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140" tabRatio="599"/>
  </bookViews>
  <sheets>
    <sheet name="Summ Rev Req" sheetId="1" r:id="rId1"/>
    <sheet name="Rate Base" sheetId="2" r:id="rId2"/>
    <sheet name="COC" sheetId="8" r:id="rId3"/>
    <sheet name="Gross Rev Conversion Factor" sheetId="7" r:id="rId4"/>
    <sheet name="J-2 F" sheetId="48" r:id="rId5"/>
    <sheet name="J-3 F" sheetId="51" r:id="rId6"/>
    <sheet name="NOL ADIT Tax Income " sheetId="54" r:id="rId7"/>
    <sheet name="ADIT" sheetId="50" r:id="rId8"/>
    <sheet name="Construction AP" sheetId="49" r:id="rId9"/>
    <sheet name="WP B.5 F1-As Filed" sheetId="40" r:id="rId10"/>
    <sheet name="WP B.5 F1-As Adjusted" sheetId="41" r:id="rId11"/>
    <sheet name="F.6 As Filed-Suppl Staff 1-55" sheetId="42" r:id="rId12"/>
    <sheet name="F.6 As Adjusted" sheetId="43" r:id="rId13"/>
    <sheet name="As Filed ATO-CWC1A" sheetId="45" r:id="rId14"/>
    <sheet name="CWC - Adjustment #1" sheetId="47" r:id="rId15"/>
    <sheet name="CWC - Adjustment #2" sheetId="46" r:id="rId16"/>
  </sheets>
  <externalReferences>
    <externalReference r:id="rId17"/>
    <externalReference r:id="rId18"/>
  </externalReferences>
  <definedNames>
    <definedName name="\\" localSheetId="7" hidden="1">#REF!</definedName>
    <definedName name="\\" localSheetId="8" hidden="1">#REF!</definedName>
    <definedName name="\\" localSheetId="12" hidden="1">#REF!</definedName>
    <definedName name="\\" localSheetId="6" hidden="1">#REF!</definedName>
    <definedName name="\\" localSheetId="10" hidden="1">#REF!</definedName>
    <definedName name="\\" hidden="1">#REF!</definedName>
    <definedName name="\\\" localSheetId="7" hidden="1">#REF!</definedName>
    <definedName name="\\\" localSheetId="8" hidden="1">#REF!</definedName>
    <definedName name="\\\" localSheetId="12" hidden="1">#REF!</definedName>
    <definedName name="\\\" localSheetId="6" hidden="1">#REF!</definedName>
    <definedName name="\\\" localSheetId="10" hidden="1">#REF!</definedName>
    <definedName name="\\\" hidden="1">#REF!</definedName>
    <definedName name="\\\\" localSheetId="7" hidden="1">#REF!</definedName>
    <definedName name="\\\\" localSheetId="8" hidden="1">#REF!</definedName>
    <definedName name="\\\\" localSheetId="12" hidden="1">#REF!</definedName>
    <definedName name="\\\\" localSheetId="6" hidden="1">#REF!</definedName>
    <definedName name="\\\\" localSheetId="10" hidden="1">#REF!</definedName>
    <definedName name="\\\\" hidden="1">#REF!</definedName>
    <definedName name="__123Graph_A" localSheetId="7" hidden="1">#REF!</definedName>
    <definedName name="__123Graph_A" localSheetId="8" hidden="1">#REF!</definedName>
    <definedName name="__123Graph_A" localSheetId="12" hidden="1">#REF!</definedName>
    <definedName name="__123Graph_A" localSheetId="6" hidden="1">#REF!</definedName>
    <definedName name="__123Graph_A" localSheetId="10" hidden="1">#REF!</definedName>
    <definedName name="__123Graph_A" hidden="1">#REF!</definedName>
    <definedName name="__123Graph_B" localSheetId="7" hidden="1">#REF!</definedName>
    <definedName name="__123Graph_B" localSheetId="8" hidden="1">#REF!</definedName>
    <definedName name="__123Graph_B" localSheetId="12" hidden="1">#REF!</definedName>
    <definedName name="__123Graph_B" localSheetId="6" hidden="1">#REF!</definedName>
    <definedName name="__123Graph_B" localSheetId="10" hidden="1">#REF!</definedName>
    <definedName name="__123Graph_B" hidden="1">#REF!</definedName>
    <definedName name="__123Graph_C" localSheetId="7" hidden="1">#REF!</definedName>
    <definedName name="__123Graph_C" localSheetId="8" hidden="1">#REF!</definedName>
    <definedName name="__123Graph_C" localSheetId="12" hidden="1">#REF!</definedName>
    <definedName name="__123Graph_C" localSheetId="6" hidden="1">#REF!</definedName>
    <definedName name="__123Graph_C" localSheetId="10" hidden="1">#REF!</definedName>
    <definedName name="__123Graph_C" hidden="1">#REF!</definedName>
    <definedName name="__123Graph_D" localSheetId="7" hidden="1">#REF!</definedName>
    <definedName name="__123Graph_D" localSheetId="8" hidden="1">#REF!</definedName>
    <definedName name="__123Graph_D" localSheetId="12" hidden="1">#REF!</definedName>
    <definedName name="__123Graph_D" localSheetId="6" hidden="1">#REF!</definedName>
    <definedName name="__123Graph_D" localSheetId="10" hidden="1">#REF!</definedName>
    <definedName name="__123Graph_D" hidden="1">#REF!</definedName>
    <definedName name="__123Graph_E" localSheetId="7" hidden="1">#REF!</definedName>
    <definedName name="__123Graph_E" localSheetId="8" hidden="1">#REF!</definedName>
    <definedName name="__123Graph_E" localSheetId="12" hidden="1">#REF!</definedName>
    <definedName name="__123Graph_E" localSheetId="6" hidden="1">#REF!</definedName>
    <definedName name="__123Graph_E" localSheetId="10" hidden="1">#REF!</definedName>
    <definedName name="__123Graph_E" hidden="1">#REF!</definedName>
    <definedName name="__123Graph_F" localSheetId="7" hidden="1">#REF!</definedName>
    <definedName name="__123Graph_F" localSheetId="8" hidden="1">#REF!</definedName>
    <definedName name="__123Graph_F" localSheetId="12" hidden="1">#REF!</definedName>
    <definedName name="__123Graph_F" localSheetId="6" hidden="1">#REF!</definedName>
    <definedName name="__123Graph_F" localSheetId="10" hidden="1">#REF!</definedName>
    <definedName name="__123Graph_F" hidden="1">#REF!</definedName>
    <definedName name="__123Graph_X" localSheetId="7" hidden="1">#REF!</definedName>
    <definedName name="__123Graph_X" localSheetId="8" hidden="1">#REF!</definedName>
    <definedName name="__123Graph_X" localSheetId="12" hidden="1">#REF!</definedName>
    <definedName name="__123Graph_X" localSheetId="6" hidden="1">#REF!</definedName>
    <definedName name="__123Graph_X" localSheetId="10" hidden="1">#REF!</definedName>
    <definedName name="__123Graph_X" hidden="1">#REF!</definedName>
    <definedName name="_Dist_Bin" localSheetId="7" hidden="1">#REF!</definedName>
    <definedName name="_Dist_Bin" localSheetId="8" hidden="1">#REF!</definedName>
    <definedName name="_Dist_Bin" localSheetId="14" hidden="1">#REF!</definedName>
    <definedName name="_Dist_Bin" localSheetId="15" hidden="1">#REF!</definedName>
    <definedName name="_Dist_Bin" localSheetId="12" hidden="1">#REF!</definedName>
    <definedName name="_Dist_Bin" localSheetId="6" hidden="1">#REF!</definedName>
    <definedName name="_Dist_Bin" localSheetId="10" hidden="1">#REF!</definedName>
    <definedName name="_Dist_Bin" hidden="1">#REF!</definedName>
    <definedName name="_Dist_Values" localSheetId="7" hidden="1">#REF!</definedName>
    <definedName name="_Dist_Values" localSheetId="8" hidden="1">#REF!</definedName>
    <definedName name="_Dist_Values" localSheetId="14" hidden="1">#REF!</definedName>
    <definedName name="_Dist_Values" localSheetId="15" hidden="1">#REF!</definedName>
    <definedName name="_Dist_Values" localSheetId="12" hidden="1">#REF!</definedName>
    <definedName name="_Dist_Values" localSheetId="6" hidden="1">#REF!</definedName>
    <definedName name="_Dist_Values" localSheetId="10" hidden="1">#REF!</definedName>
    <definedName name="_Dist_Values" hidden="1">#REF!</definedName>
    <definedName name="_Div012" localSheetId="7">#REF!</definedName>
    <definedName name="_Div012" localSheetId="5">#REF!</definedName>
    <definedName name="_Div012" localSheetId="6">#REF!</definedName>
    <definedName name="_Div012">#REF!</definedName>
    <definedName name="_Div02" localSheetId="7">#REF!</definedName>
    <definedName name="_Div02" localSheetId="5">#REF!</definedName>
    <definedName name="_Div02" localSheetId="6">#REF!</definedName>
    <definedName name="_Div02">#REF!</definedName>
    <definedName name="_Div091" localSheetId="7">#REF!</definedName>
    <definedName name="_Div091" localSheetId="5">#REF!</definedName>
    <definedName name="_Div091" localSheetId="6">#REF!</definedName>
    <definedName name="_Div091">#REF!</definedName>
    <definedName name="_Fill" localSheetId="7" hidden="1">#REF!</definedName>
    <definedName name="_Fill" localSheetId="8" hidden="1">#REF!</definedName>
    <definedName name="_Fill" localSheetId="14" hidden="1">#REF!</definedName>
    <definedName name="_Fill" localSheetId="15" hidden="1">#REF!</definedName>
    <definedName name="_Fill" localSheetId="12" hidden="1">#REF!</definedName>
    <definedName name="_Fill" localSheetId="6" hidden="1">#REF!</definedName>
    <definedName name="_Fill" localSheetId="10" hidden="1">#REF!</definedName>
    <definedName name="_Fill" hidden="1">#REF!</definedName>
    <definedName name="_Key1" localSheetId="7" hidden="1">#REF!</definedName>
    <definedName name="_Key1" localSheetId="8" hidden="1">#REF!</definedName>
    <definedName name="_Key1" localSheetId="14" hidden="1">#REF!</definedName>
    <definedName name="_Key1" localSheetId="15" hidden="1">#REF!</definedName>
    <definedName name="_Key1" localSheetId="12" hidden="1">#REF!</definedName>
    <definedName name="_Key1" localSheetId="3" hidden="1">#REF!</definedName>
    <definedName name="_Key1" localSheetId="6" hidden="1">#REF!</definedName>
    <definedName name="_Key1" localSheetId="10" hidden="1">#REF!</definedName>
    <definedName name="_Key1" hidden="1">#REF!</definedName>
    <definedName name="_Order1" hidden="1">255</definedName>
    <definedName name="_Order2" localSheetId="8" hidden="1">0</definedName>
    <definedName name="_Order2" hidden="1">255</definedName>
    <definedName name="_Regression_X" localSheetId="7" hidden="1">#REF!</definedName>
    <definedName name="_Regression_X" localSheetId="8" hidden="1">#REF!</definedName>
    <definedName name="_Regression_X" localSheetId="12" hidden="1">#REF!</definedName>
    <definedName name="_Regression_X" localSheetId="6" hidden="1">#REF!</definedName>
    <definedName name="_Regression_X" localSheetId="10" hidden="1">#REF!</definedName>
    <definedName name="_Regression_X" hidden="1">#REF!</definedName>
    <definedName name="_Sort" localSheetId="7" hidden="1">#REF!</definedName>
    <definedName name="_Sort" localSheetId="8" hidden="1">#REF!</definedName>
    <definedName name="_Sort" localSheetId="14" hidden="1">#REF!</definedName>
    <definedName name="_Sort" localSheetId="15" hidden="1">#REF!</definedName>
    <definedName name="_Sort" localSheetId="12" hidden="1">#REF!</definedName>
    <definedName name="_Sort" localSheetId="3" hidden="1">#REF!</definedName>
    <definedName name="_Sort" localSheetId="6" hidden="1">#REF!</definedName>
    <definedName name="_Sort" localSheetId="10" hidden="1">#REF!</definedName>
    <definedName name="_Sort" hidden="1">#REF!</definedName>
    <definedName name="ATTR_YEAR">'[1]DATA INPUT'!$C$10</definedName>
    <definedName name="Case_No._2006_00464" localSheetId="7">#REF!</definedName>
    <definedName name="Case_No._2006_00464" localSheetId="6">#REF!</definedName>
    <definedName name="Case_No._2006_00464">#REF!</definedName>
    <definedName name="COMPANY">'[1]DATA INPUT'!$C$7</definedName>
    <definedName name="csDesignMode">1</definedName>
    <definedName name="Div012Cap" localSheetId="7">#REF!</definedName>
    <definedName name="Div012Cap" localSheetId="6">#REF!</definedName>
    <definedName name="Div012Cap">#REF!</definedName>
    <definedName name="Div02Cap" localSheetId="7">#REF!</definedName>
    <definedName name="Div02Cap" localSheetId="6">#REF!</definedName>
    <definedName name="Div02Cap">#REF!</definedName>
    <definedName name="Div091Cap" localSheetId="7">#REF!</definedName>
    <definedName name="Div091Cap" localSheetId="6">#REF!</definedName>
    <definedName name="Div091Cap">#REF!</definedName>
    <definedName name="Div09cap" localSheetId="7">#REF!</definedName>
    <definedName name="Div09cap" localSheetId="6">#REF!</definedName>
    <definedName name="Div09cap">#REF!</definedName>
    <definedName name="fadfas" localSheetId="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8" hidden="1">{"Benefits Summary",#N/A,FALSE,"Benefits Info without WC Amount";"Medical and Dental Costs",#N/A,FALSE,"Benefits Info without WC Amount";"Workers' Compensation",#N/A,FALSE,"Benefits Info without WC Amount"}</definedName>
    <definedName name="fadfas" localSheetId="6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URISDICTION">'[1]DATA INPUT'!$C$8</definedName>
    <definedName name="kytax" localSheetId="7">#REF!</definedName>
    <definedName name="kytax" localSheetId="5">#REF!</definedName>
    <definedName name="kytax" localSheetId="6">#REF!</definedName>
    <definedName name="kytax">#REF!</definedName>
    <definedName name="ltdrate" localSheetId="7">#REF!</definedName>
    <definedName name="ltdrate" localSheetId="6">#REF!</definedName>
    <definedName name="ltdrate">#REF!</definedName>
    <definedName name="Nicknames" hidden="1">[2]Weekly!$A:$A</definedName>
    <definedName name="_xlnm.Print_Area" localSheetId="7">ADIT!$A$1:$M$35</definedName>
    <definedName name="_xlnm.Print_Area" localSheetId="2">COC!$A$1:$I$70</definedName>
    <definedName name="_xlnm.Print_Area" localSheetId="4">'J-2 F'!$A$1:$K$63</definedName>
    <definedName name="_xlnm.Print_Area" localSheetId="5">'J-3 F'!$A$1:$K$43</definedName>
    <definedName name="_xlnm.Print_Area" localSheetId="6">'NOL ADIT Tax Income '!$A$1:$M$28</definedName>
    <definedName name="_xlnm.Print_Area" localSheetId="0">'Summ Rev Req'!$B$2:$P$50</definedName>
    <definedName name="_xlnm.Print_Titles" localSheetId="7">ADIT!$1:$9</definedName>
    <definedName name="_xlnm.Print_Titles" localSheetId="6">'NOL ADIT Tax Income '!$1:$20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OR" localSheetId="7">#REF!</definedName>
    <definedName name="ROR" localSheetId="5">#REF!</definedName>
    <definedName name="ROR" localSheetId="6">#REF!</definedName>
    <definedName name="ROR">#REF!</definedName>
    <definedName name="stdrate" localSheetId="7">#REF!</definedName>
    <definedName name="stdrate" localSheetId="5">#REF!</definedName>
    <definedName name="stdrate" localSheetId="6">#REF!</definedName>
    <definedName name="stdrate">#REF!</definedName>
    <definedName name="testyear">'[1]DATA INPUT'!$C$9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6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localSheetId="8" hidden="1">{"Benefits Summary",#N/A,FALSE,"Benefits Info without WC Amount";"Medical and Dental Costs",#N/A,FALSE,"Benefits Info without WC Amount";"Workers' Compensation",#N/A,FALSE,"Benefits Info without WC Amount"}</definedName>
    <definedName name="x" localSheetId="6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7" hidden="1">#REF!,#REF!</definedName>
    <definedName name="Z_23F18827_7997_11D6_8750_00508BD3B3BA_.wvu.Cols" localSheetId="8" hidden="1">#REF!,#REF!</definedName>
    <definedName name="Z_23F18827_7997_11D6_8750_00508BD3B3BA_.wvu.Cols" localSheetId="12" hidden="1">#REF!,#REF!</definedName>
    <definedName name="Z_23F18827_7997_11D6_8750_00508BD3B3BA_.wvu.Cols" localSheetId="6" hidden="1">#REF!,#REF!</definedName>
    <definedName name="Z_23F18827_7997_11D6_8750_00508BD3B3BA_.wvu.Cols" localSheetId="10" hidden="1">#REF!,#REF!</definedName>
    <definedName name="Z_23F18827_7997_11D6_8750_00508BD3B3BA_.wvu.Cols" hidden="1">#REF!,#REF!</definedName>
    <definedName name="Z_23F18827_7997_11D6_8750_00508BD3B3BA_.wvu.PrintArea" localSheetId="7" hidden="1">#REF!</definedName>
    <definedName name="Z_23F18827_7997_11D6_8750_00508BD3B3BA_.wvu.PrintArea" localSheetId="8" hidden="1">#REF!</definedName>
    <definedName name="Z_23F18827_7997_11D6_8750_00508BD3B3BA_.wvu.PrintArea" localSheetId="12" hidden="1">#REF!</definedName>
    <definedName name="Z_23F18827_7997_11D6_8750_00508BD3B3BA_.wvu.PrintArea" localSheetId="6" hidden="1">#REF!</definedName>
    <definedName name="Z_23F18827_7997_11D6_8750_00508BD3B3BA_.wvu.PrintArea" localSheetId="10" hidden="1">#REF!</definedName>
    <definedName name="Z_23F18827_7997_11D6_8750_00508BD3B3BA_.wvu.PrintArea" hidden="1">#REF!</definedName>
  </definedNames>
  <calcPr calcId="145621" iterate="1"/>
</workbook>
</file>

<file path=xl/calcChain.xml><?xml version="1.0" encoding="utf-8"?>
<calcChain xmlns="http://schemas.openxmlformats.org/spreadsheetml/2006/main">
  <c r="AF46" i="46" l="1"/>
  <c r="I34" i="1"/>
  <c r="K34" i="1"/>
  <c r="M34" i="1"/>
  <c r="M14" i="8" l="1"/>
  <c r="K60" i="8"/>
  <c r="K16" i="8"/>
  <c r="I16" i="54" l="1"/>
  <c r="I13" i="54"/>
  <c r="I11" i="54"/>
  <c r="D25" i="1" l="1"/>
  <c r="I31" i="1" l="1"/>
  <c r="D28" i="1" l="1"/>
  <c r="D27" i="1"/>
  <c r="D26" i="1"/>
  <c r="I54" i="48" l="1"/>
  <c r="E56" i="48"/>
  <c r="L47" i="47" l="1"/>
  <c r="E26" i="54" l="1"/>
  <c r="G26" i="54" l="1"/>
  <c r="I26" i="54" s="1"/>
  <c r="I14" i="2" s="1"/>
  <c r="S17" i="46" l="1"/>
  <c r="G25" i="46"/>
  <c r="L51" i="47" l="1"/>
  <c r="W46" i="46" l="1"/>
  <c r="H45" i="46" l="1"/>
  <c r="I45" i="46" s="1"/>
  <c r="H34" i="46"/>
  <c r="I34" i="46" s="1"/>
  <c r="H33" i="46"/>
  <c r="I33" i="46" s="1"/>
  <c r="H30" i="46"/>
  <c r="I30" i="46" s="1"/>
  <c r="H29" i="46"/>
  <c r="I29" i="46" s="1"/>
  <c r="H26" i="46"/>
  <c r="I26" i="46" s="1"/>
  <c r="H24" i="46"/>
  <c r="I24" i="46" s="1"/>
  <c r="H23" i="46"/>
  <c r="I23" i="46" s="1"/>
  <c r="H22" i="46"/>
  <c r="I22" i="46" s="1"/>
  <c r="H21" i="46"/>
  <c r="I21" i="46" s="1"/>
  <c r="H16" i="46"/>
  <c r="I16" i="46" s="1"/>
  <c r="H13" i="46"/>
  <c r="I13" i="46" s="1"/>
  <c r="D22" i="1"/>
  <c r="G31" i="50"/>
  <c r="I31" i="50" s="1"/>
  <c r="I30" i="50"/>
  <c r="G30" i="50"/>
  <c r="G32" i="50"/>
  <c r="I32" i="50" s="1"/>
  <c r="E34" i="50"/>
  <c r="E40" i="51"/>
  <c r="G27" i="50"/>
  <c r="I27" i="50" s="1"/>
  <c r="G24" i="50"/>
  <c r="I24" i="50" s="1"/>
  <c r="G23" i="50"/>
  <c r="I23" i="50" s="1"/>
  <c r="G29" i="50"/>
  <c r="G28" i="50"/>
  <c r="G26" i="50"/>
  <c r="G25" i="50"/>
  <c r="G15" i="50"/>
  <c r="I15" i="50" l="1"/>
  <c r="I15" i="2" s="1"/>
  <c r="D30" i="8"/>
  <c r="I40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A17" i="5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I16" i="51"/>
  <c r="I29" i="51" l="1"/>
  <c r="I37" i="51" s="1"/>
  <c r="I42" i="51" s="1"/>
  <c r="E29" i="51"/>
  <c r="E37" i="51" s="1"/>
  <c r="E42" i="51" s="1"/>
  <c r="K42" i="51" l="1"/>
  <c r="G27" i="8" s="1"/>
  <c r="K37" i="51"/>
  <c r="I53" i="48" l="1"/>
  <c r="I52" i="48"/>
  <c r="I51" i="48"/>
  <c r="I50" i="48"/>
  <c r="I29" i="50"/>
  <c r="I28" i="50"/>
  <c r="I26" i="50"/>
  <c r="I25" i="50"/>
  <c r="I57" i="48" l="1"/>
  <c r="I34" i="50"/>
  <c r="I16" i="2"/>
  <c r="I37" i="48" l="1"/>
  <c r="D21" i="1"/>
  <c r="D24" i="1"/>
  <c r="D23" i="1"/>
  <c r="C27" i="49" l="1"/>
  <c r="F33" i="49" s="1"/>
  <c r="I17" i="2" s="1"/>
  <c r="C25" i="49"/>
  <c r="E26" i="48" l="1"/>
  <c r="E35" i="48" s="1"/>
  <c r="G25" i="48"/>
  <c r="G34" i="48" s="1"/>
  <c r="E25" i="48"/>
  <c r="E34" i="48" s="1"/>
  <c r="C28" i="8"/>
  <c r="C27" i="8"/>
  <c r="E27" i="8" s="1"/>
  <c r="C26" i="8"/>
  <c r="E26" i="8" s="1"/>
  <c r="F51" i="47"/>
  <c r="N51" i="47" s="1"/>
  <c r="L49" i="47"/>
  <c r="F49" i="47"/>
  <c r="F47" i="47"/>
  <c r="N47" i="47" s="1"/>
  <c r="F45" i="47"/>
  <c r="L43" i="47"/>
  <c r="E43" i="47"/>
  <c r="F43" i="47" s="1"/>
  <c r="L42" i="47"/>
  <c r="L39" i="47"/>
  <c r="E39" i="47"/>
  <c r="E38" i="47" s="1"/>
  <c r="F38" i="47" s="1"/>
  <c r="L38" i="47"/>
  <c r="E35" i="47"/>
  <c r="L34" i="47"/>
  <c r="N34" i="47" s="1"/>
  <c r="F34" i="47"/>
  <c r="L33" i="47"/>
  <c r="F33" i="47"/>
  <c r="L30" i="47"/>
  <c r="N30" i="47" s="1"/>
  <c r="F30" i="47"/>
  <c r="L29" i="47"/>
  <c r="F29" i="47"/>
  <c r="L26" i="47"/>
  <c r="N26" i="47" s="1"/>
  <c r="F26" i="47"/>
  <c r="L25" i="47"/>
  <c r="F25" i="47"/>
  <c r="L24" i="47"/>
  <c r="N24" i="47" s="1"/>
  <c r="F24" i="47"/>
  <c r="L23" i="47"/>
  <c r="F23" i="47"/>
  <c r="N23" i="47" s="1"/>
  <c r="L22" i="47"/>
  <c r="N22" i="47" s="1"/>
  <c r="F22" i="47"/>
  <c r="L21" i="47"/>
  <c r="F21" i="47"/>
  <c r="L17" i="47"/>
  <c r="E17" i="47"/>
  <c r="F17" i="47" s="1"/>
  <c r="N17" i="47" s="1"/>
  <c r="L16" i="47"/>
  <c r="F16" i="47"/>
  <c r="L13" i="47"/>
  <c r="F13" i="47"/>
  <c r="A12" i="47"/>
  <c r="O51" i="46"/>
  <c r="O49" i="46"/>
  <c r="O47" i="46"/>
  <c r="O43" i="46"/>
  <c r="E43" i="46"/>
  <c r="O42" i="46"/>
  <c r="O39" i="46"/>
  <c r="E39" i="46"/>
  <c r="O38" i="46"/>
  <c r="E35" i="46"/>
  <c r="O34" i="46"/>
  <c r="O33" i="46"/>
  <c r="O30" i="46"/>
  <c r="O29" i="46"/>
  <c r="O26" i="46"/>
  <c r="Q26" i="46"/>
  <c r="O25" i="46"/>
  <c r="O24" i="46"/>
  <c r="O23" i="46"/>
  <c r="O22" i="46"/>
  <c r="O21" i="46"/>
  <c r="O17" i="46"/>
  <c r="E17" i="46"/>
  <c r="O16" i="46"/>
  <c r="O13" i="46"/>
  <c r="A12" i="46"/>
  <c r="L51" i="45"/>
  <c r="F51" i="45"/>
  <c r="L49" i="45"/>
  <c r="N49" i="45" s="1"/>
  <c r="F49" i="45"/>
  <c r="L47" i="45"/>
  <c r="N47" i="45" s="1"/>
  <c r="F47" i="45"/>
  <c r="L45" i="45"/>
  <c r="F45" i="45"/>
  <c r="N45" i="45" s="1"/>
  <c r="L43" i="45"/>
  <c r="F43" i="45"/>
  <c r="E43" i="45"/>
  <c r="E42" i="45" s="1"/>
  <c r="L42" i="45"/>
  <c r="L39" i="45"/>
  <c r="E39" i="45"/>
  <c r="E38" i="45" s="1"/>
  <c r="F38" i="45" s="1"/>
  <c r="L38" i="45"/>
  <c r="E35" i="45"/>
  <c r="L34" i="45"/>
  <c r="N34" i="45" s="1"/>
  <c r="F34" i="45"/>
  <c r="L33" i="45"/>
  <c r="F33" i="45"/>
  <c r="L30" i="45"/>
  <c r="N30" i="45" s="1"/>
  <c r="F30" i="45"/>
  <c r="L29" i="45"/>
  <c r="F29" i="45"/>
  <c r="N29" i="45" s="1"/>
  <c r="L26" i="45"/>
  <c r="N26" i="45" s="1"/>
  <c r="F26" i="45"/>
  <c r="L25" i="45"/>
  <c r="F25" i="45"/>
  <c r="L24" i="45"/>
  <c r="N24" i="45" s="1"/>
  <c r="F24" i="45"/>
  <c r="L23" i="45"/>
  <c r="F23" i="45"/>
  <c r="L22" i="45"/>
  <c r="F22" i="45"/>
  <c r="L21" i="45"/>
  <c r="F21" i="45"/>
  <c r="L17" i="45"/>
  <c r="E17" i="45"/>
  <c r="F17" i="45" s="1"/>
  <c r="L16" i="45"/>
  <c r="F16" i="45"/>
  <c r="L13" i="45"/>
  <c r="N13" i="45" s="1"/>
  <c r="F13" i="45"/>
  <c r="A12" i="45"/>
  <c r="N16" i="47" l="1"/>
  <c r="F39" i="47"/>
  <c r="N16" i="45"/>
  <c r="N21" i="45"/>
  <c r="N35" i="45" s="1"/>
  <c r="N23" i="45"/>
  <c r="N25" i="45"/>
  <c r="N33" i="45"/>
  <c r="N38" i="45"/>
  <c r="N51" i="45"/>
  <c r="N21" i="47"/>
  <c r="N25" i="47"/>
  <c r="N35" i="47" s="1"/>
  <c r="N29" i="47"/>
  <c r="N33" i="47"/>
  <c r="N39" i="47"/>
  <c r="N22" i="45"/>
  <c r="N43" i="45"/>
  <c r="N13" i="47"/>
  <c r="N38" i="47"/>
  <c r="E42" i="47"/>
  <c r="E53" i="47" s="1"/>
  <c r="N49" i="47"/>
  <c r="C30" i="8"/>
  <c r="I34" i="48"/>
  <c r="I39" i="48" s="1"/>
  <c r="E39" i="48"/>
  <c r="I25" i="48"/>
  <c r="I30" i="48" s="1"/>
  <c r="Q16" i="46"/>
  <c r="Q21" i="46"/>
  <c r="Q23" i="46"/>
  <c r="Q29" i="46"/>
  <c r="Q33" i="46"/>
  <c r="E38" i="46"/>
  <c r="H17" i="46"/>
  <c r="Q34" i="46"/>
  <c r="Q13" i="46"/>
  <c r="Q22" i="46"/>
  <c r="Q24" i="46"/>
  <c r="Q30" i="46"/>
  <c r="E28" i="8"/>
  <c r="E30" i="48"/>
  <c r="I16" i="48"/>
  <c r="I20" i="48" s="1"/>
  <c r="E20" i="48"/>
  <c r="E53" i="45"/>
  <c r="F42" i="45"/>
  <c r="N18" i="47"/>
  <c r="N43" i="47"/>
  <c r="N17" i="45"/>
  <c r="N18" i="45" s="1"/>
  <c r="N42" i="45"/>
  <c r="F39" i="45"/>
  <c r="N39" i="45" s="1"/>
  <c r="E42" i="46"/>
  <c r="F42" i="47"/>
  <c r="N42" i="47" s="1"/>
  <c r="H18" i="46" l="1"/>
  <c r="I17" i="46"/>
  <c r="Q17" i="46" s="1"/>
  <c r="Q18" i="46" s="1"/>
  <c r="K39" i="48"/>
  <c r="G42" i="8" s="1"/>
  <c r="K30" i="48"/>
  <c r="G26" i="8" s="1"/>
  <c r="K20" i="48"/>
  <c r="E53" i="46"/>
  <c r="N53" i="45"/>
  <c r="N58" i="47" s="1"/>
  <c r="B144" i="43" l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99" i="43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D98" i="43"/>
  <c r="C98" i="43"/>
  <c r="B55" i="43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D52" i="43"/>
  <c r="D54" i="43" s="1"/>
  <c r="B52" i="43"/>
  <c r="D51" i="43"/>
  <c r="B51" i="43"/>
  <c r="B50" i="43" s="1"/>
  <c r="B49" i="43" s="1"/>
  <c r="B48" i="43" s="1"/>
  <c r="B47" i="43" s="1"/>
  <c r="B46" i="43" s="1"/>
  <c r="B45" i="43" s="1"/>
  <c r="B44" i="43" s="1"/>
  <c r="B43" i="43" s="1"/>
  <c r="B42" i="43" s="1"/>
  <c r="B41" i="43" s="1"/>
  <c r="B40" i="43" s="1"/>
  <c r="B39" i="43" s="1"/>
  <c r="B38" i="43" s="1"/>
  <c r="B37" i="43" s="1"/>
  <c r="B36" i="43" s="1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C36" i="43" s="1"/>
  <c r="A16" i="43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E18" i="43"/>
  <c r="E29" i="43" s="1"/>
  <c r="K159" i="43" s="1"/>
  <c r="A15" i="43"/>
  <c r="B144" i="42"/>
  <c r="B145" i="42" s="1"/>
  <c r="B146" i="42" s="1"/>
  <c r="B147" i="42" s="1"/>
  <c r="B148" i="42" s="1"/>
  <c r="B149" i="42" s="1"/>
  <c r="B150" i="42" s="1"/>
  <c r="B151" i="42" s="1"/>
  <c r="B152" i="42" s="1"/>
  <c r="B153" i="42" s="1"/>
  <c r="B154" i="42" s="1"/>
  <c r="B155" i="42" s="1"/>
  <c r="B156" i="42" s="1"/>
  <c r="B157" i="42" s="1"/>
  <c r="B158" i="42" s="1"/>
  <c r="B159" i="42" s="1"/>
  <c r="B160" i="42" s="1"/>
  <c r="B161" i="42" s="1"/>
  <c r="B162" i="42" s="1"/>
  <c r="B163" i="42" s="1"/>
  <c r="B164" i="42" s="1"/>
  <c r="B165" i="42" s="1"/>
  <c r="B166" i="42" s="1"/>
  <c r="B167" i="42" s="1"/>
  <c r="B168" i="42" s="1"/>
  <c r="B169" i="42" s="1"/>
  <c r="B170" i="42" s="1"/>
  <c r="B174" i="42" s="1"/>
  <c r="B175" i="42" s="1"/>
  <c r="B176" i="42" s="1"/>
  <c r="B177" i="42" s="1"/>
  <c r="B178" i="42" s="1"/>
  <c r="B179" i="42" s="1"/>
  <c r="B180" i="42" s="1"/>
  <c r="B181" i="42" s="1"/>
  <c r="B182" i="42" s="1"/>
  <c r="B183" i="42" s="1"/>
  <c r="B184" i="42" s="1"/>
  <c r="B185" i="42" s="1"/>
  <c r="B186" i="42" s="1"/>
  <c r="B187" i="42" s="1"/>
  <c r="B188" i="42" s="1"/>
  <c r="B189" i="42" s="1"/>
  <c r="B190" i="42" s="1"/>
  <c r="B191" i="42" s="1"/>
  <c r="B192" i="42" s="1"/>
  <c r="B193" i="42" s="1"/>
  <c r="B194" i="42" s="1"/>
  <c r="B195" i="42" s="1"/>
  <c r="B196" i="42" s="1"/>
  <c r="B197" i="42" s="1"/>
  <c r="B99" i="42"/>
  <c r="B100" i="42" s="1"/>
  <c r="B101" i="42" s="1"/>
  <c r="B102" i="42" s="1"/>
  <c r="B103" i="42" s="1"/>
  <c r="B104" i="42" s="1"/>
  <c r="B105" i="42" s="1"/>
  <c r="B106" i="42" s="1"/>
  <c r="B107" i="42" s="1"/>
  <c r="B108" i="42" s="1"/>
  <c r="B109" i="42" s="1"/>
  <c r="B110" i="42" s="1"/>
  <c r="B115" i="42" s="1"/>
  <c r="B116" i="42" s="1"/>
  <c r="B117" i="42" s="1"/>
  <c r="B118" i="42" s="1"/>
  <c r="B119" i="42" s="1"/>
  <c r="B120" i="42" s="1"/>
  <c r="B121" i="42" s="1"/>
  <c r="B122" i="42" s="1"/>
  <c r="B123" i="42" s="1"/>
  <c r="B124" i="42" s="1"/>
  <c r="B125" i="42" s="1"/>
  <c r="B126" i="42" s="1"/>
  <c r="B127" i="42" s="1"/>
  <c r="B128" i="42" s="1"/>
  <c r="B129" i="42" s="1"/>
  <c r="B130" i="42" s="1"/>
  <c r="B131" i="42" s="1"/>
  <c r="B132" i="42" s="1"/>
  <c r="B133" i="42" s="1"/>
  <c r="B134" i="42" s="1"/>
  <c r="B135" i="42" s="1"/>
  <c r="B136" i="42" s="1"/>
  <c r="B137" i="42" s="1"/>
  <c r="B138" i="42" s="1"/>
  <c r="D98" i="42"/>
  <c r="C98" i="42"/>
  <c r="B55" i="42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D52" i="42"/>
  <c r="D54" i="42" s="1"/>
  <c r="B52" i="42"/>
  <c r="D51" i="42"/>
  <c r="B51" i="42"/>
  <c r="B50" i="42" s="1"/>
  <c r="B49" i="42" s="1"/>
  <c r="B48" i="42" s="1"/>
  <c r="B47" i="42" s="1"/>
  <c r="B46" i="42" s="1"/>
  <c r="B45" i="42" s="1"/>
  <c r="B44" i="42" s="1"/>
  <c r="B43" i="42" s="1"/>
  <c r="B42" i="42" s="1"/>
  <c r="B41" i="42" s="1"/>
  <c r="B40" i="42" s="1"/>
  <c r="B39" i="42" s="1"/>
  <c r="B38" i="42" s="1"/>
  <c r="B37" i="42" s="1"/>
  <c r="B36" i="42" s="1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4" i="42" s="1"/>
  <c r="E18" i="42"/>
  <c r="E29" i="42" s="1"/>
  <c r="A15" i="42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J285" i="41"/>
  <c r="J284" i="41"/>
  <c r="J283" i="41"/>
  <c r="J282" i="41"/>
  <c r="J281" i="41"/>
  <c r="J280" i="41"/>
  <c r="J279" i="41"/>
  <c r="J278" i="41"/>
  <c r="J277" i="41"/>
  <c r="J276" i="41"/>
  <c r="J275" i="41"/>
  <c r="J274" i="41"/>
  <c r="J273" i="41"/>
  <c r="J272" i="41"/>
  <c r="J271" i="41"/>
  <c r="J270" i="41"/>
  <c r="J269" i="41"/>
  <c r="J268" i="41"/>
  <c r="J267" i="41"/>
  <c r="J266" i="41"/>
  <c r="J265" i="41"/>
  <c r="J264" i="41"/>
  <c r="J263" i="41"/>
  <c r="J262" i="41"/>
  <c r="J261" i="41"/>
  <c r="J260" i="41"/>
  <c r="J259" i="41"/>
  <c r="J258" i="41"/>
  <c r="J257" i="41"/>
  <c r="J256" i="41"/>
  <c r="J255" i="41"/>
  <c r="J254" i="41"/>
  <c r="J253" i="41"/>
  <c r="J252" i="41"/>
  <c r="J251" i="41"/>
  <c r="J250" i="41"/>
  <c r="J249" i="41"/>
  <c r="J248" i="41"/>
  <c r="J247" i="41"/>
  <c r="J246" i="41"/>
  <c r="J245" i="41"/>
  <c r="J244" i="41"/>
  <c r="J243" i="41"/>
  <c r="J242" i="41"/>
  <c r="J241" i="41"/>
  <c r="J240" i="41"/>
  <c r="J239" i="41"/>
  <c r="J238" i="41"/>
  <c r="J237" i="41"/>
  <c r="J236" i="41"/>
  <c r="J235" i="41"/>
  <c r="J234" i="41"/>
  <c r="J233" i="41"/>
  <c r="J232" i="41"/>
  <c r="J231" i="41"/>
  <c r="J230" i="41"/>
  <c r="J229" i="41"/>
  <c r="J228" i="41"/>
  <c r="J227" i="41"/>
  <c r="J226" i="41"/>
  <c r="J225" i="41"/>
  <c r="J224" i="41"/>
  <c r="J223" i="41"/>
  <c r="J222" i="41"/>
  <c r="J221" i="41"/>
  <c r="J220" i="41"/>
  <c r="J219" i="41"/>
  <c r="J218" i="41"/>
  <c r="J217" i="41"/>
  <c r="J216" i="41"/>
  <c r="J215" i="41"/>
  <c r="J214" i="41"/>
  <c r="J213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B23" i="4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B61" i="41" s="1"/>
  <c r="B62" i="41" s="1"/>
  <c r="B63" i="41" s="1"/>
  <c r="B64" i="41" s="1"/>
  <c r="B65" i="41" s="1"/>
  <c r="B66" i="41" s="1"/>
  <c r="B67" i="41" s="1"/>
  <c r="B68" i="41" s="1"/>
  <c r="B69" i="41" s="1"/>
  <c r="B70" i="41" s="1"/>
  <c r="B71" i="41" s="1"/>
  <c r="B72" i="41" s="1"/>
  <c r="B73" i="41" s="1"/>
  <c r="B74" i="41" s="1"/>
  <c r="B75" i="41" s="1"/>
  <c r="B76" i="41" s="1"/>
  <c r="B77" i="41" s="1"/>
  <c r="B78" i="41" s="1"/>
  <c r="B79" i="41" s="1"/>
  <c r="B80" i="41" s="1"/>
  <c r="B81" i="41" s="1"/>
  <c r="B82" i="41" s="1"/>
  <c r="B83" i="41" s="1"/>
  <c r="B84" i="41" s="1"/>
  <c r="B85" i="41" s="1"/>
  <c r="B86" i="41" s="1"/>
  <c r="B87" i="41" s="1"/>
  <c r="B88" i="41" s="1"/>
  <c r="B89" i="41" s="1"/>
  <c r="B90" i="41" s="1"/>
  <c r="B91" i="41" s="1"/>
  <c r="B92" i="41" s="1"/>
  <c r="B93" i="41" s="1"/>
  <c r="B94" i="41" s="1"/>
  <c r="B95" i="41" s="1"/>
  <c r="B96" i="41" s="1"/>
  <c r="B97" i="41" s="1"/>
  <c r="B98" i="41" s="1"/>
  <c r="B99" i="41" s="1"/>
  <c r="B100" i="41" s="1"/>
  <c r="B101" i="41" s="1"/>
  <c r="B102" i="41" s="1"/>
  <c r="B103" i="41" s="1"/>
  <c r="B104" i="41" s="1"/>
  <c r="B105" i="41" s="1"/>
  <c r="B106" i="41" s="1"/>
  <c r="B107" i="41" s="1"/>
  <c r="B108" i="41" s="1"/>
  <c r="B109" i="41" s="1"/>
  <c r="B110" i="41" s="1"/>
  <c r="B111" i="41" s="1"/>
  <c r="B112" i="41" s="1"/>
  <c r="B113" i="41" s="1"/>
  <c r="B114" i="41" s="1"/>
  <c r="B115" i="41" s="1"/>
  <c r="B116" i="41" s="1"/>
  <c r="B117" i="41" s="1"/>
  <c r="B118" i="41" s="1"/>
  <c r="B119" i="41" s="1"/>
  <c r="B120" i="41" s="1"/>
  <c r="B121" i="41" s="1"/>
  <c r="B122" i="41" s="1"/>
  <c r="B123" i="41" s="1"/>
  <c r="B124" i="41" s="1"/>
  <c r="B125" i="41" s="1"/>
  <c r="B126" i="41" s="1"/>
  <c r="B127" i="41" s="1"/>
  <c r="B128" i="41" s="1"/>
  <c r="B129" i="41" s="1"/>
  <c r="B130" i="41" s="1"/>
  <c r="B131" i="41" s="1"/>
  <c r="B132" i="41" s="1"/>
  <c r="B133" i="41" s="1"/>
  <c r="B134" i="41" s="1"/>
  <c r="B135" i="41" s="1"/>
  <c r="B136" i="41" s="1"/>
  <c r="B137" i="41" s="1"/>
  <c r="B138" i="41" s="1"/>
  <c r="B139" i="41" s="1"/>
  <c r="B140" i="41" s="1"/>
  <c r="B141" i="41" s="1"/>
  <c r="B142" i="41" s="1"/>
  <c r="B143" i="41" s="1"/>
  <c r="B144" i="41" s="1"/>
  <c r="B145" i="41" s="1"/>
  <c r="B146" i="41" s="1"/>
  <c r="B147" i="41" s="1"/>
  <c r="B148" i="41" s="1"/>
  <c r="B149" i="41" s="1"/>
  <c r="B150" i="41" s="1"/>
  <c r="B151" i="41" s="1"/>
  <c r="B152" i="41" s="1"/>
  <c r="B153" i="41" s="1"/>
  <c r="B154" i="41" s="1"/>
  <c r="B155" i="41" s="1"/>
  <c r="B156" i="41" s="1"/>
  <c r="B157" i="41" s="1"/>
  <c r="B158" i="41" s="1"/>
  <c r="B159" i="41" s="1"/>
  <c r="B160" i="41" s="1"/>
  <c r="B161" i="41" s="1"/>
  <c r="B162" i="41" s="1"/>
  <c r="B163" i="41" s="1"/>
  <c r="B164" i="41" s="1"/>
  <c r="B165" i="41" s="1"/>
  <c r="B166" i="41" s="1"/>
  <c r="B167" i="41" s="1"/>
  <c r="B168" i="41" s="1"/>
  <c r="B169" i="41" s="1"/>
  <c r="B170" i="41" s="1"/>
  <c r="B171" i="41" s="1"/>
  <c r="B172" i="41" s="1"/>
  <c r="B173" i="41" s="1"/>
  <c r="B174" i="41" s="1"/>
  <c r="B175" i="41" s="1"/>
  <c r="B176" i="41" s="1"/>
  <c r="B177" i="41" s="1"/>
  <c r="B178" i="41" s="1"/>
  <c r="B179" i="41" s="1"/>
  <c r="B180" i="41" s="1"/>
  <c r="B181" i="41" s="1"/>
  <c r="B182" i="41" s="1"/>
  <c r="B183" i="41" s="1"/>
  <c r="B184" i="41" s="1"/>
  <c r="B185" i="41" s="1"/>
  <c r="B186" i="41" s="1"/>
  <c r="B187" i="41" s="1"/>
  <c r="B188" i="41" s="1"/>
  <c r="B189" i="41" s="1"/>
  <c r="B190" i="41" s="1"/>
  <c r="B191" i="41" s="1"/>
  <c r="B192" i="41" s="1"/>
  <c r="B193" i="41" s="1"/>
  <c r="B194" i="41" s="1"/>
  <c r="B195" i="41" s="1"/>
  <c r="B196" i="41" s="1"/>
  <c r="B197" i="41" s="1"/>
  <c r="B198" i="41" s="1"/>
  <c r="B199" i="41" s="1"/>
  <c r="B200" i="41" s="1"/>
  <c r="B201" i="41" s="1"/>
  <c r="B202" i="41" s="1"/>
  <c r="B203" i="41" s="1"/>
  <c r="B204" i="41" s="1"/>
  <c r="B205" i="41" s="1"/>
  <c r="B206" i="41" s="1"/>
  <c r="B207" i="41" s="1"/>
  <c r="B208" i="41" s="1"/>
  <c r="B209" i="41" s="1"/>
  <c r="B210" i="41" s="1"/>
  <c r="B211" i="41" s="1"/>
  <c r="B212" i="41" s="1"/>
  <c r="B213" i="41" s="1"/>
  <c r="B214" i="41" s="1"/>
  <c r="B215" i="41" s="1"/>
  <c r="B216" i="41" s="1"/>
  <c r="B217" i="41" s="1"/>
  <c r="B218" i="41" s="1"/>
  <c r="B219" i="41" s="1"/>
  <c r="B220" i="41" s="1"/>
  <c r="B221" i="41" s="1"/>
  <c r="B222" i="41" s="1"/>
  <c r="B223" i="41" s="1"/>
  <c r="B224" i="41" s="1"/>
  <c r="B225" i="41" s="1"/>
  <c r="B226" i="41" s="1"/>
  <c r="B227" i="41" s="1"/>
  <c r="B228" i="41" s="1"/>
  <c r="B229" i="41" s="1"/>
  <c r="B230" i="41" s="1"/>
  <c r="B231" i="41" s="1"/>
  <c r="B232" i="41" s="1"/>
  <c r="B233" i="41" s="1"/>
  <c r="B234" i="41" s="1"/>
  <c r="B235" i="41" s="1"/>
  <c r="B236" i="41" s="1"/>
  <c r="B237" i="41" s="1"/>
  <c r="B238" i="41" s="1"/>
  <c r="B239" i="41" s="1"/>
  <c r="B240" i="41" s="1"/>
  <c r="B241" i="41" s="1"/>
  <c r="B242" i="41" s="1"/>
  <c r="B243" i="41" s="1"/>
  <c r="B244" i="41" s="1"/>
  <c r="B245" i="41" s="1"/>
  <c r="B246" i="41" s="1"/>
  <c r="B247" i="41" s="1"/>
  <c r="B248" i="41" s="1"/>
  <c r="B249" i="41" s="1"/>
  <c r="B250" i="41" s="1"/>
  <c r="B251" i="41" s="1"/>
  <c r="B252" i="41" s="1"/>
  <c r="B253" i="41" s="1"/>
  <c r="B254" i="41" s="1"/>
  <c r="B255" i="41" s="1"/>
  <c r="B256" i="41" s="1"/>
  <c r="B257" i="41" s="1"/>
  <c r="B258" i="41" s="1"/>
  <c r="B259" i="41" s="1"/>
  <c r="B260" i="41" s="1"/>
  <c r="B261" i="41" s="1"/>
  <c r="B262" i="41" s="1"/>
  <c r="B263" i="41" s="1"/>
  <c r="B264" i="41" s="1"/>
  <c r="B265" i="41" s="1"/>
  <c r="B266" i="41" s="1"/>
  <c r="B267" i="41" s="1"/>
  <c r="B268" i="41" s="1"/>
  <c r="B269" i="41" s="1"/>
  <c r="B270" i="41" s="1"/>
  <c r="B271" i="41" s="1"/>
  <c r="B272" i="41" s="1"/>
  <c r="B273" i="41" s="1"/>
  <c r="B274" i="41" s="1"/>
  <c r="B275" i="41" s="1"/>
  <c r="B276" i="41" s="1"/>
  <c r="B277" i="41" s="1"/>
  <c r="B278" i="41" s="1"/>
  <c r="B279" i="41" s="1"/>
  <c r="B280" i="41" s="1"/>
  <c r="B281" i="41" s="1"/>
  <c r="B282" i="41" s="1"/>
  <c r="B283" i="41" s="1"/>
  <c r="B284" i="41" s="1"/>
  <c r="B285" i="41" s="1"/>
  <c r="J22" i="41"/>
  <c r="D22" i="41"/>
  <c r="D23" i="41" s="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D37" i="41" s="1"/>
  <c r="D38" i="41" s="1"/>
  <c r="D39" i="41" s="1"/>
  <c r="D40" i="41" s="1"/>
  <c r="D41" i="41" s="1"/>
  <c r="D42" i="41" s="1"/>
  <c r="D43" i="41" s="1"/>
  <c r="D44" i="41" s="1"/>
  <c r="D45" i="41" s="1"/>
  <c r="D46" i="41" s="1"/>
  <c r="D47" i="41" s="1"/>
  <c r="D48" i="41" s="1"/>
  <c r="D49" i="41" s="1"/>
  <c r="D50" i="41" s="1"/>
  <c r="D51" i="41" s="1"/>
  <c r="D52" i="41" s="1"/>
  <c r="D53" i="41" s="1"/>
  <c r="D54" i="41" s="1"/>
  <c r="D55" i="41" s="1"/>
  <c r="D56" i="41" s="1"/>
  <c r="D57" i="41" s="1"/>
  <c r="D58" i="41" s="1"/>
  <c r="D59" i="41" s="1"/>
  <c r="D60" i="41" s="1"/>
  <c r="D61" i="41" s="1"/>
  <c r="D62" i="41" s="1"/>
  <c r="D63" i="41" s="1"/>
  <c r="D64" i="41" s="1"/>
  <c r="D65" i="41" s="1"/>
  <c r="N66" i="41" s="1"/>
  <c r="C22" i="41"/>
  <c r="C23" i="41" s="1"/>
  <c r="E21" i="41"/>
  <c r="I100" i="41" l="1"/>
  <c r="J100" i="41" s="1"/>
  <c r="I98" i="41"/>
  <c r="J98" i="41" s="1"/>
  <c r="I93" i="41"/>
  <c r="J93" i="41" s="1"/>
  <c r="I87" i="41"/>
  <c r="J87" i="41" s="1"/>
  <c r="I82" i="41"/>
  <c r="J82" i="41" s="1"/>
  <c r="I77" i="41"/>
  <c r="J77" i="41" s="1"/>
  <c r="I71" i="41"/>
  <c r="J71" i="41" s="1"/>
  <c r="I66" i="41"/>
  <c r="J66" i="41" s="1"/>
  <c r="E13" i="41" s="1"/>
  <c r="I97" i="41"/>
  <c r="J97" i="41" s="1"/>
  <c r="I91" i="41"/>
  <c r="J91" i="41" s="1"/>
  <c r="I86" i="41"/>
  <c r="J86" i="41" s="1"/>
  <c r="I81" i="41"/>
  <c r="J81" i="41" s="1"/>
  <c r="I75" i="41"/>
  <c r="J75" i="41" s="1"/>
  <c r="I70" i="41"/>
  <c r="J70" i="41" s="1"/>
  <c r="I101" i="41"/>
  <c r="J101" i="41" s="1"/>
  <c r="I95" i="41"/>
  <c r="J95" i="41" s="1"/>
  <c r="I90" i="41"/>
  <c r="J90" i="41" s="1"/>
  <c r="I85" i="41"/>
  <c r="J85" i="41" s="1"/>
  <c r="I79" i="41"/>
  <c r="J79" i="41" s="1"/>
  <c r="I74" i="41"/>
  <c r="J74" i="41" s="1"/>
  <c r="I69" i="41"/>
  <c r="J69" i="41" s="1"/>
  <c r="I99" i="41"/>
  <c r="J99" i="41" s="1"/>
  <c r="I94" i="41"/>
  <c r="J94" i="41" s="1"/>
  <c r="I89" i="41"/>
  <c r="J89" i="41" s="1"/>
  <c r="I83" i="41"/>
  <c r="J83" i="41" s="1"/>
  <c r="I78" i="41"/>
  <c r="J78" i="41" s="1"/>
  <c r="I73" i="41"/>
  <c r="J73" i="41" s="1"/>
  <c r="I67" i="41"/>
  <c r="J67" i="41" s="1"/>
  <c r="L66" i="41"/>
  <c r="D99" i="43"/>
  <c r="E31" i="43"/>
  <c r="D143" i="43"/>
  <c r="D55" i="43"/>
  <c r="C37" i="43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4" i="43" s="1"/>
  <c r="C143" i="42"/>
  <c r="C55" i="42"/>
  <c r="D99" i="42"/>
  <c r="C99" i="42"/>
  <c r="E31" i="42"/>
  <c r="D143" i="42"/>
  <c r="D55" i="42"/>
  <c r="I68" i="41"/>
  <c r="J68" i="41" s="1"/>
  <c r="I72" i="41"/>
  <c r="J72" i="41" s="1"/>
  <c r="I76" i="41"/>
  <c r="J76" i="41" s="1"/>
  <c r="I80" i="41"/>
  <c r="J80" i="41" s="1"/>
  <c r="I84" i="41"/>
  <c r="J84" i="41" s="1"/>
  <c r="I88" i="41"/>
  <c r="J88" i="41" s="1"/>
  <c r="I92" i="41"/>
  <c r="J92" i="41" s="1"/>
  <c r="I96" i="41"/>
  <c r="J96" i="41" s="1"/>
  <c r="E22" i="41"/>
  <c r="E23" i="41"/>
  <c r="C24" i="41"/>
  <c r="J283" i="40"/>
  <c r="J282" i="40"/>
  <c r="J281" i="40"/>
  <c r="J280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2" i="40"/>
  <c r="J231" i="40"/>
  <c r="J230" i="40"/>
  <c r="J229" i="40"/>
  <c r="J228" i="40"/>
  <c r="J227" i="40"/>
  <c r="J226" i="40"/>
  <c r="J225" i="40"/>
  <c r="J224" i="40"/>
  <c r="J223" i="40"/>
  <c r="J222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201" i="40"/>
  <c r="J200" i="40"/>
  <c r="J199" i="40"/>
  <c r="J198" i="40"/>
  <c r="J197" i="40"/>
  <c r="J196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D21" i="40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32" i="40" s="1"/>
  <c r="D33" i="40" s="1"/>
  <c r="D34" i="40" s="1"/>
  <c r="D35" i="40" s="1"/>
  <c r="D36" i="40" s="1"/>
  <c r="D37" i="40" s="1"/>
  <c r="D38" i="40" s="1"/>
  <c r="D39" i="40" s="1"/>
  <c r="D40" i="40" s="1"/>
  <c r="D41" i="40" s="1"/>
  <c r="D42" i="40" s="1"/>
  <c r="D43" i="40" s="1"/>
  <c r="D44" i="40" s="1"/>
  <c r="D45" i="40" s="1"/>
  <c r="D46" i="40" s="1"/>
  <c r="D47" i="40" s="1"/>
  <c r="D48" i="40" s="1"/>
  <c r="D49" i="40" s="1"/>
  <c r="D50" i="40" s="1"/>
  <c r="D51" i="40" s="1"/>
  <c r="D52" i="40" s="1"/>
  <c r="D53" i="40" s="1"/>
  <c r="D54" i="40" s="1"/>
  <c r="D55" i="40" s="1"/>
  <c r="D56" i="40" s="1"/>
  <c r="D57" i="40" s="1"/>
  <c r="D58" i="40" s="1"/>
  <c r="D59" i="40" s="1"/>
  <c r="D60" i="40" s="1"/>
  <c r="D61" i="40" s="1"/>
  <c r="D62" i="40" s="1"/>
  <c r="D63" i="40" s="1"/>
  <c r="B21" i="40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108" i="40" s="1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122" i="40" s="1"/>
  <c r="B123" i="40" s="1"/>
  <c r="B124" i="40" s="1"/>
  <c r="B125" i="40" s="1"/>
  <c r="B126" i="40" s="1"/>
  <c r="B127" i="40" s="1"/>
  <c r="B128" i="40" s="1"/>
  <c r="B129" i="40" s="1"/>
  <c r="B130" i="40" s="1"/>
  <c r="B131" i="40" s="1"/>
  <c r="B132" i="40" s="1"/>
  <c r="B133" i="40" s="1"/>
  <c r="B134" i="40" s="1"/>
  <c r="B135" i="40" s="1"/>
  <c r="B136" i="40" s="1"/>
  <c r="B137" i="40" s="1"/>
  <c r="B138" i="40" s="1"/>
  <c r="B139" i="40" s="1"/>
  <c r="B140" i="40" s="1"/>
  <c r="B141" i="40" s="1"/>
  <c r="B142" i="40" s="1"/>
  <c r="B143" i="40" s="1"/>
  <c r="B144" i="40" s="1"/>
  <c r="B145" i="40" s="1"/>
  <c r="B146" i="40" s="1"/>
  <c r="B147" i="40" s="1"/>
  <c r="B148" i="40" s="1"/>
  <c r="B149" i="40" s="1"/>
  <c r="B150" i="40" s="1"/>
  <c r="B151" i="40" s="1"/>
  <c r="B152" i="40" s="1"/>
  <c r="B153" i="40" s="1"/>
  <c r="B154" i="40" s="1"/>
  <c r="B155" i="40" s="1"/>
  <c r="B156" i="40" s="1"/>
  <c r="B157" i="40" s="1"/>
  <c r="B158" i="40" s="1"/>
  <c r="B159" i="40" s="1"/>
  <c r="B160" i="40" s="1"/>
  <c r="B161" i="40" s="1"/>
  <c r="B162" i="40" s="1"/>
  <c r="B163" i="40" s="1"/>
  <c r="B164" i="40" s="1"/>
  <c r="B165" i="40" s="1"/>
  <c r="B166" i="40" s="1"/>
  <c r="B167" i="40" s="1"/>
  <c r="B168" i="40" s="1"/>
  <c r="B169" i="40" s="1"/>
  <c r="B170" i="40" s="1"/>
  <c r="B171" i="40" s="1"/>
  <c r="B172" i="40" s="1"/>
  <c r="B173" i="40" s="1"/>
  <c r="B174" i="40" s="1"/>
  <c r="B175" i="40" s="1"/>
  <c r="B176" i="40" s="1"/>
  <c r="B177" i="40" s="1"/>
  <c r="B178" i="40" s="1"/>
  <c r="B179" i="40" s="1"/>
  <c r="B180" i="40" s="1"/>
  <c r="B181" i="40" s="1"/>
  <c r="B182" i="40" s="1"/>
  <c r="B183" i="40" s="1"/>
  <c r="B184" i="40" s="1"/>
  <c r="B185" i="40" s="1"/>
  <c r="B186" i="40" s="1"/>
  <c r="B187" i="40" s="1"/>
  <c r="B188" i="40" s="1"/>
  <c r="B189" i="40" s="1"/>
  <c r="B190" i="40" s="1"/>
  <c r="B191" i="40" s="1"/>
  <c r="B192" i="40" s="1"/>
  <c r="B193" i="40" s="1"/>
  <c r="B194" i="40" s="1"/>
  <c r="B195" i="40" s="1"/>
  <c r="B196" i="40" s="1"/>
  <c r="B197" i="40" s="1"/>
  <c r="B198" i="40" s="1"/>
  <c r="B199" i="40" s="1"/>
  <c r="B200" i="40" s="1"/>
  <c r="B201" i="40" s="1"/>
  <c r="B202" i="40" s="1"/>
  <c r="B203" i="40" s="1"/>
  <c r="B204" i="40" s="1"/>
  <c r="B205" i="40" s="1"/>
  <c r="B206" i="40" s="1"/>
  <c r="B207" i="40" s="1"/>
  <c r="B208" i="40" s="1"/>
  <c r="B209" i="40" s="1"/>
  <c r="B210" i="40" s="1"/>
  <c r="B211" i="40" s="1"/>
  <c r="B212" i="40" s="1"/>
  <c r="B213" i="40" s="1"/>
  <c r="B214" i="40" s="1"/>
  <c r="B215" i="40" s="1"/>
  <c r="B216" i="40" s="1"/>
  <c r="B217" i="40" s="1"/>
  <c r="B218" i="40" s="1"/>
  <c r="B219" i="40" s="1"/>
  <c r="B220" i="40" s="1"/>
  <c r="B221" i="40" s="1"/>
  <c r="B222" i="40" s="1"/>
  <c r="B223" i="40" s="1"/>
  <c r="B224" i="40" s="1"/>
  <c r="B225" i="40" s="1"/>
  <c r="B226" i="40" s="1"/>
  <c r="B227" i="40" s="1"/>
  <c r="B228" i="40" s="1"/>
  <c r="B229" i="40" s="1"/>
  <c r="B230" i="40" s="1"/>
  <c r="B231" i="40" s="1"/>
  <c r="B232" i="40" s="1"/>
  <c r="B233" i="40" s="1"/>
  <c r="B234" i="40" s="1"/>
  <c r="B235" i="40" s="1"/>
  <c r="B236" i="40" s="1"/>
  <c r="B237" i="40" s="1"/>
  <c r="B238" i="40" s="1"/>
  <c r="B239" i="40" s="1"/>
  <c r="B240" i="40" s="1"/>
  <c r="B241" i="40" s="1"/>
  <c r="B242" i="40" s="1"/>
  <c r="B243" i="40" s="1"/>
  <c r="B244" i="40" s="1"/>
  <c r="B245" i="40" s="1"/>
  <c r="B246" i="40" s="1"/>
  <c r="B247" i="40" s="1"/>
  <c r="B248" i="40" s="1"/>
  <c r="B249" i="40" s="1"/>
  <c r="B250" i="40" s="1"/>
  <c r="B251" i="40" s="1"/>
  <c r="B252" i="40" s="1"/>
  <c r="B253" i="40" s="1"/>
  <c r="B254" i="40" s="1"/>
  <c r="B255" i="40" s="1"/>
  <c r="B256" i="40" s="1"/>
  <c r="B257" i="40" s="1"/>
  <c r="B258" i="40" s="1"/>
  <c r="B259" i="40" s="1"/>
  <c r="B260" i="40" s="1"/>
  <c r="B261" i="40" s="1"/>
  <c r="B262" i="40" s="1"/>
  <c r="B263" i="40" s="1"/>
  <c r="B264" i="40" s="1"/>
  <c r="B265" i="40" s="1"/>
  <c r="B266" i="40" s="1"/>
  <c r="B267" i="40" s="1"/>
  <c r="B268" i="40" s="1"/>
  <c r="B269" i="40" s="1"/>
  <c r="B270" i="40" s="1"/>
  <c r="B271" i="40" s="1"/>
  <c r="B272" i="40" s="1"/>
  <c r="B273" i="40" s="1"/>
  <c r="B274" i="40" s="1"/>
  <c r="B275" i="40" s="1"/>
  <c r="B276" i="40" s="1"/>
  <c r="B277" i="40" s="1"/>
  <c r="B278" i="40" s="1"/>
  <c r="B279" i="40" s="1"/>
  <c r="B280" i="40" s="1"/>
  <c r="B281" i="40" s="1"/>
  <c r="B282" i="40" s="1"/>
  <c r="B283" i="40" s="1"/>
  <c r="J20" i="40"/>
  <c r="D20" i="40"/>
  <c r="C20" i="40"/>
  <c r="C21" i="40" s="1"/>
  <c r="E21" i="40" s="1"/>
  <c r="E19" i="40"/>
  <c r="D64" i="40" l="1"/>
  <c r="D65" i="40" s="1"/>
  <c r="D66" i="40" s="1"/>
  <c r="D67" i="40" s="1"/>
  <c r="D68" i="40" s="1"/>
  <c r="D69" i="40" s="1"/>
  <c r="D70" i="40" s="1"/>
  <c r="D71" i="40" s="1"/>
  <c r="D72" i="40" s="1"/>
  <c r="D73" i="40" s="1"/>
  <c r="D74" i="40" s="1"/>
  <c r="D75" i="40" s="1"/>
  <c r="D76" i="40" s="1"/>
  <c r="D77" i="40" s="1"/>
  <c r="D78" i="40" s="1"/>
  <c r="D79" i="40" s="1"/>
  <c r="D80" i="40" s="1"/>
  <c r="D81" i="40" s="1"/>
  <c r="D82" i="40" s="1"/>
  <c r="D83" i="40" s="1"/>
  <c r="D84" i="40" s="1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134" i="40" s="1"/>
  <c r="D135" i="40" s="1"/>
  <c r="D136" i="40" s="1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265" i="40" s="1"/>
  <c r="D266" i="40" s="1"/>
  <c r="D267" i="40" s="1"/>
  <c r="D268" i="40" s="1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L64" i="40"/>
  <c r="D66" i="41"/>
  <c r="D67" i="41" s="1"/>
  <c r="D68" i="41" s="1"/>
  <c r="D69" i="41" s="1"/>
  <c r="D70" i="41" s="1"/>
  <c r="D71" i="41" s="1"/>
  <c r="D72" i="41" s="1"/>
  <c r="D73" i="41" s="1"/>
  <c r="D74" i="41" s="1"/>
  <c r="D75" i="41" s="1"/>
  <c r="D76" i="41" s="1"/>
  <c r="D77" i="41" s="1"/>
  <c r="D78" i="41" s="1"/>
  <c r="D79" i="41" s="1"/>
  <c r="D80" i="41" s="1"/>
  <c r="D81" i="41" s="1"/>
  <c r="D82" i="41" s="1"/>
  <c r="D83" i="41" s="1"/>
  <c r="D84" i="41" s="1"/>
  <c r="D85" i="41" s="1"/>
  <c r="D86" i="41" s="1"/>
  <c r="D87" i="41" s="1"/>
  <c r="D88" i="41" s="1"/>
  <c r="D89" i="41" s="1"/>
  <c r="D90" i="41" s="1"/>
  <c r="D91" i="41" s="1"/>
  <c r="D92" i="41" s="1"/>
  <c r="D93" i="41" s="1"/>
  <c r="D94" i="41" s="1"/>
  <c r="D95" i="41" s="1"/>
  <c r="D96" i="41" s="1"/>
  <c r="D97" i="41" s="1"/>
  <c r="D98" i="41" s="1"/>
  <c r="D99" i="41" s="1"/>
  <c r="D100" i="41" s="1"/>
  <c r="D101" i="41" s="1"/>
  <c r="D102" i="41" s="1"/>
  <c r="D103" i="41" s="1"/>
  <c r="D104" i="41" s="1"/>
  <c r="D105" i="41" s="1"/>
  <c r="D106" i="41" s="1"/>
  <c r="D107" i="41" s="1"/>
  <c r="D108" i="41" s="1"/>
  <c r="D109" i="41" s="1"/>
  <c r="D110" i="41" s="1"/>
  <c r="D111" i="41" s="1"/>
  <c r="D112" i="41" s="1"/>
  <c r="D113" i="41" s="1"/>
  <c r="D114" i="41" s="1"/>
  <c r="D115" i="41" s="1"/>
  <c r="D116" i="41" s="1"/>
  <c r="D117" i="41" s="1"/>
  <c r="D118" i="41" s="1"/>
  <c r="D119" i="41" s="1"/>
  <c r="D120" i="41" s="1"/>
  <c r="D121" i="41" s="1"/>
  <c r="D122" i="41" s="1"/>
  <c r="D123" i="41" s="1"/>
  <c r="D124" i="41" s="1"/>
  <c r="D125" i="41" s="1"/>
  <c r="D126" i="41" s="1"/>
  <c r="D127" i="41" s="1"/>
  <c r="D128" i="41" s="1"/>
  <c r="D129" i="41" s="1"/>
  <c r="D130" i="41" s="1"/>
  <c r="D131" i="41" s="1"/>
  <c r="D132" i="41" s="1"/>
  <c r="D133" i="41" s="1"/>
  <c r="D134" i="41" s="1"/>
  <c r="D135" i="41" s="1"/>
  <c r="D136" i="41" s="1"/>
  <c r="D137" i="41" s="1"/>
  <c r="D138" i="41" s="1"/>
  <c r="D139" i="41" s="1"/>
  <c r="D140" i="41" s="1"/>
  <c r="D141" i="41" s="1"/>
  <c r="D142" i="41" s="1"/>
  <c r="D143" i="41" s="1"/>
  <c r="D144" i="41" s="1"/>
  <c r="D145" i="41" s="1"/>
  <c r="D146" i="41" s="1"/>
  <c r="D147" i="41" s="1"/>
  <c r="D148" i="41" s="1"/>
  <c r="D149" i="41" s="1"/>
  <c r="D150" i="41" s="1"/>
  <c r="D151" i="41" s="1"/>
  <c r="D152" i="41" s="1"/>
  <c r="D153" i="41" s="1"/>
  <c r="D154" i="41" s="1"/>
  <c r="D155" i="41" s="1"/>
  <c r="D156" i="41" s="1"/>
  <c r="D157" i="41" s="1"/>
  <c r="D158" i="41" s="1"/>
  <c r="D159" i="41" s="1"/>
  <c r="D160" i="41" s="1"/>
  <c r="D161" i="41" s="1"/>
  <c r="D162" i="41" s="1"/>
  <c r="D163" i="41" s="1"/>
  <c r="D164" i="41" s="1"/>
  <c r="D165" i="41" s="1"/>
  <c r="D166" i="41" s="1"/>
  <c r="D167" i="41" s="1"/>
  <c r="D168" i="41" s="1"/>
  <c r="D169" i="41" s="1"/>
  <c r="D170" i="41" s="1"/>
  <c r="D171" i="41" s="1"/>
  <c r="D172" i="41" s="1"/>
  <c r="D173" i="41" s="1"/>
  <c r="D174" i="41" s="1"/>
  <c r="D175" i="41" s="1"/>
  <c r="D176" i="41" s="1"/>
  <c r="D177" i="41" s="1"/>
  <c r="D178" i="41" s="1"/>
  <c r="D179" i="41" s="1"/>
  <c r="D180" i="41" s="1"/>
  <c r="D181" i="41" s="1"/>
  <c r="D182" i="41" s="1"/>
  <c r="D183" i="41" s="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D195" i="41" s="1"/>
  <c r="D196" i="41" s="1"/>
  <c r="D197" i="41" s="1"/>
  <c r="D198" i="41" s="1"/>
  <c r="D199" i="41" s="1"/>
  <c r="D200" i="41" s="1"/>
  <c r="D201" i="41" s="1"/>
  <c r="D202" i="41" s="1"/>
  <c r="D203" i="41" s="1"/>
  <c r="D204" i="41" s="1"/>
  <c r="D205" i="41" s="1"/>
  <c r="D206" i="41" s="1"/>
  <c r="D207" i="41" s="1"/>
  <c r="D208" i="41" s="1"/>
  <c r="D209" i="41" s="1"/>
  <c r="D210" i="41" s="1"/>
  <c r="D211" i="41" s="1"/>
  <c r="D212" i="41" s="1"/>
  <c r="D213" i="41" s="1"/>
  <c r="D214" i="41" s="1"/>
  <c r="D215" i="41" s="1"/>
  <c r="D216" i="41" s="1"/>
  <c r="D217" i="41" s="1"/>
  <c r="D218" i="41" s="1"/>
  <c r="D219" i="41" s="1"/>
  <c r="D220" i="41" s="1"/>
  <c r="D221" i="41" s="1"/>
  <c r="D222" i="41" s="1"/>
  <c r="D223" i="41" s="1"/>
  <c r="D224" i="41" s="1"/>
  <c r="D225" i="41" s="1"/>
  <c r="D226" i="41" s="1"/>
  <c r="D227" i="41" s="1"/>
  <c r="D228" i="41" s="1"/>
  <c r="D229" i="41" s="1"/>
  <c r="D230" i="41" s="1"/>
  <c r="D231" i="41" s="1"/>
  <c r="D232" i="41" s="1"/>
  <c r="D233" i="41" s="1"/>
  <c r="D234" i="41" s="1"/>
  <c r="D235" i="41" s="1"/>
  <c r="D236" i="41" s="1"/>
  <c r="D237" i="41" s="1"/>
  <c r="D238" i="41" s="1"/>
  <c r="D239" i="41" s="1"/>
  <c r="D240" i="41" s="1"/>
  <c r="D241" i="41" s="1"/>
  <c r="D242" i="41" s="1"/>
  <c r="D243" i="41" s="1"/>
  <c r="D244" i="41" s="1"/>
  <c r="D245" i="41" s="1"/>
  <c r="D246" i="41" s="1"/>
  <c r="D247" i="41" s="1"/>
  <c r="D248" i="41" s="1"/>
  <c r="D249" i="41" s="1"/>
  <c r="D250" i="41" s="1"/>
  <c r="D251" i="41" s="1"/>
  <c r="D252" i="41" s="1"/>
  <c r="D253" i="41" s="1"/>
  <c r="D254" i="41" s="1"/>
  <c r="D255" i="41" s="1"/>
  <c r="D256" i="41" s="1"/>
  <c r="D257" i="41" s="1"/>
  <c r="D258" i="41" s="1"/>
  <c r="D259" i="41" s="1"/>
  <c r="D260" i="41" s="1"/>
  <c r="D261" i="41" s="1"/>
  <c r="D262" i="41" s="1"/>
  <c r="D263" i="41" s="1"/>
  <c r="D264" i="41" s="1"/>
  <c r="D265" i="41" s="1"/>
  <c r="D266" i="41" s="1"/>
  <c r="D267" i="41" s="1"/>
  <c r="D268" i="41" s="1"/>
  <c r="D269" i="41" s="1"/>
  <c r="D270" i="41" s="1"/>
  <c r="D271" i="41" s="1"/>
  <c r="D272" i="41" s="1"/>
  <c r="D273" i="41" s="1"/>
  <c r="D274" i="41" s="1"/>
  <c r="D275" i="41" s="1"/>
  <c r="D276" i="41" s="1"/>
  <c r="D277" i="41" s="1"/>
  <c r="D278" i="41" s="1"/>
  <c r="D279" i="41" s="1"/>
  <c r="D280" i="41" s="1"/>
  <c r="D281" i="41" s="1"/>
  <c r="D282" i="41" s="1"/>
  <c r="D283" i="41" s="1"/>
  <c r="D284" i="41" s="1"/>
  <c r="D285" i="41" s="1"/>
  <c r="E13" i="40"/>
  <c r="E15" i="41" s="1"/>
  <c r="E16" i="41" s="1"/>
  <c r="I32" i="1" s="1"/>
  <c r="C143" i="43"/>
  <c r="C55" i="43"/>
  <c r="D144" i="43"/>
  <c r="D56" i="43"/>
  <c r="D110" i="43"/>
  <c r="D170" i="43" s="1"/>
  <c r="D109" i="43"/>
  <c r="D169" i="43" s="1"/>
  <c r="D108" i="43"/>
  <c r="D168" i="43" s="1"/>
  <c r="D107" i="43"/>
  <c r="D167" i="43" s="1"/>
  <c r="D106" i="43"/>
  <c r="D166" i="43" s="1"/>
  <c r="D135" i="43"/>
  <c r="D194" i="43" s="1"/>
  <c r="D131" i="43"/>
  <c r="D190" i="43" s="1"/>
  <c r="D127" i="43"/>
  <c r="D186" i="43" s="1"/>
  <c r="D123" i="43"/>
  <c r="D182" i="43" s="1"/>
  <c r="D119" i="43"/>
  <c r="D178" i="43" s="1"/>
  <c r="D115" i="43"/>
  <c r="D174" i="43" s="1"/>
  <c r="D136" i="43"/>
  <c r="D195" i="43" s="1"/>
  <c r="D132" i="43"/>
  <c r="D191" i="43" s="1"/>
  <c r="D128" i="43"/>
  <c r="D187" i="43" s="1"/>
  <c r="D124" i="43"/>
  <c r="D183" i="43" s="1"/>
  <c r="D120" i="43"/>
  <c r="D179" i="43" s="1"/>
  <c r="D116" i="43"/>
  <c r="D175" i="43" s="1"/>
  <c r="D134" i="43"/>
  <c r="D193" i="43" s="1"/>
  <c r="D126" i="43"/>
  <c r="D185" i="43" s="1"/>
  <c r="D118" i="43"/>
  <c r="D177" i="43" s="1"/>
  <c r="D105" i="43"/>
  <c r="D165" i="43" s="1"/>
  <c r="D103" i="43"/>
  <c r="D163" i="43" s="1"/>
  <c r="D101" i="43"/>
  <c r="D133" i="43"/>
  <c r="D192" i="43" s="1"/>
  <c r="D125" i="43"/>
  <c r="D184" i="43" s="1"/>
  <c r="D117" i="43"/>
  <c r="D176" i="43" s="1"/>
  <c r="D138" i="43"/>
  <c r="D197" i="43" s="1"/>
  <c r="D130" i="43"/>
  <c r="D189" i="43" s="1"/>
  <c r="D122" i="43"/>
  <c r="D181" i="43" s="1"/>
  <c r="D104" i="43"/>
  <c r="D164" i="43" s="1"/>
  <c r="D102" i="43"/>
  <c r="D162" i="43" s="1"/>
  <c r="D100" i="43"/>
  <c r="D137" i="43"/>
  <c r="D196" i="43" s="1"/>
  <c r="D121" i="43"/>
  <c r="D180" i="43" s="1"/>
  <c r="D129" i="43"/>
  <c r="D188" i="43" s="1"/>
  <c r="C99" i="43"/>
  <c r="D110" i="42"/>
  <c r="D170" i="42" s="1"/>
  <c r="D109" i="42"/>
  <c r="D169" i="42" s="1"/>
  <c r="D108" i="42"/>
  <c r="D168" i="42" s="1"/>
  <c r="D107" i="42"/>
  <c r="D167" i="42" s="1"/>
  <c r="D106" i="42"/>
  <c r="D166" i="42" s="1"/>
  <c r="D137" i="42"/>
  <c r="D196" i="42" s="1"/>
  <c r="D133" i="42"/>
  <c r="D192" i="42" s="1"/>
  <c r="D129" i="42"/>
  <c r="D188" i="42" s="1"/>
  <c r="D125" i="42"/>
  <c r="D184" i="42" s="1"/>
  <c r="D121" i="42"/>
  <c r="D180" i="42" s="1"/>
  <c r="D117" i="42"/>
  <c r="D176" i="42" s="1"/>
  <c r="D138" i="42"/>
  <c r="D197" i="42" s="1"/>
  <c r="D134" i="42"/>
  <c r="D193" i="42" s="1"/>
  <c r="D130" i="42"/>
  <c r="D189" i="42" s="1"/>
  <c r="D126" i="42"/>
  <c r="D185" i="42" s="1"/>
  <c r="D122" i="42"/>
  <c r="D181" i="42" s="1"/>
  <c r="D118" i="42"/>
  <c r="D177" i="42" s="1"/>
  <c r="D105" i="42"/>
  <c r="D165" i="42" s="1"/>
  <c r="D104" i="42"/>
  <c r="D164" i="42" s="1"/>
  <c r="D103" i="42"/>
  <c r="D163" i="42" s="1"/>
  <c r="D102" i="42"/>
  <c r="D162" i="42" s="1"/>
  <c r="D101" i="42"/>
  <c r="D100" i="42"/>
  <c r="C100" i="42" s="1"/>
  <c r="D135" i="42"/>
  <c r="D194" i="42" s="1"/>
  <c r="D131" i="42"/>
  <c r="D190" i="42" s="1"/>
  <c r="D127" i="42"/>
  <c r="D186" i="42" s="1"/>
  <c r="D123" i="42"/>
  <c r="D182" i="42" s="1"/>
  <c r="D119" i="42"/>
  <c r="D178" i="42" s="1"/>
  <c r="D115" i="42"/>
  <c r="D174" i="42" s="1"/>
  <c r="D136" i="42"/>
  <c r="D195" i="42" s="1"/>
  <c r="D132" i="42"/>
  <c r="D191" i="42" s="1"/>
  <c r="D128" i="42"/>
  <c r="D187" i="42" s="1"/>
  <c r="D124" i="42"/>
  <c r="D183" i="42" s="1"/>
  <c r="D120" i="42"/>
  <c r="D179" i="42" s="1"/>
  <c r="D116" i="42"/>
  <c r="D175" i="42" s="1"/>
  <c r="C144" i="42"/>
  <c r="D144" i="42"/>
  <c r="D56" i="42"/>
  <c r="C56" i="42" s="1"/>
  <c r="E24" i="41"/>
  <c r="C25" i="41"/>
  <c r="C22" i="40"/>
  <c r="E20" i="40"/>
  <c r="I10" i="2"/>
  <c r="I11" i="2" s="1"/>
  <c r="AA46" i="46" s="1"/>
  <c r="C144" i="43" l="1"/>
  <c r="C56" i="43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5" i="43" s="1"/>
  <c r="D111" i="43"/>
  <c r="D145" i="43"/>
  <c r="D57" i="43"/>
  <c r="C101" i="42"/>
  <c r="C102" i="42" s="1"/>
  <c r="C103" i="42" s="1"/>
  <c r="C104" i="42" s="1"/>
  <c r="C105" i="42" s="1"/>
  <c r="C106" i="42" s="1"/>
  <c r="C107" i="42" s="1"/>
  <c r="C108" i="42" s="1"/>
  <c r="C109" i="42" s="1"/>
  <c r="C110" i="42" s="1"/>
  <c r="C115" i="42" s="1"/>
  <c r="C111" i="42"/>
  <c r="D145" i="42"/>
  <c r="D57" i="42"/>
  <c r="C57" i="42" s="1"/>
  <c r="D111" i="42"/>
  <c r="C145" i="42"/>
  <c r="C26" i="41"/>
  <c r="E25" i="41"/>
  <c r="C23" i="40"/>
  <c r="E22" i="40"/>
  <c r="M14" i="1"/>
  <c r="M15" i="1" l="1"/>
  <c r="F25" i="46"/>
  <c r="C116" i="43"/>
  <c r="C111" i="43"/>
  <c r="D146" i="43"/>
  <c r="D58" i="43"/>
  <c r="C145" i="43"/>
  <c r="C57" i="43"/>
  <c r="D146" i="42"/>
  <c r="D58" i="42"/>
  <c r="C146" i="42"/>
  <c r="C116" i="42"/>
  <c r="E26" i="41"/>
  <c r="C27" i="41"/>
  <c r="E23" i="40"/>
  <c r="C24" i="40"/>
  <c r="G28" i="8"/>
  <c r="G44" i="8" s="1"/>
  <c r="G43" i="8"/>
  <c r="O18" i="1" l="1"/>
  <c r="H25" i="46"/>
  <c r="C117" i="43"/>
  <c r="C146" i="43"/>
  <c r="C58" i="43"/>
  <c r="D147" i="43"/>
  <c r="D59" i="43"/>
  <c r="C117" i="42"/>
  <c r="D147" i="42"/>
  <c r="D59" i="42"/>
  <c r="C58" i="42"/>
  <c r="E27" i="41"/>
  <c r="C28" i="41"/>
  <c r="E24" i="40"/>
  <c r="C25" i="40"/>
  <c r="I25" i="46" l="1"/>
  <c r="Q25" i="46" s="1"/>
  <c r="Q35" i="46" s="1"/>
  <c r="H35" i="46"/>
  <c r="C147" i="43"/>
  <c r="C59" i="43"/>
  <c r="D148" i="43"/>
  <c r="D60" i="43"/>
  <c r="C118" i="43"/>
  <c r="D148" i="42"/>
  <c r="D60" i="42"/>
  <c r="C147" i="42"/>
  <c r="C59" i="42"/>
  <c r="C118" i="42"/>
  <c r="E28" i="41"/>
  <c r="C29" i="41"/>
  <c r="C26" i="40"/>
  <c r="E25" i="40"/>
  <c r="C148" i="43" l="1"/>
  <c r="C60" i="43"/>
  <c r="C119" i="43"/>
  <c r="D149" i="43"/>
  <c r="D61" i="43"/>
  <c r="C119" i="42"/>
  <c r="D149" i="42"/>
  <c r="D61" i="42"/>
  <c r="C148" i="42"/>
  <c r="C60" i="42"/>
  <c r="C30" i="41"/>
  <c r="E29" i="41"/>
  <c r="C27" i="40"/>
  <c r="E26" i="40"/>
  <c r="C149" i="43" l="1"/>
  <c r="C61" i="43"/>
  <c r="C120" i="43"/>
  <c r="D150" i="43"/>
  <c r="D62" i="43"/>
  <c r="D150" i="42"/>
  <c r="D62" i="42"/>
  <c r="C149" i="42"/>
  <c r="C61" i="42"/>
  <c r="C120" i="42"/>
  <c r="E30" i="41"/>
  <c r="C31" i="41"/>
  <c r="E27" i="40"/>
  <c r="C28" i="40"/>
  <c r="D151" i="43" l="1"/>
  <c r="D63" i="43"/>
  <c r="C150" i="43"/>
  <c r="C62" i="43"/>
  <c r="C121" i="43"/>
  <c r="C121" i="42"/>
  <c r="D151" i="42"/>
  <c r="D63" i="42"/>
  <c r="C150" i="42"/>
  <c r="C62" i="42"/>
  <c r="E31" i="41"/>
  <c r="C32" i="41"/>
  <c r="E28" i="40"/>
  <c r="C29" i="40"/>
  <c r="C151" i="43" l="1"/>
  <c r="C63" i="43"/>
  <c r="D152" i="43"/>
  <c r="D64" i="43"/>
  <c r="C122" i="43"/>
  <c r="D152" i="42"/>
  <c r="D64" i="42"/>
  <c r="C151" i="42"/>
  <c r="C63" i="42"/>
  <c r="C122" i="42"/>
  <c r="E32" i="41"/>
  <c r="C33" i="41"/>
  <c r="C30" i="40"/>
  <c r="E29" i="40"/>
  <c r="F17" i="7"/>
  <c r="F19" i="7" l="1"/>
  <c r="C152" i="43"/>
  <c r="C64" i="43"/>
  <c r="C123" i="43"/>
  <c r="D153" i="43"/>
  <c r="D65" i="43"/>
  <c r="C152" i="42"/>
  <c r="C64" i="42"/>
  <c r="C123" i="42"/>
  <c r="D153" i="42"/>
  <c r="D65" i="42"/>
  <c r="C34" i="41"/>
  <c r="E33" i="41"/>
  <c r="E30" i="40"/>
  <c r="C31" i="40"/>
  <c r="E18" i="8"/>
  <c r="E44" i="8"/>
  <c r="E42" i="8"/>
  <c r="D17" i="7"/>
  <c r="D21" i="7"/>
  <c r="D25" i="7"/>
  <c r="D27" i="7" s="1"/>
  <c r="B17" i="7"/>
  <c r="B19" i="7" s="1"/>
  <c r="K32" i="1" l="1"/>
  <c r="M32" i="1" s="1"/>
  <c r="K33" i="1"/>
  <c r="K31" i="1"/>
  <c r="M31" i="1" s="1"/>
  <c r="B21" i="7"/>
  <c r="G41" i="46"/>
  <c r="G43" i="46" s="1"/>
  <c r="F41" i="46"/>
  <c r="F21" i="7"/>
  <c r="F15" i="8"/>
  <c r="H15" i="8" s="1"/>
  <c r="F14" i="8"/>
  <c r="G58" i="8"/>
  <c r="E58" i="8"/>
  <c r="E60" i="8"/>
  <c r="C153" i="43"/>
  <c r="C65" i="43"/>
  <c r="C124" i="43"/>
  <c r="D154" i="43"/>
  <c r="D66" i="43"/>
  <c r="C124" i="42"/>
  <c r="D154" i="42"/>
  <c r="D66" i="42"/>
  <c r="C153" i="42"/>
  <c r="C65" i="42"/>
  <c r="E34" i="41"/>
  <c r="C35" i="41"/>
  <c r="E31" i="40"/>
  <c r="C32" i="40"/>
  <c r="H14" i="8"/>
  <c r="F16" i="8"/>
  <c r="F23" i="7" l="1"/>
  <c r="B23" i="7"/>
  <c r="B25" i="7" s="1"/>
  <c r="B27" i="7" s="1"/>
  <c r="F43" i="46"/>
  <c r="H41" i="46"/>
  <c r="I14" i="8"/>
  <c r="W47" i="46"/>
  <c r="I15" i="8"/>
  <c r="W48" i="46"/>
  <c r="C125" i="43"/>
  <c r="C183" i="43"/>
  <c r="D155" i="43"/>
  <c r="D71" i="43"/>
  <c r="D67" i="43"/>
  <c r="C154" i="43"/>
  <c r="C66" i="43"/>
  <c r="D155" i="42"/>
  <c r="D71" i="42"/>
  <c r="D67" i="42"/>
  <c r="C154" i="42"/>
  <c r="C66" i="42"/>
  <c r="C183" i="42"/>
  <c r="C125" i="42"/>
  <c r="E35" i="41"/>
  <c r="C36" i="41"/>
  <c r="E32" i="40"/>
  <c r="C33" i="40"/>
  <c r="H16" i="8"/>
  <c r="W49" i="46" s="1"/>
  <c r="F18" i="8"/>
  <c r="E43" i="8"/>
  <c r="H43" i="46" l="1"/>
  <c r="I43" i="46" s="1"/>
  <c r="Q43" i="46" s="1"/>
  <c r="G37" i="46"/>
  <c r="G39" i="46" s="1"/>
  <c r="F37" i="46"/>
  <c r="F30" i="7"/>
  <c r="F25" i="7"/>
  <c r="F27" i="7" s="1"/>
  <c r="AA49" i="46"/>
  <c r="AA53" i="46" s="1"/>
  <c r="F51" i="46" s="1"/>
  <c r="W53" i="46"/>
  <c r="AA47" i="46"/>
  <c r="AA51" i="46" s="1"/>
  <c r="F47" i="46" s="1"/>
  <c r="W51" i="46"/>
  <c r="AA48" i="46"/>
  <c r="AA52" i="46" s="1"/>
  <c r="F49" i="46" s="1"/>
  <c r="W52" i="46"/>
  <c r="I16" i="8"/>
  <c r="I18" i="8" s="1"/>
  <c r="D156" i="43"/>
  <c r="D72" i="43"/>
  <c r="C155" i="43"/>
  <c r="C71" i="43"/>
  <c r="C67" i="43"/>
  <c r="C126" i="43"/>
  <c r="C184" i="43"/>
  <c r="C184" i="42"/>
  <c r="C126" i="42"/>
  <c r="D156" i="42"/>
  <c r="D72" i="42"/>
  <c r="C155" i="42"/>
  <c r="C71" i="42"/>
  <c r="C67" i="42"/>
  <c r="E36" i="41"/>
  <c r="C37" i="41"/>
  <c r="C34" i="40"/>
  <c r="E33" i="40"/>
  <c r="H18" i="8"/>
  <c r="E30" i="8"/>
  <c r="G59" i="8"/>
  <c r="H42" i="46" l="1"/>
  <c r="I42" i="46" s="1"/>
  <c r="Q42" i="46" s="1"/>
  <c r="H37" i="46"/>
  <c r="F39" i="46"/>
  <c r="F53" i="46" s="1"/>
  <c r="K26" i="54"/>
  <c r="M26" i="54" s="1"/>
  <c r="K30" i="50"/>
  <c r="M30" i="50" s="1"/>
  <c r="K24" i="50"/>
  <c r="M24" i="50" s="1"/>
  <c r="K27" i="50"/>
  <c r="M27" i="50" s="1"/>
  <c r="K31" i="50"/>
  <c r="M31" i="50" s="1"/>
  <c r="K32" i="50"/>
  <c r="M32" i="50" s="1"/>
  <c r="K23" i="50"/>
  <c r="M23" i="50" s="1"/>
  <c r="K15" i="50"/>
  <c r="M15" i="50" s="1"/>
  <c r="M22" i="1"/>
  <c r="K29" i="50"/>
  <c r="M29" i="50" s="1"/>
  <c r="K28" i="50"/>
  <c r="M28" i="50" s="1"/>
  <c r="K26" i="50"/>
  <c r="M26" i="50" s="1"/>
  <c r="K25" i="50"/>
  <c r="M25" i="50" s="1"/>
  <c r="M21" i="1"/>
  <c r="M23" i="1"/>
  <c r="M24" i="1"/>
  <c r="F35" i="49"/>
  <c r="F37" i="49" s="1"/>
  <c r="F27" i="8"/>
  <c r="H27" i="8" s="1"/>
  <c r="I27" i="8" s="1"/>
  <c r="F28" i="8"/>
  <c r="H28" i="8" s="1"/>
  <c r="I28" i="8" s="1"/>
  <c r="F26" i="8"/>
  <c r="C156" i="43"/>
  <c r="C72" i="43"/>
  <c r="C127" i="43"/>
  <c r="C185" i="43"/>
  <c r="D157" i="43"/>
  <c r="D73" i="43"/>
  <c r="D73" i="42"/>
  <c r="D157" i="42"/>
  <c r="C156" i="42"/>
  <c r="C72" i="42"/>
  <c r="C185" i="42"/>
  <c r="C127" i="42"/>
  <c r="C38" i="41"/>
  <c r="E37" i="41"/>
  <c r="E34" i="40"/>
  <c r="C35" i="40"/>
  <c r="H39" i="46" l="1"/>
  <c r="I39" i="46" s="1"/>
  <c r="Q39" i="46" s="1"/>
  <c r="M34" i="50"/>
  <c r="C186" i="43"/>
  <c r="C128" i="43"/>
  <c r="D158" i="43"/>
  <c r="D74" i="43"/>
  <c r="C157" i="43"/>
  <c r="C73" i="43"/>
  <c r="K160" i="43" s="1"/>
  <c r="K162" i="43" s="1"/>
  <c r="K166" i="43" s="1"/>
  <c r="C157" i="42"/>
  <c r="C73" i="42"/>
  <c r="C186" i="42"/>
  <c r="C128" i="42"/>
  <c r="D74" i="42"/>
  <c r="D158" i="42"/>
  <c r="E38" i="41"/>
  <c r="C39" i="41"/>
  <c r="E35" i="40"/>
  <c r="C36" i="40"/>
  <c r="E59" i="8"/>
  <c r="E46" i="8"/>
  <c r="H26" i="8"/>
  <c r="I26" i="8" s="1"/>
  <c r="F30" i="8"/>
  <c r="K176" i="43" l="1"/>
  <c r="H38" i="46"/>
  <c r="I38" i="46" s="1"/>
  <c r="Q38" i="46" s="1"/>
  <c r="F44" i="8"/>
  <c r="H44" i="8" s="1"/>
  <c r="I44" i="8" s="1"/>
  <c r="F42" i="8"/>
  <c r="F43" i="8"/>
  <c r="H43" i="8" s="1"/>
  <c r="I43" i="8" s="1"/>
  <c r="C158" i="43"/>
  <c r="C74" i="43"/>
  <c r="D159" i="43"/>
  <c r="D75" i="43"/>
  <c r="C129" i="43"/>
  <c r="C187" i="43"/>
  <c r="C158" i="42"/>
  <c r="C74" i="42"/>
  <c r="C187" i="42"/>
  <c r="C129" i="42"/>
  <c r="D159" i="42"/>
  <c r="D75" i="42"/>
  <c r="E39" i="41"/>
  <c r="C40" i="41"/>
  <c r="E36" i="40"/>
  <c r="C37" i="40"/>
  <c r="H30" i="8"/>
  <c r="I30" i="8"/>
  <c r="I32" i="8" s="1"/>
  <c r="E62" i="8"/>
  <c r="F59" i="8" s="1"/>
  <c r="F60" i="8" l="1"/>
  <c r="H60" i="8" s="1"/>
  <c r="F58" i="8"/>
  <c r="D160" i="43"/>
  <c r="D76" i="43"/>
  <c r="D161" i="43" s="1"/>
  <c r="D171" i="43" s="1"/>
  <c r="C159" i="43"/>
  <c r="C75" i="43"/>
  <c r="C130" i="43"/>
  <c r="C188" i="43"/>
  <c r="C188" i="42"/>
  <c r="C130" i="42"/>
  <c r="D160" i="42"/>
  <c r="D171" i="42" s="1"/>
  <c r="D199" i="42" s="1"/>
  <c r="D76" i="42"/>
  <c r="D161" i="42" s="1"/>
  <c r="C159" i="42"/>
  <c r="C75" i="42"/>
  <c r="E40" i="41"/>
  <c r="C41" i="41"/>
  <c r="C38" i="40"/>
  <c r="E37" i="40"/>
  <c r="H59" i="8"/>
  <c r="F46" i="8"/>
  <c r="H42" i="8"/>
  <c r="I42" i="8" s="1"/>
  <c r="D199" i="43" l="1"/>
  <c r="K168" i="43"/>
  <c r="K170" i="43" s="1"/>
  <c r="I33" i="1" s="1"/>
  <c r="M33" i="1" s="1"/>
  <c r="I59" i="8"/>
  <c r="AE48" i="46"/>
  <c r="AE52" i="46" s="1"/>
  <c r="AF52" i="46" s="1"/>
  <c r="G49" i="46" s="1"/>
  <c r="H49" i="46" s="1"/>
  <c r="I49" i="46" s="1"/>
  <c r="Q49" i="46" s="1"/>
  <c r="I60" i="8"/>
  <c r="AE49" i="46"/>
  <c r="AE53" i="46" s="1"/>
  <c r="AF53" i="46" s="1"/>
  <c r="G51" i="46" s="1"/>
  <c r="H51" i="46" s="1"/>
  <c r="I51" i="46" s="1"/>
  <c r="Q51" i="46" s="1"/>
  <c r="C131" i="43"/>
  <c r="C189" i="43"/>
  <c r="C160" i="43"/>
  <c r="C76" i="43"/>
  <c r="C160" i="42"/>
  <c r="C76" i="42"/>
  <c r="C189" i="42"/>
  <c r="C131" i="42"/>
  <c r="C42" i="41"/>
  <c r="E41" i="41"/>
  <c r="E38" i="40"/>
  <c r="C39" i="40"/>
  <c r="H58" i="8"/>
  <c r="F62" i="8"/>
  <c r="I46" i="8"/>
  <c r="I48" i="8" s="1"/>
  <c r="H46" i="8"/>
  <c r="I58" i="8" l="1"/>
  <c r="I62" i="8" s="1"/>
  <c r="I64" i="8" s="1"/>
  <c r="AE47" i="46"/>
  <c r="AE51" i="46" s="1"/>
  <c r="AF51" i="46" s="1"/>
  <c r="G47" i="46" s="1"/>
  <c r="C161" i="43"/>
  <c r="C77" i="43"/>
  <c r="C190" i="43"/>
  <c r="C132" i="43"/>
  <c r="C190" i="42"/>
  <c r="C132" i="42"/>
  <c r="C161" i="42"/>
  <c r="C77" i="42"/>
  <c r="E42" i="41"/>
  <c r="C43" i="41"/>
  <c r="E39" i="40"/>
  <c r="C40" i="40"/>
  <c r="H62" i="8"/>
  <c r="G53" i="46" l="1"/>
  <c r="H47" i="46"/>
  <c r="C162" i="43"/>
  <c r="C78" i="43"/>
  <c r="C133" i="43"/>
  <c r="C191" i="43"/>
  <c r="C162" i="42"/>
  <c r="C78" i="42"/>
  <c r="C191" i="42"/>
  <c r="C133" i="42"/>
  <c r="E43" i="41"/>
  <c r="C44" i="41"/>
  <c r="E40" i="40"/>
  <c r="C41" i="40"/>
  <c r="I47" i="46" l="1"/>
  <c r="Q47" i="46" s="1"/>
  <c r="H53" i="46"/>
  <c r="C134" i="43"/>
  <c r="C192" i="43"/>
  <c r="C163" i="43"/>
  <c r="C79" i="43"/>
  <c r="C192" i="42"/>
  <c r="C134" i="42"/>
  <c r="C163" i="42"/>
  <c r="C79" i="42"/>
  <c r="E44" i="41"/>
  <c r="C45" i="41"/>
  <c r="C42" i="40"/>
  <c r="E41" i="40"/>
  <c r="C164" i="43" l="1"/>
  <c r="C80" i="43"/>
  <c r="C135" i="43"/>
  <c r="C193" i="43"/>
  <c r="C164" i="42"/>
  <c r="C80" i="42"/>
  <c r="C193" i="42"/>
  <c r="C135" i="42"/>
  <c r="C46" i="41"/>
  <c r="E45" i="41"/>
  <c r="E42" i="40"/>
  <c r="C43" i="40"/>
  <c r="C165" i="43" l="1"/>
  <c r="C81" i="43"/>
  <c r="C194" i="43"/>
  <c r="C136" i="43"/>
  <c r="C194" i="42"/>
  <c r="C136" i="42"/>
  <c r="C165" i="42"/>
  <c r="C81" i="42"/>
  <c r="E46" i="41"/>
  <c r="C47" i="41"/>
  <c r="E43" i="40"/>
  <c r="C44" i="40"/>
  <c r="C166" i="43" l="1"/>
  <c r="C82" i="43"/>
  <c r="C137" i="43"/>
  <c r="C195" i="43"/>
  <c r="C166" i="42"/>
  <c r="C82" i="42"/>
  <c r="C195" i="42"/>
  <c r="C137" i="42"/>
  <c r="E47" i="41"/>
  <c r="C48" i="41"/>
  <c r="E44" i="40"/>
  <c r="C45" i="40"/>
  <c r="C138" i="43" l="1"/>
  <c r="C197" i="43" s="1"/>
  <c r="C196" i="43"/>
  <c r="C167" i="43"/>
  <c r="C83" i="43"/>
  <c r="C196" i="42"/>
  <c r="C138" i="42"/>
  <c r="C197" i="42" s="1"/>
  <c r="C167" i="42"/>
  <c r="C83" i="42"/>
  <c r="E48" i="41"/>
  <c r="C49" i="41"/>
  <c r="C46" i="40"/>
  <c r="E45" i="40"/>
  <c r="C168" i="43" l="1"/>
  <c r="C84" i="43"/>
  <c r="C168" i="42"/>
  <c r="C84" i="42"/>
  <c r="C50" i="41"/>
  <c r="E49" i="41"/>
  <c r="E46" i="40"/>
  <c r="C47" i="40"/>
  <c r="C169" i="43" l="1"/>
  <c r="C85" i="43"/>
  <c r="C169" i="42"/>
  <c r="C85" i="42"/>
  <c r="C51" i="41"/>
  <c r="E50" i="41"/>
  <c r="E47" i="40"/>
  <c r="C48" i="40"/>
  <c r="C170" i="43" l="1"/>
  <c r="C171" i="43" s="1"/>
  <c r="C200" i="43" s="1"/>
  <c r="K175" i="43" s="1"/>
  <c r="K177" i="43" s="1"/>
  <c r="K179" i="43" s="1"/>
  <c r="C86" i="43"/>
  <c r="C170" i="42"/>
  <c r="C171" i="42" s="1"/>
  <c r="C200" i="42" s="1"/>
  <c r="I18" i="2" s="1"/>
  <c r="M25" i="1" s="1"/>
  <c r="C86" i="42"/>
  <c r="E51" i="41"/>
  <c r="C52" i="41"/>
  <c r="E48" i="40"/>
  <c r="C49" i="40"/>
  <c r="C87" i="43" l="1"/>
  <c r="C174" i="43"/>
  <c r="C87" i="42"/>
  <c r="C174" i="42"/>
  <c r="E52" i="41"/>
  <c r="C53" i="41"/>
  <c r="C50" i="40"/>
  <c r="E49" i="40"/>
  <c r="C88" i="43" l="1"/>
  <c r="C175" i="43"/>
  <c r="C88" i="42"/>
  <c r="C175" i="42"/>
  <c r="C54" i="41"/>
  <c r="E53" i="41"/>
  <c r="C51" i="40"/>
  <c r="E50" i="40"/>
  <c r="C89" i="43" l="1"/>
  <c r="C176" i="43"/>
  <c r="C89" i="42"/>
  <c r="C176" i="42"/>
  <c r="C55" i="41"/>
  <c r="E54" i="41"/>
  <c r="E51" i="40"/>
  <c r="C52" i="40"/>
  <c r="C90" i="43" l="1"/>
  <c r="C177" i="43"/>
  <c r="C90" i="42"/>
  <c r="C177" i="42"/>
  <c r="E55" i="41"/>
  <c r="C56" i="41"/>
  <c r="E52" i="40"/>
  <c r="C53" i="40"/>
  <c r="C91" i="43" l="1"/>
  <c r="C178" i="43"/>
  <c r="C91" i="42"/>
  <c r="C178" i="42"/>
  <c r="E56" i="41"/>
  <c r="C57" i="41"/>
  <c r="C54" i="40"/>
  <c r="E53" i="40"/>
  <c r="C92" i="43" l="1"/>
  <c r="C179" i="43"/>
  <c r="C92" i="42"/>
  <c r="C179" i="42"/>
  <c r="C58" i="41"/>
  <c r="E57" i="41"/>
  <c r="C55" i="40"/>
  <c r="E54" i="40"/>
  <c r="C93" i="43" l="1"/>
  <c r="C180" i="43"/>
  <c r="C93" i="42"/>
  <c r="C180" i="42"/>
  <c r="E58" i="41"/>
  <c r="C59" i="41"/>
  <c r="E55" i="40"/>
  <c r="C56" i="40"/>
  <c r="C94" i="43" l="1"/>
  <c r="C182" i="43" s="1"/>
  <c r="C181" i="43"/>
  <c r="C94" i="42"/>
  <c r="C182" i="42" s="1"/>
  <c r="C181" i="42"/>
  <c r="E59" i="41"/>
  <c r="C60" i="41"/>
  <c r="E56" i="40"/>
  <c r="C57" i="40"/>
  <c r="E60" i="41" l="1"/>
  <c r="C61" i="41"/>
  <c r="C58" i="40"/>
  <c r="E57" i="40"/>
  <c r="C62" i="41" l="1"/>
  <c r="E61" i="41"/>
  <c r="E58" i="40"/>
  <c r="C59" i="40"/>
  <c r="E62" i="41" l="1"/>
  <c r="C63" i="41"/>
  <c r="E59" i="40"/>
  <c r="C60" i="40"/>
  <c r="E63" i="41" l="1"/>
  <c r="C64" i="41"/>
  <c r="E60" i="40"/>
  <c r="C61" i="40"/>
  <c r="E64" i="41" l="1"/>
  <c r="C65" i="41"/>
  <c r="C62" i="40"/>
  <c r="E61" i="40"/>
  <c r="C66" i="41" l="1"/>
  <c r="E65" i="41"/>
  <c r="E62" i="40"/>
  <c r="C63" i="40"/>
  <c r="E66" i="41" l="1"/>
  <c r="C67" i="41"/>
  <c r="E63" i="40"/>
  <c r="C64" i="40"/>
  <c r="E67" i="41" l="1"/>
  <c r="C68" i="41"/>
  <c r="E64" i="40"/>
  <c r="C65" i="40"/>
  <c r="E68" i="41" l="1"/>
  <c r="C69" i="41"/>
  <c r="C66" i="40"/>
  <c r="E65" i="40"/>
  <c r="C70" i="41" l="1"/>
  <c r="E69" i="41"/>
  <c r="E66" i="40"/>
  <c r="C67" i="40"/>
  <c r="C71" i="41" l="1"/>
  <c r="E70" i="41"/>
  <c r="E67" i="40"/>
  <c r="C68" i="40"/>
  <c r="E71" i="41" l="1"/>
  <c r="C72" i="41"/>
  <c r="E68" i="40"/>
  <c r="C69" i="40"/>
  <c r="E72" i="41" l="1"/>
  <c r="C73" i="41"/>
  <c r="C70" i="40"/>
  <c r="E69" i="40"/>
  <c r="C74" i="41" l="1"/>
  <c r="E73" i="41"/>
  <c r="C71" i="40"/>
  <c r="E70" i="40"/>
  <c r="E74" i="41" l="1"/>
  <c r="C75" i="41"/>
  <c r="E71" i="40"/>
  <c r="C72" i="40"/>
  <c r="E75" i="41" l="1"/>
  <c r="C76" i="41"/>
  <c r="E72" i="40"/>
  <c r="C73" i="40"/>
  <c r="E76" i="41" l="1"/>
  <c r="C77" i="41"/>
  <c r="C74" i="40"/>
  <c r="E73" i="40"/>
  <c r="C78" i="41" l="1"/>
  <c r="E77" i="41"/>
  <c r="C75" i="40"/>
  <c r="E74" i="40"/>
  <c r="C13" i="41" l="1"/>
  <c r="D13" i="41"/>
  <c r="E78" i="41"/>
  <c r="C79" i="41"/>
  <c r="C76" i="40"/>
  <c r="E75" i="40"/>
  <c r="E79" i="41" l="1"/>
  <c r="C80" i="41"/>
  <c r="C13" i="40"/>
  <c r="D13" i="40"/>
  <c r="D15" i="41" s="1"/>
  <c r="D16" i="41" s="1"/>
  <c r="I21" i="2" s="1"/>
  <c r="M28" i="1" s="1"/>
  <c r="E76" i="40"/>
  <c r="C77" i="40"/>
  <c r="E80" i="41" l="1"/>
  <c r="C81" i="41"/>
  <c r="C78" i="40"/>
  <c r="E77" i="40"/>
  <c r="C82" i="41" l="1"/>
  <c r="E81" i="41"/>
  <c r="E78" i="40"/>
  <c r="C79" i="40"/>
  <c r="C83" i="41" l="1"/>
  <c r="E82" i="41"/>
  <c r="C80" i="40"/>
  <c r="E79" i="40"/>
  <c r="E83" i="41" l="1"/>
  <c r="C84" i="41"/>
  <c r="E80" i="40"/>
  <c r="C81" i="40"/>
  <c r="E84" i="41" l="1"/>
  <c r="C85" i="41"/>
  <c r="E81" i="40"/>
  <c r="C82" i="40"/>
  <c r="C86" i="41" l="1"/>
  <c r="E85" i="41"/>
  <c r="E82" i="40"/>
  <c r="C83" i="40"/>
  <c r="E86" i="41" l="1"/>
  <c r="C87" i="41"/>
  <c r="C84" i="40"/>
  <c r="E83" i="40"/>
  <c r="E87" i="41" l="1"/>
  <c r="C88" i="41"/>
  <c r="E84" i="40"/>
  <c r="C85" i="40"/>
  <c r="E88" i="41" l="1"/>
  <c r="C89" i="41"/>
  <c r="E85" i="40"/>
  <c r="C86" i="40"/>
  <c r="C90" i="41" l="1"/>
  <c r="E89" i="41"/>
  <c r="E86" i="40"/>
  <c r="C87" i="40"/>
  <c r="E90" i="41" l="1"/>
  <c r="C91" i="41"/>
  <c r="C88" i="40"/>
  <c r="E87" i="40"/>
  <c r="E91" i="41" l="1"/>
  <c r="C92" i="41"/>
  <c r="E88" i="40"/>
  <c r="C89" i="40"/>
  <c r="E92" i="41" l="1"/>
  <c r="C93" i="41"/>
  <c r="E89" i="40"/>
  <c r="C90" i="40"/>
  <c r="C94" i="41" l="1"/>
  <c r="E93" i="41"/>
  <c r="E90" i="40"/>
  <c r="C91" i="40"/>
  <c r="C95" i="41" l="1"/>
  <c r="E94" i="41"/>
  <c r="C92" i="40"/>
  <c r="E91" i="40"/>
  <c r="E95" i="41" l="1"/>
  <c r="C96" i="41"/>
  <c r="E92" i="40"/>
  <c r="C93" i="40"/>
  <c r="E96" i="41" l="1"/>
  <c r="C97" i="41"/>
  <c r="E93" i="40"/>
  <c r="C94" i="40"/>
  <c r="C98" i="41" l="1"/>
  <c r="E97" i="41"/>
  <c r="E94" i="40"/>
  <c r="C95" i="40"/>
  <c r="E98" i="41" l="1"/>
  <c r="C99" i="41"/>
  <c r="C96" i="40"/>
  <c r="E95" i="40"/>
  <c r="E99" i="41" l="1"/>
  <c r="C100" i="41"/>
  <c r="E96" i="40"/>
  <c r="C97" i="40"/>
  <c r="E100" i="41" l="1"/>
  <c r="C101" i="41"/>
  <c r="E97" i="40"/>
  <c r="C98" i="40"/>
  <c r="C102" i="41" l="1"/>
  <c r="E101" i="41"/>
  <c r="E98" i="40"/>
  <c r="C99" i="40"/>
  <c r="C103" i="41" l="1"/>
  <c r="E102" i="41"/>
  <c r="C100" i="40"/>
  <c r="E99" i="40"/>
  <c r="E103" i="41" l="1"/>
  <c r="C104" i="41"/>
  <c r="E100" i="40"/>
  <c r="C101" i="40"/>
  <c r="E104" i="41" l="1"/>
  <c r="C105" i="41"/>
  <c r="E101" i="40"/>
  <c r="C102" i="40"/>
  <c r="C106" i="41" l="1"/>
  <c r="E105" i="41"/>
  <c r="E102" i="40"/>
  <c r="C103" i="40"/>
  <c r="E106" i="41" l="1"/>
  <c r="C107" i="41"/>
  <c r="C104" i="40"/>
  <c r="E103" i="40"/>
  <c r="E107" i="41" l="1"/>
  <c r="C108" i="41"/>
  <c r="E104" i="40"/>
  <c r="C105" i="40"/>
  <c r="E108" i="41" l="1"/>
  <c r="C109" i="41"/>
  <c r="E105" i="40"/>
  <c r="C106" i="40"/>
  <c r="C110" i="41" l="1"/>
  <c r="E109" i="41"/>
  <c r="E106" i="40"/>
  <c r="C107" i="40"/>
  <c r="E110" i="41" l="1"/>
  <c r="C111" i="41"/>
  <c r="C108" i="40"/>
  <c r="E107" i="40"/>
  <c r="E111" i="41" l="1"/>
  <c r="C112" i="41"/>
  <c r="E108" i="40"/>
  <c r="C109" i="40"/>
  <c r="E112" i="41" l="1"/>
  <c r="C113" i="41"/>
  <c r="E109" i="40"/>
  <c r="C110" i="40"/>
  <c r="C114" i="41" l="1"/>
  <c r="E113" i="41"/>
  <c r="E110" i="40"/>
  <c r="C111" i="40"/>
  <c r="E114" i="41" l="1"/>
  <c r="C115" i="41"/>
  <c r="C112" i="40"/>
  <c r="E111" i="40"/>
  <c r="E115" i="41" l="1"/>
  <c r="C116" i="41"/>
  <c r="E112" i="40"/>
  <c r="C113" i="40"/>
  <c r="E116" i="41" l="1"/>
  <c r="C117" i="41"/>
  <c r="E113" i="40"/>
  <c r="C114" i="40"/>
  <c r="C118" i="41" l="1"/>
  <c r="E117" i="41"/>
  <c r="E114" i="40"/>
  <c r="C115" i="40"/>
  <c r="E118" i="41" l="1"/>
  <c r="C119" i="41"/>
  <c r="C116" i="40"/>
  <c r="E115" i="40"/>
  <c r="E119" i="41" l="1"/>
  <c r="C120" i="41"/>
  <c r="E116" i="40"/>
  <c r="C117" i="40"/>
  <c r="E120" i="41" l="1"/>
  <c r="C121" i="41"/>
  <c r="E117" i="40"/>
  <c r="C118" i="40"/>
  <c r="C122" i="41" l="1"/>
  <c r="E121" i="41"/>
  <c r="E118" i="40"/>
  <c r="C119" i="40"/>
  <c r="E122" i="41" l="1"/>
  <c r="C123" i="41"/>
  <c r="C120" i="40"/>
  <c r="E119" i="40"/>
  <c r="E123" i="41" l="1"/>
  <c r="C124" i="41"/>
  <c r="E120" i="40"/>
  <c r="C121" i="40"/>
  <c r="E124" i="41" l="1"/>
  <c r="C125" i="41"/>
  <c r="E121" i="40"/>
  <c r="C122" i="40"/>
  <c r="C126" i="41" l="1"/>
  <c r="E125" i="41"/>
  <c r="E122" i="40"/>
  <c r="C123" i="40"/>
  <c r="E126" i="41" l="1"/>
  <c r="C127" i="41"/>
  <c r="C124" i="40"/>
  <c r="E123" i="40"/>
  <c r="E127" i="41" l="1"/>
  <c r="C128" i="41"/>
  <c r="E124" i="40"/>
  <c r="C125" i="40"/>
  <c r="E128" i="41" l="1"/>
  <c r="C129" i="41"/>
  <c r="E125" i="40"/>
  <c r="C126" i="40"/>
  <c r="C130" i="41" l="1"/>
  <c r="E129" i="41"/>
  <c r="C127" i="40"/>
  <c r="E126" i="40"/>
  <c r="E130" i="41" l="1"/>
  <c r="C131" i="41"/>
  <c r="C128" i="40"/>
  <c r="E127" i="40"/>
  <c r="E131" i="41" l="1"/>
  <c r="C132" i="41"/>
  <c r="E128" i="40"/>
  <c r="C129" i="40"/>
  <c r="E132" i="41" l="1"/>
  <c r="C133" i="41"/>
  <c r="E129" i="40"/>
  <c r="C130" i="40"/>
  <c r="C134" i="41" l="1"/>
  <c r="E133" i="41"/>
  <c r="C131" i="40"/>
  <c r="E130" i="40"/>
  <c r="E134" i="41" l="1"/>
  <c r="C135" i="41"/>
  <c r="C132" i="40"/>
  <c r="E131" i="40"/>
  <c r="E135" i="41" l="1"/>
  <c r="C136" i="41"/>
  <c r="E132" i="40"/>
  <c r="C133" i="40"/>
  <c r="E136" i="41" l="1"/>
  <c r="C137" i="41"/>
  <c r="E133" i="40"/>
  <c r="C134" i="40"/>
  <c r="C138" i="41" l="1"/>
  <c r="E137" i="41"/>
  <c r="C135" i="40"/>
  <c r="E134" i="40"/>
  <c r="E138" i="41" l="1"/>
  <c r="C139" i="41"/>
  <c r="C136" i="40"/>
  <c r="E135" i="40"/>
  <c r="E139" i="41" l="1"/>
  <c r="C140" i="41"/>
  <c r="E136" i="40"/>
  <c r="C137" i="40"/>
  <c r="E140" i="41" l="1"/>
  <c r="C141" i="41"/>
  <c r="E137" i="40"/>
  <c r="C138" i="40"/>
  <c r="C142" i="41" l="1"/>
  <c r="E141" i="41"/>
  <c r="C139" i="40"/>
  <c r="E138" i="40"/>
  <c r="E142" i="41" l="1"/>
  <c r="C143" i="41"/>
  <c r="C140" i="40"/>
  <c r="E139" i="40"/>
  <c r="E143" i="41" l="1"/>
  <c r="C144" i="41"/>
  <c r="E140" i="40"/>
  <c r="C141" i="40"/>
  <c r="E144" i="41" l="1"/>
  <c r="C145" i="41"/>
  <c r="E141" i="40"/>
  <c r="C142" i="40"/>
  <c r="C146" i="41" l="1"/>
  <c r="E145" i="41"/>
  <c r="C143" i="40"/>
  <c r="E142" i="40"/>
  <c r="E146" i="41" l="1"/>
  <c r="C147" i="41"/>
  <c r="C144" i="40"/>
  <c r="E143" i="40"/>
  <c r="E147" i="41" l="1"/>
  <c r="C148" i="41"/>
  <c r="E144" i="40"/>
  <c r="C145" i="40"/>
  <c r="E148" i="41" l="1"/>
  <c r="C149" i="41"/>
  <c r="E145" i="40"/>
  <c r="C146" i="40"/>
  <c r="C150" i="41" l="1"/>
  <c r="E149" i="41"/>
  <c r="C147" i="40"/>
  <c r="E146" i="40"/>
  <c r="C151" i="41" l="1"/>
  <c r="E150" i="41"/>
  <c r="C148" i="40"/>
  <c r="E147" i="40"/>
  <c r="E151" i="41" l="1"/>
  <c r="C152" i="41"/>
  <c r="E148" i="40"/>
  <c r="C149" i="40"/>
  <c r="E152" i="41" l="1"/>
  <c r="C153" i="41"/>
  <c r="E149" i="40"/>
  <c r="C150" i="40"/>
  <c r="E153" i="41" l="1"/>
  <c r="C154" i="41"/>
  <c r="C151" i="40"/>
  <c r="E150" i="40"/>
  <c r="C155" i="41" l="1"/>
  <c r="E154" i="41"/>
  <c r="C152" i="40"/>
  <c r="E151" i="40"/>
  <c r="E155" i="41" l="1"/>
  <c r="C156" i="41"/>
  <c r="E152" i="40"/>
  <c r="C153" i="40"/>
  <c r="E156" i="41" l="1"/>
  <c r="C157" i="41"/>
  <c r="E153" i="40"/>
  <c r="C154" i="40"/>
  <c r="E157" i="41" l="1"/>
  <c r="C158" i="41"/>
  <c r="C155" i="40"/>
  <c r="E154" i="40"/>
  <c r="C159" i="41" l="1"/>
  <c r="E158" i="41"/>
  <c r="C156" i="40"/>
  <c r="E155" i="40"/>
  <c r="E159" i="41" l="1"/>
  <c r="C160" i="41"/>
  <c r="E156" i="40"/>
  <c r="C157" i="40"/>
  <c r="E160" i="41" l="1"/>
  <c r="C161" i="41"/>
  <c r="E157" i="40"/>
  <c r="C158" i="40"/>
  <c r="E161" i="41" l="1"/>
  <c r="C162" i="41"/>
  <c r="C159" i="40"/>
  <c r="E158" i="40"/>
  <c r="C163" i="41" l="1"/>
  <c r="E162" i="41"/>
  <c r="C160" i="40"/>
  <c r="E159" i="40"/>
  <c r="E163" i="41" l="1"/>
  <c r="C164" i="41"/>
  <c r="E160" i="40"/>
  <c r="C161" i="40"/>
  <c r="E164" i="41" l="1"/>
  <c r="C165" i="41"/>
  <c r="E161" i="40"/>
  <c r="C162" i="40"/>
  <c r="E165" i="41" l="1"/>
  <c r="C166" i="41"/>
  <c r="C163" i="40"/>
  <c r="E162" i="40"/>
  <c r="C167" i="41" l="1"/>
  <c r="E166" i="41"/>
  <c r="C164" i="40"/>
  <c r="E163" i="40"/>
  <c r="E167" i="41" l="1"/>
  <c r="C168" i="41"/>
  <c r="E164" i="40"/>
  <c r="C165" i="40"/>
  <c r="E168" i="41" l="1"/>
  <c r="C169" i="41"/>
  <c r="E165" i="40"/>
  <c r="C166" i="40"/>
  <c r="E169" i="41" l="1"/>
  <c r="C170" i="41"/>
  <c r="C167" i="40"/>
  <c r="E166" i="40"/>
  <c r="C171" i="41" l="1"/>
  <c r="E170" i="41"/>
  <c r="C168" i="40"/>
  <c r="E167" i="40"/>
  <c r="E171" i="41" l="1"/>
  <c r="C172" i="41"/>
  <c r="E168" i="40"/>
  <c r="C169" i="40"/>
  <c r="E172" i="41" l="1"/>
  <c r="C173" i="41"/>
  <c r="E169" i="40"/>
  <c r="C170" i="40"/>
  <c r="E173" i="41" l="1"/>
  <c r="C174" i="41"/>
  <c r="E170" i="40"/>
  <c r="C171" i="40"/>
  <c r="C175" i="41" l="1"/>
  <c r="E174" i="41"/>
  <c r="C172" i="40"/>
  <c r="E171" i="40"/>
  <c r="E175" i="41" l="1"/>
  <c r="C176" i="41"/>
  <c r="E172" i="40"/>
  <c r="C173" i="40"/>
  <c r="E176" i="41" l="1"/>
  <c r="C177" i="41"/>
  <c r="E173" i="40"/>
  <c r="C174" i="40"/>
  <c r="E177" i="41" l="1"/>
  <c r="C178" i="41"/>
  <c r="E174" i="40"/>
  <c r="C175" i="40"/>
  <c r="C179" i="41" l="1"/>
  <c r="E178" i="41"/>
  <c r="C176" i="40"/>
  <c r="E175" i="40"/>
  <c r="E179" i="41" l="1"/>
  <c r="C180" i="41"/>
  <c r="E176" i="40"/>
  <c r="C177" i="40"/>
  <c r="E180" i="41" l="1"/>
  <c r="C181" i="41"/>
  <c r="E177" i="40"/>
  <c r="C178" i="40"/>
  <c r="E181" i="41" l="1"/>
  <c r="C182" i="41"/>
  <c r="E178" i="40"/>
  <c r="C179" i="40"/>
  <c r="C183" i="41" l="1"/>
  <c r="E182" i="41"/>
  <c r="C180" i="40"/>
  <c r="E179" i="40"/>
  <c r="E183" i="41" l="1"/>
  <c r="C184" i="41"/>
  <c r="E180" i="40"/>
  <c r="C181" i="40"/>
  <c r="E184" i="41" l="1"/>
  <c r="C185" i="41"/>
  <c r="E181" i="40"/>
  <c r="C182" i="40"/>
  <c r="E185" i="41" l="1"/>
  <c r="C186" i="41"/>
  <c r="E182" i="40"/>
  <c r="C183" i="40"/>
  <c r="C187" i="41" l="1"/>
  <c r="E186" i="41"/>
  <c r="C184" i="40"/>
  <c r="E183" i="40"/>
  <c r="E187" i="41" l="1"/>
  <c r="C188" i="41"/>
  <c r="E184" i="40"/>
  <c r="C185" i="40"/>
  <c r="E188" i="41" l="1"/>
  <c r="C189" i="41"/>
  <c r="E185" i="40"/>
  <c r="C186" i="40"/>
  <c r="E189" i="41" l="1"/>
  <c r="C190" i="41"/>
  <c r="E186" i="40"/>
  <c r="C187" i="40"/>
  <c r="C191" i="41" l="1"/>
  <c r="E190" i="41"/>
  <c r="C188" i="40"/>
  <c r="E187" i="40"/>
  <c r="C192" i="41" l="1"/>
  <c r="E191" i="41"/>
  <c r="E188" i="40"/>
  <c r="C189" i="40"/>
  <c r="E192" i="41" l="1"/>
  <c r="C193" i="41"/>
  <c r="E189" i="40"/>
  <c r="C190" i="40"/>
  <c r="E193" i="41" l="1"/>
  <c r="C194" i="41"/>
  <c r="E190" i="40"/>
  <c r="C191" i="40"/>
  <c r="C195" i="41" l="1"/>
  <c r="E194" i="41"/>
  <c r="C192" i="40"/>
  <c r="E191" i="40"/>
  <c r="C196" i="41" l="1"/>
  <c r="E195" i="41"/>
  <c r="E192" i="40"/>
  <c r="C193" i="40"/>
  <c r="E196" i="41" l="1"/>
  <c r="C197" i="41"/>
  <c r="E193" i="40"/>
  <c r="C194" i="40"/>
  <c r="E197" i="41" l="1"/>
  <c r="C198" i="41"/>
  <c r="E194" i="40"/>
  <c r="C195" i="40"/>
  <c r="C199" i="41" l="1"/>
  <c r="E198" i="41"/>
  <c r="C196" i="40"/>
  <c r="E195" i="40"/>
  <c r="C200" i="41" l="1"/>
  <c r="E199" i="41"/>
  <c r="E196" i="40"/>
  <c r="C197" i="40"/>
  <c r="E200" i="41" l="1"/>
  <c r="C201" i="41"/>
  <c r="E197" i="40"/>
  <c r="C198" i="40"/>
  <c r="E201" i="41" l="1"/>
  <c r="C202" i="41"/>
  <c r="C199" i="40"/>
  <c r="E198" i="40"/>
  <c r="C203" i="41" l="1"/>
  <c r="E202" i="41"/>
  <c r="C200" i="40"/>
  <c r="E199" i="40"/>
  <c r="E203" i="41" l="1"/>
  <c r="C204" i="41"/>
  <c r="C201" i="40"/>
  <c r="E200" i="40"/>
  <c r="E204" i="41" l="1"/>
  <c r="C205" i="41"/>
  <c r="E201" i="40"/>
  <c r="C202" i="40"/>
  <c r="E205" i="41" l="1"/>
  <c r="C206" i="41"/>
  <c r="E202" i="40"/>
  <c r="C203" i="40"/>
  <c r="C207" i="41" l="1"/>
  <c r="E206" i="41"/>
  <c r="C204" i="40"/>
  <c r="E203" i="40"/>
  <c r="E207" i="41" l="1"/>
  <c r="C208" i="41"/>
  <c r="C205" i="40"/>
  <c r="E204" i="40"/>
  <c r="E208" i="41" l="1"/>
  <c r="C209" i="41"/>
  <c r="E205" i="40"/>
  <c r="C206" i="40"/>
  <c r="E209" i="41" l="1"/>
  <c r="C210" i="41"/>
  <c r="E206" i="40"/>
  <c r="C207" i="40"/>
  <c r="C211" i="41" l="1"/>
  <c r="E210" i="41"/>
  <c r="C208" i="40"/>
  <c r="E207" i="40"/>
  <c r="E211" i="41" l="1"/>
  <c r="C212" i="41"/>
  <c r="C209" i="40"/>
  <c r="E208" i="40"/>
  <c r="E212" i="41" l="1"/>
  <c r="C213" i="41"/>
  <c r="E209" i="40"/>
  <c r="C210" i="40"/>
  <c r="E213" i="41" l="1"/>
  <c r="C214" i="41"/>
  <c r="E210" i="40"/>
  <c r="C211" i="40"/>
  <c r="C215" i="41" l="1"/>
  <c r="E214" i="41"/>
  <c r="C212" i="40"/>
  <c r="E211" i="40"/>
  <c r="E215" i="41" l="1"/>
  <c r="C216" i="41"/>
  <c r="C213" i="40"/>
  <c r="E212" i="40"/>
  <c r="E216" i="41" l="1"/>
  <c r="C217" i="41"/>
  <c r="E213" i="40"/>
  <c r="C214" i="40"/>
  <c r="E217" i="41" l="1"/>
  <c r="C218" i="41"/>
  <c r="E214" i="40"/>
  <c r="C215" i="40"/>
  <c r="E218" i="41" l="1"/>
  <c r="C219" i="41"/>
  <c r="C216" i="40"/>
  <c r="E215" i="40"/>
  <c r="C220" i="41" l="1"/>
  <c r="E219" i="41"/>
  <c r="C217" i="40"/>
  <c r="E216" i="40"/>
  <c r="E220" i="41" l="1"/>
  <c r="C221" i="41"/>
  <c r="E217" i="40"/>
  <c r="C218" i="40"/>
  <c r="E221" i="41" l="1"/>
  <c r="C222" i="41"/>
  <c r="E218" i="40"/>
  <c r="C219" i="40"/>
  <c r="E222" i="41" l="1"/>
  <c r="C223" i="41"/>
  <c r="C220" i="40"/>
  <c r="E219" i="40"/>
  <c r="C224" i="41" l="1"/>
  <c r="E223" i="41"/>
  <c r="E220" i="40"/>
  <c r="C221" i="40"/>
  <c r="E224" i="41" l="1"/>
  <c r="C225" i="41"/>
  <c r="C222" i="40"/>
  <c r="E221" i="40"/>
  <c r="E225" i="41" l="1"/>
  <c r="C226" i="41"/>
  <c r="E222" i="40"/>
  <c r="C223" i="40"/>
  <c r="E226" i="41" l="1"/>
  <c r="C227" i="41"/>
  <c r="E223" i="40"/>
  <c r="C224" i="40"/>
  <c r="C228" i="41" l="1"/>
  <c r="E227" i="41"/>
  <c r="E224" i="40"/>
  <c r="C225" i="40"/>
  <c r="E228" i="41" l="1"/>
  <c r="C229" i="41"/>
  <c r="C226" i="40"/>
  <c r="E225" i="40"/>
  <c r="E229" i="41" l="1"/>
  <c r="C230" i="41"/>
  <c r="E226" i="40"/>
  <c r="C227" i="40"/>
  <c r="E230" i="41" l="1"/>
  <c r="C231" i="41"/>
  <c r="E227" i="40"/>
  <c r="C228" i="40"/>
  <c r="C232" i="41" l="1"/>
  <c r="E231" i="41"/>
  <c r="E228" i="40"/>
  <c r="C229" i="40"/>
  <c r="E232" i="41" l="1"/>
  <c r="C233" i="41"/>
  <c r="C230" i="40"/>
  <c r="E229" i="40"/>
  <c r="E233" i="41" l="1"/>
  <c r="C234" i="41"/>
  <c r="E230" i="40"/>
  <c r="C231" i="40"/>
  <c r="E234" i="41" l="1"/>
  <c r="C235" i="41"/>
  <c r="E231" i="40"/>
  <c r="C232" i="40"/>
  <c r="C236" i="41" l="1"/>
  <c r="E235" i="41"/>
  <c r="E232" i="40"/>
  <c r="C233" i="40"/>
  <c r="E236" i="41" l="1"/>
  <c r="C237" i="41"/>
  <c r="C234" i="40"/>
  <c r="E233" i="40"/>
  <c r="E237" i="41" l="1"/>
  <c r="C238" i="41"/>
  <c r="E234" i="40"/>
  <c r="C235" i="40"/>
  <c r="E238" i="41" l="1"/>
  <c r="C239" i="41"/>
  <c r="E235" i="40"/>
  <c r="C236" i="40"/>
  <c r="C240" i="41" l="1"/>
  <c r="E239" i="41"/>
  <c r="E236" i="40"/>
  <c r="C237" i="40"/>
  <c r="E240" i="41" l="1"/>
  <c r="C241" i="41"/>
  <c r="C238" i="40"/>
  <c r="E237" i="40"/>
  <c r="E241" i="41" l="1"/>
  <c r="C242" i="41"/>
  <c r="E238" i="40"/>
  <c r="C239" i="40"/>
  <c r="E242" i="41" l="1"/>
  <c r="C243" i="41"/>
  <c r="E239" i="40"/>
  <c r="C240" i="40"/>
  <c r="C244" i="41" l="1"/>
  <c r="E243" i="41"/>
  <c r="E240" i="40"/>
  <c r="C241" i="40"/>
  <c r="E244" i="41" l="1"/>
  <c r="C245" i="41"/>
  <c r="C242" i="40"/>
  <c r="E241" i="40"/>
  <c r="E245" i="41" l="1"/>
  <c r="C246" i="41"/>
  <c r="E242" i="40"/>
  <c r="C243" i="40"/>
  <c r="E246" i="41" l="1"/>
  <c r="C247" i="41"/>
  <c r="E243" i="40"/>
  <c r="C244" i="40"/>
  <c r="C248" i="41" l="1"/>
  <c r="E247" i="41"/>
  <c r="E244" i="40"/>
  <c r="C245" i="40"/>
  <c r="E248" i="41" l="1"/>
  <c r="C249" i="41"/>
  <c r="C246" i="40"/>
  <c r="E245" i="40"/>
  <c r="E249" i="41" l="1"/>
  <c r="C250" i="41"/>
  <c r="E246" i="40"/>
  <c r="C247" i="40"/>
  <c r="E250" i="41" l="1"/>
  <c r="C251" i="41"/>
  <c r="E247" i="40"/>
  <c r="C248" i="40"/>
  <c r="C252" i="41" l="1"/>
  <c r="E251" i="41"/>
  <c r="E248" i="40"/>
  <c r="C249" i="40"/>
  <c r="E252" i="41" l="1"/>
  <c r="C253" i="41"/>
  <c r="C250" i="40"/>
  <c r="E249" i="40"/>
  <c r="E253" i="41" l="1"/>
  <c r="C254" i="41"/>
  <c r="E250" i="40"/>
  <c r="C251" i="40"/>
  <c r="E254" i="41" l="1"/>
  <c r="C255" i="41"/>
  <c r="E251" i="40"/>
  <c r="C252" i="40"/>
  <c r="C256" i="41" l="1"/>
  <c r="E255" i="41"/>
  <c r="E252" i="40"/>
  <c r="C253" i="40"/>
  <c r="E256" i="41" l="1"/>
  <c r="C257" i="41"/>
  <c r="C254" i="40"/>
  <c r="E253" i="40"/>
  <c r="E257" i="41" l="1"/>
  <c r="C258" i="41"/>
  <c r="E254" i="40"/>
  <c r="C255" i="40"/>
  <c r="E258" i="41" l="1"/>
  <c r="C259" i="41"/>
  <c r="E255" i="40"/>
  <c r="C256" i="40"/>
  <c r="C260" i="41" l="1"/>
  <c r="E259" i="41"/>
  <c r="E256" i="40"/>
  <c r="C257" i="40"/>
  <c r="E260" i="41" l="1"/>
  <c r="C261" i="41"/>
  <c r="C258" i="40"/>
  <c r="E257" i="40"/>
  <c r="E261" i="41" l="1"/>
  <c r="C262" i="41"/>
  <c r="E258" i="40"/>
  <c r="C259" i="40"/>
  <c r="E262" i="41" l="1"/>
  <c r="C263" i="41"/>
  <c r="E259" i="40"/>
  <c r="C260" i="40"/>
  <c r="C264" i="41" l="1"/>
  <c r="E263" i="41"/>
  <c r="E260" i="40"/>
  <c r="C261" i="40"/>
  <c r="E264" i="41" l="1"/>
  <c r="C265" i="41"/>
  <c r="C262" i="40"/>
  <c r="E261" i="40"/>
  <c r="E265" i="41" l="1"/>
  <c r="C266" i="41"/>
  <c r="E262" i="40"/>
  <c r="C263" i="40"/>
  <c r="E266" i="41" l="1"/>
  <c r="C267" i="41"/>
  <c r="E263" i="40"/>
  <c r="C264" i="40"/>
  <c r="C268" i="41" l="1"/>
  <c r="E267" i="41"/>
  <c r="E264" i="40"/>
  <c r="C265" i="40"/>
  <c r="E268" i="41" l="1"/>
  <c r="C269" i="41"/>
  <c r="C266" i="40"/>
  <c r="E265" i="40"/>
  <c r="E269" i="41" l="1"/>
  <c r="C270" i="41"/>
  <c r="E266" i="40"/>
  <c r="C267" i="40"/>
  <c r="E270" i="41" l="1"/>
  <c r="C271" i="41"/>
  <c r="E267" i="40"/>
  <c r="C268" i="40"/>
  <c r="C272" i="41" l="1"/>
  <c r="E271" i="41"/>
  <c r="E268" i="40"/>
  <c r="C269" i="40"/>
  <c r="E272" i="41" l="1"/>
  <c r="C273" i="41"/>
  <c r="C270" i="40"/>
  <c r="E269" i="40"/>
  <c r="E273" i="41" l="1"/>
  <c r="C274" i="41"/>
  <c r="E270" i="40"/>
  <c r="C271" i="40"/>
  <c r="E274" i="41" l="1"/>
  <c r="C275" i="41"/>
  <c r="E271" i="40"/>
  <c r="C272" i="40"/>
  <c r="C276" i="41" l="1"/>
  <c r="E275" i="41"/>
  <c r="E272" i="40"/>
  <c r="C273" i="40"/>
  <c r="E276" i="41" l="1"/>
  <c r="C277" i="41"/>
  <c r="C274" i="40"/>
  <c r="E273" i="40"/>
  <c r="E277" i="41" l="1"/>
  <c r="C278" i="41"/>
  <c r="E274" i="40"/>
  <c r="C275" i="40"/>
  <c r="E278" i="41" l="1"/>
  <c r="C279" i="41"/>
  <c r="E275" i="40"/>
  <c r="C276" i="40"/>
  <c r="C280" i="41" l="1"/>
  <c r="E279" i="41"/>
  <c r="E276" i="40"/>
  <c r="C277" i="40"/>
  <c r="E280" i="41" l="1"/>
  <c r="C281" i="41"/>
  <c r="C278" i="40"/>
  <c r="E277" i="40"/>
  <c r="E281" i="41" l="1"/>
  <c r="C282" i="41"/>
  <c r="E278" i="40"/>
  <c r="C279" i="40"/>
  <c r="E282" i="41" l="1"/>
  <c r="C283" i="41"/>
  <c r="E279" i="40"/>
  <c r="C280" i="40"/>
  <c r="C284" i="41" l="1"/>
  <c r="E283" i="41"/>
  <c r="E280" i="40"/>
  <c r="C281" i="40"/>
  <c r="E284" i="41" l="1"/>
  <c r="C285" i="41"/>
  <c r="E285" i="41" s="1"/>
  <c r="C282" i="40"/>
  <c r="E281" i="40"/>
  <c r="E282" i="40" l="1"/>
  <c r="C283" i="40"/>
  <c r="E283" i="40" s="1"/>
  <c r="L45" i="47" l="1"/>
  <c r="N45" i="47" s="1"/>
  <c r="N53" i="47" s="1"/>
  <c r="N60" i="47" s="1"/>
  <c r="I19" i="2" s="1"/>
  <c r="M26" i="1" s="1"/>
  <c r="M45" i="46"/>
  <c r="O45" i="46" s="1"/>
  <c r="Q45" i="46" s="1"/>
  <c r="Q53" i="46" s="1"/>
  <c r="Q58" i="46" l="1"/>
  <c r="Q60" i="46" s="1"/>
  <c r="I20" i="2" s="1"/>
  <c r="I23" i="2" s="1"/>
  <c r="M27" i="1" l="1"/>
  <c r="I25" i="2"/>
  <c r="I33" i="8" l="1"/>
  <c r="I34" i="8" s="1"/>
  <c r="M37" i="1" s="1"/>
  <c r="I65" i="8"/>
  <c r="I66" i="8" s="1"/>
  <c r="I69" i="8" s="1"/>
  <c r="I49" i="8"/>
  <c r="I50" i="8" s="1"/>
  <c r="M38" i="1" s="1"/>
  <c r="M39" i="1" l="1"/>
  <c r="M41" i="1" s="1"/>
  <c r="M43" i="1" l="1"/>
  <c r="W37" i="46"/>
  <c r="O45" i="1" l="1"/>
  <c r="O47" i="1" s="1"/>
</calcChain>
</file>

<file path=xl/sharedStrings.xml><?xml version="1.0" encoding="utf-8"?>
<sst xmlns="http://schemas.openxmlformats.org/spreadsheetml/2006/main" count="913" uniqueCount="387">
  <si>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</si>
  <si>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</si>
  <si>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</si>
  <si>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</si>
  <si>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</si>
  <si>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</si>
  <si>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</si>
  <si>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</si>
  <si>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</si>
  <si>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</si>
  <si>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</si>
  <si>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</si>
  <si>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</si>
  <si>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Additional Revenue</t>
  </si>
  <si>
    <t>Summary of Attorney General Recommendations</t>
  </si>
  <si>
    <t>Gross Revenue Conversion Factor</t>
  </si>
  <si>
    <t>Less: Uncollectible Expense</t>
  </si>
  <si>
    <t xml:space="preserve">         KPSC Maintenance Fee</t>
  </si>
  <si>
    <t>Income Before Income Taxes</t>
  </si>
  <si>
    <t>Operating Income Percentage</t>
  </si>
  <si>
    <t>Income Before Federal Income Taxes</t>
  </si>
  <si>
    <t>Change in Grossed Up Weighted Avg Cost of Capital</t>
  </si>
  <si>
    <t>Revenue Requirement Effect of Adjustment</t>
  </si>
  <si>
    <t>Cost of Capital - With AG Recommended Adjustments</t>
  </si>
  <si>
    <t>Rate Base Recommended by AG</t>
  </si>
  <si>
    <t>Net Change in Rate Base AG Recommendation</t>
  </si>
  <si>
    <t>Adjusted Rate Base AG Recommendation</t>
  </si>
  <si>
    <t>Adjustments:</t>
  </si>
  <si>
    <t>Atmos Energy Corporation - Kentucky Division</t>
  </si>
  <si>
    <t>Grossed-Up</t>
  </si>
  <si>
    <t>Rate Base per Atmos</t>
  </si>
  <si>
    <t>Source:  Schedule H-1</t>
  </si>
  <si>
    <t>Before</t>
  </si>
  <si>
    <t>Gross-up</t>
  </si>
  <si>
    <t>($)</t>
  </si>
  <si>
    <t xml:space="preserve">B/D and Maint </t>
  </si>
  <si>
    <t>Fee Only</t>
  </si>
  <si>
    <t>Gross-Up</t>
  </si>
  <si>
    <t>Adjustment</t>
  </si>
  <si>
    <t>$ Millions</t>
  </si>
  <si>
    <t>B/D and</t>
  </si>
  <si>
    <t>PSC</t>
  </si>
  <si>
    <t>Composite</t>
  </si>
  <si>
    <t xml:space="preserve">Income </t>
  </si>
  <si>
    <t>Taxes Only</t>
  </si>
  <si>
    <t>Combined Tax Rate</t>
  </si>
  <si>
    <t>(1)</t>
  </si>
  <si>
    <t>Effects on AG Operating Income Recommendations on Revenue Requirement</t>
  </si>
  <si>
    <t>Effects of AG Rate Base Recommendations on Revenue Requirement</t>
  </si>
  <si>
    <t>Effects of AG Rate of Return Recommendations on Revenue Requirement</t>
  </si>
  <si>
    <t>KPSC Case No. 2021-00214</t>
  </si>
  <si>
    <t>Test Year Ended December 31, 2022</t>
  </si>
  <si>
    <t>Forecasted Test Period:  Twelve Months Ended December 31, 2022</t>
  </si>
  <si>
    <t>I.  Atmos Cost of Capital Per Filing</t>
  </si>
  <si>
    <t>Base Period: 12 Mos Ended September 30, 2021</t>
  </si>
  <si>
    <t>As</t>
  </si>
  <si>
    <t>Filed</t>
  </si>
  <si>
    <t>Less: Federal Income Taxes    (21%)</t>
  </si>
  <si>
    <t>Less: State Income Taxes    (5%)</t>
  </si>
  <si>
    <t>August 23, 2021 Atmos Supplemental Filing Revisions to Original Filing</t>
  </si>
  <si>
    <t>Amortize Unprotected EDIT Over Three Years Instead of Five Years</t>
  </si>
  <si>
    <t>Total AG Recommendations to Annual Revenue Requirement</t>
  </si>
  <si>
    <t>Atmos Revised Rate Base</t>
  </si>
  <si>
    <t>Deferred Liablity Amortization</t>
  </si>
  <si>
    <t>ADIT Excess Deferred Liabilities</t>
  </si>
  <si>
    <t>Account 2530 - 27909</t>
  </si>
  <si>
    <t>Forecasted Test Period</t>
  </si>
  <si>
    <t>Test Period Ending Balance</t>
  </si>
  <si>
    <t>Test Period 13-Month Balance</t>
  </si>
  <si>
    <t>Test Period Amort. Expense</t>
  </si>
  <si>
    <t>Full Amortization Schedule</t>
  </si>
  <si>
    <t>Balance</t>
  </si>
  <si>
    <t>Amortization</t>
  </si>
  <si>
    <t>Protected</t>
  </si>
  <si>
    <t>Unprotected</t>
  </si>
  <si>
    <t>Total Reg Liability</t>
  </si>
  <si>
    <t>Accelerated Unprotected</t>
  </si>
  <si>
    <t>Total</t>
  </si>
  <si>
    <t>Beginning Regulatory Liability</t>
  </si>
  <si>
    <t>First Change in Rates</t>
  </si>
  <si>
    <t>New Rate Set</t>
  </si>
  <si>
    <t>End of 5 Year Acceleration</t>
  </si>
  <si>
    <t>Data Source</t>
  </si>
  <si>
    <t>ADIT for KY 04-30-21.xlsx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</si>
  <si>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</si>
  <si>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</si>
  <si>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</si>
  <si>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</si>
  <si>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As Filed</t>
  </si>
  <si>
    <t>As Adjusted</t>
  </si>
  <si>
    <t>End of 3 Year Acceleration</t>
  </si>
  <si>
    <t>Amounts as Filed</t>
  </si>
  <si>
    <t>AG Recommended Adjustment</t>
  </si>
  <si>
    <t>Projected Rate Case Expense</t>
  </si>
  <si>
    <t>Data:__X___Base Period__X___Forecasted Period</t>
  </si>
  <si>
    <t>FR 16(8)(f)</t>
  </si>
  <si>
    <t>Type of Filing:___X____Original________Updated ________Revised</t>
  </si>
  <si>
    <t>Schedule F-6</t>
  </si>
  <si>
    <t>Workpaper Reference No(s).</t>
  </si>
  <si>
    <t>Line</t>
  </si>
  <si>
    <t>No.</t>
  </si>
  <si>
    <t>Description</t>
  </si>
  <si>
    <t>Consulting</t>
  </si>
  <si>
    <t>Class Cost Study - P. Raab</t>
  </si>
  <si>
    <t>Depreciation Study - D. Watson</t>
  </si>
  <si>
    <t>Cost of Capital - D'Ascendis, D.</t>
  </si>
  <si>
    <t xml:space="preserve">          sub-total</t>
  </si>
  <si>
    <t>Legal Fees</t>
  </si>
  <si>
    <t xml:space="preserve">     (J. Hughes/R. Hutchinson)</t>
  </si>
  <si>
    <t xml:space="preserve"> 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</si>
  <si>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</si>
  <si>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</si>
  <si>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</si>
  <si>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</si>
  <si>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Total Projected Rate Case Expense</t>
  </si>
  <si>
    <t xml:space="preserve">Three (3) Year Amortization of Rate Case Expenses </t>
  </si>
  <si>
    <t>Rate Case (3 year Amortization)</t>
  </si>
  <si>
    <t>Case No. 2018-00281</t>
  </si>
  <si>
    <t>Regulated Asset Balance</t>
  </si>
  <si>
    <t>Amortization Expense</t>
  </si>
  <si>
    <t>Expense per Case No. 2018-00281 Final Order</t>
  </si>
  <si>
    <t>(13 Month Average)</t>
  </si>
  <si>
    <t>Case No. 2021-00214</t>
  </si>
  <si>
    <t>Cases Combined</t>
  </si>
  <si>
    <t>Balance Total</t>
  </si>
  <si>
    <t>Amortization Total</t>
  </si>
  <si>
    <t>Test Period</t>
  </si>
  <si>
    <t>Forecast Period</t>
  </si>
  <si>
    <t>(Forecast Total)</t>
  </si>
  <si>
    <t>Net Increase in Test Year Rate Case Expense</t>
  </si>
  <si>
    <t>Flows to Schedule C.2, cell M25</t>
  </si>
  <si>
    <t>Net Increase in Test Year 13-month Avg Balance</t>
  </si>
  <si>
    <t>Flows to Schedule B.1 F, cell F24</t>
  </si>
  <si>
    <t>SOURCE:</t>
  </si>
  <si>
    <t>F.6 Schedule Rate Case Expenses - 2019.2020.xlsx</t>
  </si>
  <si>
    <t>this links to C.2 and B.1 F for a ratemaking adjustment</t>
  </si>
  <si>
    <t>This was amount added by Company to Rate Base and Not Cell C171.</t>
  </si>
  <si>
    <t>Witness: Christian</t>
  </si>
  <si>
    <t>$</t>
  </si>
  <si>
    <t>(In Supplemental 1-55 Calculation)</t>
  </si>
  <si>
    <t>Rate Case Expenses 2021-00304</t>
  </si>
  <si>
    <t>Remaining Balance from 2018-00281</t>
  </si>
  <si>
    <t>Balances as of Jan 1, 2022</t>
  </si>
  <si>
    <t>Sum to Amortize</t>
  </si>
  <si>
    <t>3 years</t>
  </si>
  <si>
    <t>Annual Amortization</t>
  </si>
  <si>
    <t>As Corrected in Suppl 1-55</t>
  </si>
  <si>
    <t>Adjustment Required</t>
  </si>
  <si>
    <t>Remove Accounts Payable - Construction</t>
  </si>
  <si>
    <t>ATO-CWC1 A</t>
  </si>
  <si>
    <t>Cash Working Capital Lead/Lag Analysis</t>
  </si>
  <si>
    <t>Average</t>
  </si>
  <si>
    <t>CWC</t>
  </si>
  <si>
    <t>Test Year</t>
  </si>
  <si>
    <t>Daily Expense</t>
  </si>
  <si>
    <t>Revenue</t>
  </si>
  <si>
    <t>Expense</t>
  </si>
  <si>
    <t>Net Lag</t>
  </si>
  <si>
    <t>Requirement</t>
  </si>
  <si>
    <t>Expenses</t>
  </si>
  <si>
    <t>(b) / 365 days</t>
  </si>
  <si>
    <t>Lag</t>
  </si>
  <si>
    <t>( d) - (e)</t>
  </si>
  <si>
    <t>(c) x (f)</t>
  </si>
  <si>
    <t>(a)</t>
  </si>
  <si>
    <t>(b)</t>
  </si>
  <si>
    <t>( c)</t>
  </si>
  <si>
    <t>(d)</t>
  </si>
  <si>
    <t>(e)</t>
  </si>
  <si>
    <t>(f)</t>
  </si>
  <si>
    <t>(g)</t>
  </si>
  <si>
    <t>Gas Supply Expense</t>
  </si>
  <si>
    <t>Purchased Gas</t>
  </si>
  <si>
    <t>CWC2</t>
  </si>
  <si>
    <t>CWC3</t>
  </si>
  <si>
    <t>Operation and Maintenance Expense</t>
  </si>
  <si>
    <t>O&amp;M, Labor</t>
  </si>
  <si>
    <t>CWC4</t>
  </si>
  <si>
    <t>O&amp;M, Non-Labor</t>
  </si>
  <si>
    <t>CWC5</t>
  </si>
  <si>
    <t>Total O&amp;M Expense</t>
  </si>
  <si>
    <t xml:space="preserve">Taxes Other Than Income </t>
  </si>
  <si>
    <t>Ad Valorem</t>
  </si>
  <si>
    <t>CWC6</t>
  </si>
  <si>
    <t>Taxes Property and Other</t>
  </si>
  <si>
    <t>Payroll Taxes</t>
  </si>
  <si>
    <t>Franchise and other pass through</t>
  </si>
  <si>
    <t>Public Service Commission</t>
  </si>
  <si>
    <t>N/A</t>
  </si>
  <si>
    <t>DOT</t>
  </si>
  <si>
    <t>Allocated Taxes-Shared Services</t>
  </si>
  <si>
    <t>Allocated Taxes-Business Unit</t>
  </si>
  <si>
    <t>Total Taxes Other Than Income</t>
  </si>
  <si>
    <t xml:space="preserve">Federal Income Tax </t>
  </si>
  <si>
    <t>Current Taxes</t>
  </si>
  <si>
    <t>CWC7</t>
  </si>
  <si>
    <t>Deferred Taxes</t>
  </si>
  <si>
    <t>State Income Tax</t>
  </si>
  <si>
    <t>CWC8</t>
  </si>
  <si>
    <t>Depreciation</t>
  </si>
  <si>
    <t>Interest Expense - STD</t>
  </si>
  <si>
    <t>Interest Expense - LTD</t>
  </si>
  <si>
    <t>CWC9</t>
  </si>
  <si>
    <t>Return on Equity</t>
  </si>
  <si>
    <t>TOTAL</t>
  </si>
  <si>
    <t>(1) Please see relied file labeled "CWC1 STD Days Outstanding.pdf (Page 9)" for calculation of average days held</t>
  </si>
  <si>
    <t>CWC - As Filed</t>
  </si>
  <si>
    <t xml:space="preserve">Adjustment 1 to CWC </t>
  </si>
  <si>
    <t>CWC - After Adjustment 1</t>
  </si>
  <si>
    <t>Adjustment #1</t>
  </si>
  <si>
    <t>Capital Amount</t>
  </si>
  <si>
    <t>Adjustments</t>
  </si>
  <si>
    <t>AVERAGE ANNUALIZED SHORT-TERM DEBT</t>
  </si>
  <si>
    <t>Data:_____Base Period___X___Forecasted Period</t>
  </si>
  <si>
    <t>FR 16(8)(j)</t>
  </si>
  <si>
    <t>Schedule J-2</t>
  </si>
  <si>
    <t>Workpaper Reference No(s).____________________</t>
  </si>
  <si>
    <t>Effective</t>
  </si>
  <si>
    <t>Interest</t>
  </si>
  <si>
    <t>Annual</t>
  </si>
  <si>
    <t>Issue</t>
  </si>
  <si>
    <t>Outstanding</t>
  </si>
  <si>
    <t>Rate</t>
  </si>
  <si>
    <t>(A)</t>
  </si>
  <si>
    <t>(B)</t>
  </si>
  <si>
    <t>(C)</t>
  </si>
  <si>
    <t>(D)</t>
  </si>
  <si>
    <t>(E=D/B)</t>
  </si>
  <si>
    <t>$000</t>
  </si>
  <si>
    <t>AVERAGE SHORT-TERM DEBT (1)</t>
  </si>
  <si>
    <t>COMMITMENT FEE</t>
  </si>
  <si>
    <t>TOTAL SHORT-TERM DEBT</t>
  </si>
  <si>
    <t>NOTES:</t>
  </si>
  <si>
    <t xml:space="preserve">   (1)  Interest Rate is the actual average rate for 12 Months Ended March 31, 2021</t>
  </si>
  <si>
    <t>ADDITIONAL STD - AG RECOMMENDED</t>
  </si>
  <si>
    <t>Reduce Outside Services Expense Allocated from KY/Mid States Division</t>
  </si>
  <si>
    <t>AG Recommendation to Adjust Working Capital for Construction Accounts Payable</t>
  </si>
  <si>
    <t>For the Test Year Ended December 31, 2022</t>
  </si>
  <si>
    <t xml:space="preserve">Sources:  </t>
  </si>
  <si>
    <t>Monthly Cap Spend Amounts</t>
  </si>
  <si>
    <t>2022 Total</t>
  </si>
  <si>
    <t>Monthly Avg</t>
  </si>
  <si>
    <t xml:space="preserve">Recommendation to Remove Monthly Average of Capital Spend from Working Capital </t>
  </si>
  <si>
    <t>Grossed Up Cost of Capital - As Filed</t>
  </si>
  <si>
    <t>Return on Rate Base to Remove from Revenue Requirement</t>
  </si>
  <si>
    <t>Atmos Energy Corporation</t>
  </si>
  <si>
    <t>Case No.  2021-00214</t>
  </si>
  <si>
    <t>Staff 1-55 File CapEx_5_Year_Plan</t>
  </si>
  <si>
    <t>Atmos-Gas Capital Spend Projected by Month During 2022</t>
  </si>
  <si>
    <t xml:space="preserve">Remove Other Asset and Liability ADIT from SSU Division 002 </t>
  </si>
  <si>
    <t>See Supplemental Response to Staff 1-55 File "ADIT for KY 04-31-21 updated NOL for URI 8-17-21"</t>
  </si>
  <si>
    <t xml:space="preserve">Adjustment </t>
  </si>
  <si>
    <t>As-Filed</t>
  </si>
  <si>
    <t>Jurisdictional</t>
  </si>
  <si>
    <t>Allocation to</t>
  </si>
  <si>
    <t>Revenue Req</t>
  </si>
  <si>
    <t>Account</t>
  </si>
  <si>
    <t>Allocator</t>
  </si>
  <si>
    <t>KY Division</t>
  </si>
  <si>
    <t>Rate of Return</t>
  </si>
  <si>
    <t>Total Division 002</t>
  </si>
  <si>
    <t>Remove - Rabbi Trust</t>
  </si>
  <si>
    <t>Remove - FAS-106 Adjustment</t>
  </si>
  <si>
    <t>Include - FD-Treasury Lock Adjustment-Unrealized</t>
  </si>
  <si>
    <t>ADIT</t>
  </si>
  <si>
    <t>ADIT Description</t>
  </si>
  <si>
    <t>Recalculation of STD Commitment Fees</t>
  </si>
  <si>
    <t>$1.5 Billion Corporate Credit Facility</t>
  </si>
  <si>
    <t>Commitment</t>
  </si>
  <si>
    <t>Fee %</t>
  </si>
  <si>
    <t>Fee</t>
  </si>
  <si>
    <t>Facility</t>
  </si>
  <si>
    <t>$900 Million Corporate Credit Facility</t>
  </si>
  <si>
    <t>$50 Million Committed Facility with</t>
  </si>
  <si>
    <t xml:space="preserve">   Amarillo National Bank</t>
  </si>
  <si>
    <t>Response to AG 1-55</t>
  </si>
  <si>
    <t>AVERAGE ANNUALIZED LONG-TERM DEBT</t>
  </si>
  <si>
    <t>Schedule J-3</t>
  </si>
  <si>
    <t>Sheet 1 of 1</t>
  </si>
  <si>
    <t>13 Mth Average</t>
  </si>
  <si>
    <t>For Forecast, reflects balance outstanding for 13 months in 13-month average rather than 12 months for Base; reflects last interest rate @ March 31, 2021</t>
  </si>
  <si>
    <t>For Forecast, reflects balance outstanding for 13 months in 13-month average rather than 6 months for Base</t>
  </si>
  <si>
    <t>Annualized Amortization of Debt Exp. &amp; Debt Dsct.</t>
  </si>
  <si>
    <t>Less Unamortized Debt Discount</t>
  </si>
  <si>
    <t>Less Unamortized Debt Expenses</t>
  </si>
  <si>
    <t>Total LONG-TERM DEBT</t>
  </si>
  <si>
    <t>Additional Debt Recommended by AG</t>
  </si>
  <si>
    <t>Adjusted Totals</t>
  </si>
  <si>
    <t>Include SSU Division 002 T-Lock Adjustment-Unrealized Gains Liability ADIT</t>
  </si>
  <si>
    <t xml:space="preserve">AG Recommendation to Include SSU Division 002 ADIT for Treasury Lock Adjustment-Unrealized and </t>
  </si>
  <si>
    <t>Include</t>
  </si>
  <si>
    <t>Remove</t>
  </si>
  <si>
    <t>Remove - Self Insurance - Adjustment</t>
  </si>
  <si>
    <t>Remove - VEBA Trust Contribution Adjustment</t>
  </si>
  <si>
    <t>Remove - Pension Expense</t>
  </si>
  <si>
    <t>Remove - Federal and State Tax Interest</t>
  </si>
  <si>
    <t>Remove - FD-NOL Credit Carryforward - Other</t>
  </si>
  <si>
    <t>Was $0 in the test year even though there were amounts prior to the test year.</t>
  </si>
  <si>
    <t>Remove - ST-Enterprise Zone ITC</t>
  </si>
  <si>
    <t>Remove - ST-Valuation Allow Enterprise Zone ITC</t>
  </si>
  <si>
    <t>Remove - FD-Valuation Allow Fed Tax Enterprise Zone</t>
  </si>
  <si>
    <t xml:space="preserve">Remove Other SSU Division 002 ADIT </t>
  </si>
  <si>
    <t>AG Recom</t>
  </si>
  <si>
    <t>8-23-2021</t>
  </si>
  <si>
    <t>Company's</t>
  </si>
  <si>
    <t>Revision</t>
  </si>
  <si>
    <t>Original Rate Base</t>
  </si>
  <si>
    <t>8/23/2021 Revised</t>
  </si>
  <si>
    <t>Rate Base</t>
  </si>
  <si>
    <t>STD WACC %</t>
  </si>
  <si>
    <t>CE WACC %</t>
  </si>
  <si>
    <t>LTD WACC %</t>
  </si>
  <si>
    <t>STD Expense</t>
  </si>
  <si>
    <t>LTD Expense</t>
  </si>
  <si>
    <t>Note:  Company Amt for LTD Expense</t>
  </si>
  <si>
    <t>Was Slightly Incorrect</t>
  </si>
  <si>
    <t>AG Rec Rate Base</t>
  </si>
  <si>
    <t>UPDATE</t>
  </si>
  <si>
    <t>Rev Req Change - AG Recom for Taxes</t>
  </si>
  <si>
    <t>Unknown Source</t>
  </si>
  <si>
    <t>Bad Debt Exp</t>
  </si>
  <si>
    <t>Add BD</t>
  </si>
  <si>
    <t>Same methodology as Schedule C-1 for Income Tax Expense Adjustments</t>
  </si>
  <si>
    <t>Reduce Asset NOL ADIT to Reflect Taxable Income from April 2021 through December 2021</t>
  </si>
  <si>
    <t>AG Recommendation to Refect Net Income Offset to NOL Carryforward ADIT in SSU Division 002</t>
  </si>
  <si>
    <t>NOL Carryforward ADIT Reduction</t>
  </si>
  <si>
    <t>For Forecast Test Year Ended  March 31, 2019</t>
  </si>
  <si>
    <t>Atmos Energy Corporation-Kentucky</t>
  </si>
  <si>
    <t>6.75% Debentures Unsecured due July 2028</t>
  </si>
  <si>
    <t>6.67% MTN A1 due Dec 2025</t>
  </si>
  <si>
    <t>5.95% Sr Note due 10/15/2034</t>
  </si>
  <si>
    <t>4.3% Sr Note due 10/1/2048</t>
  </si>
  <si>
    <t>Sr Note 5.50% Due 06/15/2041</t>
  </si>
  <si>
    <t>4.15% Sr Note due 1/15/2043</t>
  </si>
  <si>
    <t>4.125% Sr Note due 10/15/2044 (500MM(2014) &amp; 250MM(2017)</t>
  </si>
  <si>
    <t>3.00% Sr Note due 6/15/2027</t>
  </si>
  <si>
    <t>4.125% Sr Note due 3/15/49</t>
  </si>
  <si>
    <t xml:space="preserve">2.625% Sr Notes Due 2029 </t>
  </si>
  <si>
    <t xml:space="preserve">3.375% Sr Notes Due 2049 </t>
  </si>
  <si>
    <t>$200MM 3YR. Term Loan (Established 4/09/20)</t>
  </si>
  <si>
    <t xml:space="preserve">1.500% Sr Notes Due 2031 </t>
  </si>
  <si>
    <t>Adjustment 1 - Capital Structure Changes</t>
  </si>
  <si>
    <t xml:space="preserve">Adjustment 2 - Restate STD Commitment Fees </t>
  </si>
  <si>
    <t>Ad Valorem Expense Not Changed in Company 8/23/2021 Revision</t>
  </si>
  <si>
    <t>Maximum</t>
  </si>
  <si>
    <t>Total Annual Maximum Commitment Fees</t>
  </si>
  <si>
    <t xml:space="preserve">   Bank of Texas</t>
  </si>
  <si>
    <t>Reflect Changes in Capital Structure</t>
  </si>
  <si>
    <t>Return On Rate Base</t>
  </si>
  <si>
    <t>Total Rev Req</t>
  </si>
  <si>
    <t>Return on Rate Base %</t>
  </si>
  <si>
    <t>Every 0.10% ROE Change</t>
  </si>
  <si>
    <t xml:space="preserve">Adjustment 2 to CWC </t>
  </si>
  <si>
    <t>Reflect Return on Equity of 9.10%</t>
  </si>
  <si>
    <t>III.  Atmos Cost of Capital Adjusted to Reflect Corrected STD Commitment Fees</t>
  </si>
  <si>
    <t>IV.  Atmos Cost of Capital Adjusted to Include AG Recommended ROE of 9.10%</t>
  </si>
  <si>
    <t>Source:  AG 1-15</t>
  </si>
  <si>
    <t>Change During First Six Months after Fiscal YE Close 2020</t>
  </si>
  <si>
    <t>Change Per Month - Six Months</t>
  </si>
  <si>
    <t>NOL ADIT Reduction from April 1, 2021 through December 31, 2021 - Nine Months</t>
  </si>
  <si>
    <t>Number of Months - April 1, 2021 through December 31, 2021</t>
  </si>
  <si>
    <t>FD-NOL Credit Carryforward - Utility ADIT in Account 190 as of March 31, 2021</t>
  </si>
  <si>
    <t>FD-NOL Credit Carryforward - Utility ADIT in Account 190 as of September 30, 2020</t>
  </si>
  <si>
    <t>Total Credit Facilities Available</t>
  </si>
  <si>
    <t>1.500% Sr Notes - 10 Year Term Same as Last Issuance</t>
  </si>
  <si>
    <t>II.  Atmos Cost of Capital Adjusted to Reflect Changes in Capital Structure</t>
  </si>
  <si>
    <t xml:space="preserve">Increase </t>
  </si>
  <si>
    <t>Atmos Requested Base Revenue Increase</t>
  </si>
  <si>
    <t>Atmos Requested Base Rate Increase</t>
  </si>
  <si>
    <t>Atmos Revision in Calculated Base Revenue Deficiency</t>
  </si>
  <si>
    <t>Atmos Revised Base Rate Revenue Deficiency</t>
  </si>
  <si>
    <t>Less:  Temporary Reduction Due to Amortization of COS and Depreciation Regulatory Liabilities</t>
  </si>
  <si>
    <t>Atmos Net Increase in First Year</t>
  </si>
  <si>
    <t xml:space="preserve">Correct Depreciation Expense Lag Days in CWC </t>
  </si>
  <si>
    <t>Adjust CWC to Reflect Changes in Expenses Recommended by AG</t>
  </si>
  <si>
    <t>Reflect Effects from Amortization of Unprotected EDIT Over Three Years</t>
  </si>
  <si>
    <t>Amortize Remaining Rate Case Expense from Case 2018-00281 Over Three Years</t>
  </si>
  <si>
    <t>Correct STD Commitment Fees</t>
  </si>
  <si>
    <t>Remove Regulatory Asset for Rate Case Expenses</t>
  </si>
  <si>
    <t>* Temporary reductions will continue until COS and depreciation reserve regulatory liabilities are fully amortized.</t>
  </si>
  <si>
    <t>Less:  Temporary Reduction Due to Amortization of COS and Depreciation Reserves   *</t>
  </si>
  <si>
    <t>AG Recommended Maximum Base Rate Increase - Before Amort of COS and Depr Reg Liab</t>
  </si>
  <si>
    <t>AG Recommended Maximum Base Rate Increase - Prior to Utilization of All COS and Depr Reg Liab</t>
  </si>
  <si>
    <t>For Taxes Only</t>
  </si>
  <si>
    <t>STD</t>
  </si>
  <si>
    <t>Commitment Fees</t>
  </si>
  <si>
    <t>Remove AGA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</si>
</sst>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1" formatCode="_(&quot;$&quot;* #,##0.000_);_(&quot;$&quot;* \(#,##0.000\);_(&quot;$&quot;* &quot;-&quot;??_);_(@_)"/>
    <numFmt numFmtId="232" formatCode="0.00000%"/>
    <numFmt numFmtId="233" formatCode="0.000"/>
    <numFmt numFmtId="234" formatCode="[$-409]mmm\-yy;@"/>
    <numFmt numFmtId="235" formatCode="&quot;$&quot;#,##0"/>
    <numFmt numFmtId="236" formatCode="0.0000%"/>
    <numFmt numFmtId="237" formatCode="0.00_)"/>
    <numFmt numFmtId="238" formatCode="#,##0.000_);\(#,##0.000\)"/>
    <numFmt numFmtId="239" formatCode="#,##0.0\ ;\(#,##0.0\)"/>
    <numFmt numFmtId="240" formatCode="&quot;$&quot;_(#,##0.00_);&quot;$&quot;\(#,##0.00\)"/>
    <numFmt numFmtId="241" formatCode="#,##0.0_)\x;\(#,##0.0\)\x"/>
    <numFmt numFmtId="242" formatCode="#,##0.0_)_x;\(#,##0.0\)_x"/>
    <numFmt numFmtId="243" formatCode="0.0_)\%;\(0.0\)\%"/>
    <numFmt numFmtId="244" formatCode="#,##0.0_)_%;\(#,##0.0\)_%"/>
    <numFmt numFmtId="245" formatCode="\£\ #,##0_);[Red]\(\£\ #,##0\)"/>
    <numFmt numFmtId="246" formatCode="\¥\ #,##0_);[Red]\(\¥\ #,##0\)"/>
    <numFmt numFmtId="247" formatCode="0_)"/>
    <numFmt numFmtId="248" formatCode="[$-409]mmmm\-yy;@"/>
    <numFmt numFmtId="249" formatCode="0\ 00\ 000\ 000"/>
    <numFmt numFmtId="250" formatCode="#,##0.00;[Red]\(#,##0.00\)"/>
    <numFmt numFmtId="251" formatCode="[&gt;=0]#,##0;[&lt;0]\(#,##0\)"/>
  </numFmts>
  <fonts count="23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sz val="12"/>
      <name val="Helvetica-Narrow"/>
    </font>
    <font>
      <b/>
      <u/>
      <sz val="12"/>
      <name val="Helvetica-Narrow"/>
    </font>
    <font>
      <b/>
      <sz val="12"/>
      <name val="Helvetica-Narrow"/>
    </font>
    <font>
      <sz val="12"/>
      <color rgb="FF008000"/>
      <name val="Helvetica-Narrow"/>
    </font>
    <font>
      <b/>
      <sz val="11"/>
      <name val="Helvetica-Narrow"/>
    </font>
    <font>
      <b/>
      <sz val="10"/>
      <name val="Helvetica-Narrow"/>
    </font>
    <font>
      <b/>
      <sz val="12"/>
      <name val="Helvetica-Narrow"/>
      <family val="2"/>
    </font>
    <font>
      <u/>
      <sz val="12"/>
      <color rgb="FF0000FF"/>
      <name val="Helvetica-Narrow"/>
      <family val="2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u val="double"/>
      <sz val="12"/>
      <name val="Helvetica-Narrow"/>
      <family val="2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0"/>
      <name val="Helvetica-Narrow"/>
    </font>
    <font>
      <b/>
      <sz val="12"/>
      <color rgb="FFFF0000"/>
      <name val="Helvetica-Narrow"/>
    </font>
  </fonts>
  <fills count="8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4910">
    <xf numFmtId="0" fontId="0" fillId="0" borderId="0"/>
    <xf numFmtId="0" fontId="38" fillId="0" borderId="0"/>
    <xf numFmtId="0" fontId="18" fillId="2" borderId="1">
      <alignment horizontal="center" vertical="center"/>
    </xf>
    <xf numFmtId="3" fontId="19" fillId="3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0" fillId="0" borderId="0">
      <alignment horizontal="left" vertical="center" indent="1"/>
    </xf>
    <xf numFmtId="44" fontId="8" fillId="0" borderId="0" applyFont="0" applyFill="0" applyBorder="0" applyAlignment="0" applyProtection="0"/>
    <xf numFmtId="8" fontId="21" fillId="0" borderId="2">
      <protection locked="0"/>
    </xf>
    <xf numFmtId="0" fontId="13" fillId="0" borderId="0"/>
    <xf numFmtId="0" fontId="13" fillId="0" borderId="0"/>
    <xf numFmtId="0" fontId="13" fillId="0" borderId="3"/>
    <xf numFmtId="6" fontId="22" fillId="0" borderId="0">
      <protection locked="0"/>
    </xf>
    <xf numFmtId="0" fontId="23" fillId="0" borderId="0" applyNumberFormat="0">
      <protection locked="0"/>
    </xf>
    <xf numFmtId="167" fontId="9" fillId="4" borderId="0" applyFill="0" applyBorder="0" applyProtection="0"/>
    <xf numFmtId="0" fontId="8" fillId="0" borderId="0">
      <protection locked="0"/>
    </xf>
    <xf numFmtId="38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>
      <alignment horizontal="center"/>
    </xf>
    <xf numFmtId="0" fontId="8" fillId="0" borderId="0">
      <protection locked="0"/>
    </xf>
    <xf numFmtId="0" fontId="8" fillId="0" borderId="0">
      <protection locked="0"/>
    </xf>
    <xf numFmtId="0" fontId="27" fillId="0" borderId="6" applyNumberFormat="0" applyFill="0" applyAlignment="0" applyProtection="0"/>
    <xf numFmtId="10" fontId="23" fillId="6" borderId="7" applyNumberFormat="0" applyBorder="0" applyAlignment="0" applyProtection="0"/>
    <xf numFmtId="0" fontId="14" fillId="7" borderId="3"/>
    <xf numFmtId="0" fontId="28" fillId="0" borderId="0" applyNumberFormat="0">
      <alignment horizontal="left"/>
    </xf>
    <xf numFmtId="37" fontId="29" fillId="0" borderId="0"/>
    <xf numFmtId="3" fontId="23" fillId="5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/>
    <xf numFmtId="4" fontId="15" fillId="8" borderId="0">
      <alignment horizontal="right"/>
    </xf>
    <xf numFmtId="0" fontId="31" fillId="8" borderId="0">
      <alignment horizontal="right"/>
    </xf>
    <xf numFmtId="0" fontId="32" fillId="8" borderId="8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4" fillId="0" borderId="0" applyNumberFormat="0">
      <alignment horizontal="left"/>
    </xf>
    <xf numFmtId="0" fontId="13" fillId="0" borderId="3"/>
    <xf numFmtId="0" fontId="13" fillId="0" borderId="3"/>
    <xf numFmtId="0" fontId="16" fillId="9" borderId="0"/>
    <xf numFmtId="0" fontId="16" fillId="9" borderId="0"/>
    <xf numFmtId="168" fontId="35" fillId="0" borderId="0">
      <alignment horizontal="center"/>
    </xf>
    <xf numFmtId="0" fontId="8" fillId="0" borderId="9">
      <protection locked="0"/>
    </xf>
    <xf numFmtId="0" fontId="14" fillId="0" borderId="10"/>
    <xf numFmtId="0" fontId="14" fillId="0" borderId="10"/>
    <xf numFmtId="0" fontId="14" fillId="0" borderId="3"/>
    <xf numFmtId="0" fontId="14" fillId="0" borderId="3"/>
    <xf numFmtId="37" fontId="23" fillId="10" borderId="0" applyNumberFormat="0" applyBorder="0" applyAlignment="0" applyProtection="0"/>
    <xf numFmtId="37" fontId="17" fillId="0" borderId="0"/>
    <xf numFmtId="3" fontId="36" fillId="0" borderId="6" applyProtection="0"/>
    <xf numFmtId="0" fontId="37" fillId="0" borderId="0"/>
    <xf numFmtId="0" fontId="10" fillId="0" borderId="0"/>
    <xf numFmtId="43" fontId="10" fillId="0" borderId="0" applyFont="0" applyFill="0" applyBorder="0" applyAlignment="0" applyProtection="0"/>
    <xf numFmtId="37" fontId="39" fillId="0" borderId="0" applyProtection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7" fontId="39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7" fontId="13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0" fontId="54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4" fillId="0" borderId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4" fillId="0" borderId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52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0" fontId="51" fillId="0" borderId="0"/>
    <xf numFmtId="8" fontId="50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4" fillId="0" borderId="0"/>
    <xf numFmtId="0" fontId="52" fillId="0" borderId="0"/>
    <xf numFmtId="0" fontId="50" fillId="0" borderId="0"/>
    <xf numFmtId="0" fontId="55" fillId="0" borderId="0"/>
    <xf numFmtId="0" fontId="56" fillId="0" borderId="0"/>
    <xf numFmtId="0" fontId="8" fillId="0" borderId="0"/>
    <xf numFmtId="0" fontId="8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0" fontId="8" fillId="0" borderId="0"/>
    <xf numFmtId="0" fontId="55" fillId="0" borderId="0"/>
    <xf numFmtId="0" fontId="53" fillId="0" borderId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0" fontId="8" fillId="0" borderId="11">
      <alignment horizontal="center" wrapText="1"/>
    </xf>
    <xf numFmtId="38" fontId="12" fillId="0" borderId="0" applyFont="0" applyFill="0" applyBorder="0" applyAlignment="0" applyProtection="0"/>
    <xf numFmtId="43" fontId="27" fillId="0" borderId="0"/>
    <xf numFmtId="0" fontId="27" fillId="0" borderId="0"/>
    <xf numFmtId="38" fontId="12" fillId="0" borderId="0" applyFont="0" applyFill="0" applyBorder="0" applyAlignment="0" applyProtection="0"/>
    <xf numFmtId="43" fontId="8" fillId="0" borderId="9"/>
    <xf numFmtId="43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0" fontId="25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58" fillId="0" borderId="0"/>
    <xf numFmtId="171" fontId="58" fillId="0" borderId="0"/>
    <xf numFmtId="39" fontId="58" fillId="0" borderId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15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0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31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15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6" fillId="16" borderId="0" applyNumberFormat="0" applyBorder="0" applyAlignment="0" applyProtection="0"/>
    <xf numFmtId="0" fontId="60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3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15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8" borderId="0" applyNumberFormat="0" applyBorder="0" applyAlignment="0" applyProtection="0"/>
    <xf numFmtId="0" fontId="60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4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0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35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15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" fillId="22" borderId="0" applyNumberFormat="0" applyBorder="0" applyAlignment="0" applyProtection="0"/>
    <xf numFmtId="0" fontId="60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26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24" borderId="0" applyNumberFormat="0" applyBorder="0" applyAlignment="0" applyProtection="0"/>
    <xf numFmtId="0" fontId="60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28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15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15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0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7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8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15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19" borderId="0" applyNumberFormat="0" applyBorder="0" applyAlignment="0" applyProtection="0"/>
    <xf numFmtId="0" fontId="60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5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1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15" fillId="3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3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8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15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" fillId="23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2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59" fillId="39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6" fillId="25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25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5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42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0" borderId="0" applyNumberFormat="0" applyBorder="0" applyAlignment="0" applyProtection="0"/>
    <xf numFmtId="0" fontId="63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63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3" borderId="0" applyNumberFormat="0" applyBorder="0" applyAlignment="0" applyProtection="0"/>
    <xf numFmtId="0" fontId="62" fillId="31" borderId="0" applyNumberFormat="0" applyBorder="0" applyAlignment="0" applyProtection="0"/>
    <xf numFmtId="0" fontId="61" fillId="43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2" fillId="36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2" fillId="30" borderId="0" applyNumberFormat="0" applyBorder="0" applyAlignment="0" applyProtection="0"/>
    <xf numFmtId="0" fontId="61" fillId="44" borderId="0" applyNumberFormat="0" applyBorder="0" applyAlignment="0" applyProtection="0"/>
    <xf numFmtId="0" fontId="63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2" fillId="40" borderId="0" applyNumberFormat="0" applyBorder="0" applyAlignment="0" applyProtection="0"/>
    <xf numFmtId="0" fontId="61" fillId="45" borderId="0" applyNumberFormat="0" applyBorder="0" applyAlignment="0" applyProtection="0"/>
    <xf numFmtId="0" fontId="63" fillId="45" borderId="0" applyNumberFormat="0" applyBorder="0" applyAlignment="0" applyProtection="0"/>
    <xf numFmtId="0" fontId="61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3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2" fillId="49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186" fontId="8" fillId="2" borderId="1">
      <alignment horizontal="center" vertical="center"/>
    </xf>
    <xf numFmtId="187" fontId="65" fillId="0" borderId="0"/>
    <xf numFmtId="188" fontId="66" fillId="50" borderId="16" applyNumberFormat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4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8" fillId="51" borderId="0" applyNumberFormat="0" applyBorder="0" applyAlignment="0" applyProtection="0"/>
    <xf numFmtId="0" fontId="67" fillId="31" borderId="0" applyNumberFormat="0" applyBorder="0" applyAlignment="0" applyProtection="0"/>
    <xf numFmtId="0" fontId="69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37" fontId="70" fillId="0" borderId="0" applyFill="0" applyBorder="0" applyProtection="0"/>
    <xf numFmtId="0" fontId="71" fillId="0" borderId="0"/>
    <xf numFmtId="37" fontId="66" fillId="0" borderId="17">
      <protection locked="0"/>
    </xf>
    <xf numFmtId="0" fontId="72" fillId="52" borderId="18" applyNumberFormat="0" applyFont="0" applyFill="0" applyAlignment="0"/>
    <xf numFmtId="0" fontId="65" fillId="0" borderId="19" applyNumberFormat="0" applyFont="0" applyFill="0" applyAlignment="0" applyProtection="0"/>
    <xf numFmtId="0" fontId="65" fillId="0" borderId="20" applyNumberFormat="0" applyFont="0" applyFill="0" applyAlignment="0" applyProtection="0"/>
    <xf numFmtId="189" fontId="17" fillId="0" borderId="0" applyFill="0"/>
    <xf numFmtId="189" fontId="17" fillId="0" borderId="0">
      <alignment horizontal="center"/>
    </xf>
    <xf numFmtId="0" fontId="17" fillId="0" borderId="0" applyFill="0">
      <alignment horizontal="center"/>
    </xf>
    <xf numFmtId="189" fontId="73" fillId="0" borderId="21" applyFill="0"/>
    <xf numFmtId="0" fontId="8" fillId="0" borderId="0" applyFont="0" applyAlignment="0"/>
    <xf numFmtId="0" fontId="8" fillId="0" borderId="0" applyFont="0" applyAlignment="0"/>
    <xf numFmtId="0" fontId="74" fillId="0" borderId="0" applyFill="0">
      <alignment vertical="top"/>
    </xf>
    <xf numFmtId="0" fontId="73" fillId="0" borderId="0" applyFill="0">
      <alignment horizontal="left" vertical="top"/>
    </xf>
    <xf numFmtId="189" fontId="25" fillId="0" borderId="13" applyFill="0"/>
    <xf numFmtId="0" fontId="8" fillId="0" borderId="0" applyNumberFormat="0" applyFont="0" applyAlignment="0"/>
    <xf numFmtId="0" fontId="8" fillId="0" borderId="0" applyNumberFormat="0" applyFont="0" applyAlignment="0"/>
    <xf numFmtId="0" fontId="74" fillId="0" borderId="0" applyFill="0">
      <alignment wrapText="1"/>
    </xf>
    <xf numFmtId="0" fontId="73" fillId="0" borderId="0" applyFill="0">
      <alignment horizontal="left" vertical="top" wrapText="1"/>
    </xf>
    <xf numFmtId="189" fontId="75" fillId="0" borderId="0" applyFill="0"/>
    <xf numFmtId="0" fontId="76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25" fillId="0" borderId="0" applyFill="0">
      <alignment horizontal="left" vertical="top" wrapText="1"/>
    </xf>
    <xf numFmtId="189" fontId="8" fillId="0" borderId="0" applyFill="0"/>
    <xf numFmtId="189" fontId="8" fillId="0" borderId="0" applyFill="0"/>
    <xf numFmtId="0" fontId="76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41" fillId="0" borderId="0">
      <alignment horizontal="left" vertical="center" wrapText="1"/>
    </xf>
    <xf numFmtId="189" fontId="70" fillId="0" borderId="0" applyFill="0"/>
    <xf numFmtId="0" fontId="76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89" fontId="78" fillId="0" borderId="0" applyFill="0"/>
    <xf numFmtId="0" fontId="76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9" fontId="80" fillId="0" borderId="0" applyFill="0"/>
    <xf numFmtId="0" fontId="76" fillId="0" borderId="0" applyNumberFormat="0" applyFont="0" applyAlignment="0">
      <alignment horizontal="center"/>
    </xf>
    <xf numFmtId="0" fontId="81" fillId="0" borderId="0">
      <alignment horizontal="center" wrapText="1"/>
    </xf>
    <xf numFmtId="0" fontId="78" fillId="0" borderId="0" applyFill="0">
      <alignment horizontal="center" wrapText="1"/>
    </xf>
    <xf numFmtId="190" fontId="82" fillId="0" borderId="0" applyNumberFormat="0" applyFon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29" borderId="22" applyNumberFormat="0" applyAlignment="0" applyProtection="0"/>
    <xf numFmtId="0" fontId="84" fillId="3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5" fillId="29" borderId="22" applyNumberFormat="0" applyAlignment="0" applyProtection="0"/>
    <xf numFmtId="0" fontId="83" fillId="29" borderId="22" applyNumberFormat="0" applyAlignment="0" applyProtection="0"/>
    <xf numFmtId="0" fontId="86" fillId="29" borderId="22" applyNumberFormat="0" applyAlignment="0" applyProtection="0"/>
    <xf numFmtId="0" fontId="83" fillId="29" borderId="22" applyNumberFormat="0" applyAlignment="0" applyProtection="0"/>
    <xf numFmtId="0" fontId="83" fillId="29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12" fillId="0" borderId="0">
      <alignment horizontal="centerContinuous"/>
    </xf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8" fillId="36" borderId="23" applyNumberFormat="0" applyAlignment="0" applyProtection="0"/>
    <xf numFmtId="0" fontId="87" fillId="53" borderId="23" applyNumberFormat="0" applyAlignment="0" applyProtection="0"/>
    <xf numFmtId="0" fontId="89" fillId="53" borderId="23" applyNumberFormat="0" applyAlignment="0" applyProtection="0"/>
    <xf numFmtId="0" fontId="87" fillId="53" borderId="23" applyNumberFormat="0" applyAlignment="0" applyProtection="0"/>
    <xf numFmtId="0" fontId="88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87" fillId="53" borderId="23" applyNumberFormat="0" applyAlignment="0" applyProtection="0"/>
    <xf numFmtId="0" fontId="90" fillId="0" borderId="0" applyNumberFormat="0" applyFill="0" applyBorder="0" applyAlignment="0" applyProtection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88" fillId="9" borderId="0">
      <alignment horizontal="left"/>
    </xf>
    <xf numFmtId="0" fontId="91" fillId="9" borderId="0">
      <alignment horizontal="right"/>
    </xf>
    <xf numFmtId="0" fontId="92" fillId="3" borderId="0">
      <alignment horizontal="center"/>
    </xf>
    <xf numFmtId="0" fontId="91" fillId="9" borderId="0">
      <alignment horizontal="right"/>
    </xf>
    <xf numFmtId="0" fontId="93" fillId="3" borderId="0">
      <alignment horizontal="left"/>
    </xf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192" fontId="44" fillId="0" borderId="0" applyFont="0" applyFill="0" applyBorder="0" applyAlignment="0" applyProtection="0">
      <alignment horizontal="right"/>
    </xf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37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8" fillId="0" borderId="0"/>
    <xf numFmtId="0" fontId="99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3" fontId="8" fillId="0" borderId="0"/>
    <xf numFmtId="0" fontId="99" fillId="0" borderId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37" fontId="66" fillId="29" borderId="24"/>
    <xf numFmtId="172" fontId="17" fillId="0" borderId="0" applyFont="0" applyFill="0" applyBorder="0" applyAlignment="0"/>
    <xf numFmtId="8" fontId="8" fillId="0" borderId="0" applyFont="0" applyFill="0" applyBorder="0" applyAlignment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41" fontId="8" fillId="0" borderId="0"/>
    <xf numFmtId="41" fontId="8" fillId="0" borderId="0"/>
    <xf numFmtId="41" fontId="8" fillId="0" borderId="0"/>
    <xf numFmtId="41" fontId="8" fillId="0" borderId="0"/>
    <xf numFmtId="0" fontId="8" fillId="0" borderId="0" applyFont="0" applyFill="0" applyBorder="0" applyAlignment="0" applyProtection="0"/>
    <xf numFmtId="43" fontId="8" fillId="0" borderId="0" applyBorder="0"/>
    <xf numFmtId="0" fontId="101" fillId="0" borderId="0" applyNumberFormat="0" applyFill="0" applyBorder="0"/>
    <xf numFmtId="196" fontId="36" fillId="6" borderId="25" applyFont="0" applyFill="0" applyBorder="0" applyAlignment="0" applyProtection="0"/>
    <xf numFmtId="197" fontId="17" fillId="6" borderId="0" applyFont="0" applyFill="0" applyBorder="0" applyAlignment="0" applyProtection="0"/>
    <xf numFmtId="198" fontId="102" fillId="0" borderId="11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6" fontId="102" fillId="0" borderId="0" applyFill="0" applyBorder="0">
      <alignment horizontal="right"/>
    </xf>
    <xf numFmtId="200" fontId="47" fillId="0" borderId="0">
      <alignment horizontal="left"/>
    </xf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0" fontId="105" fillId="0" borderId="11" applyFont="0" applyFill="0" applyBorder="0" applyAlignment="0" applyProtection="0"/>
    <xf numFmtId="0" fontId="84" fillId="5" borderId="0">
      <alignment horizontal="left"/>
    </xf>
    <xf numFmtId="37" fontId="66" fillId="0" borderId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5" fontId="8" fillId="0" borderId="0"/>
    <xf numFmtId="165" fontId="8" fillId="0" borderId="0"/>
    <xf numFmtId="0" fontId="9" fillId="0" borderId="0" applyProtection="0"/>
    <xf numFmtId="0" fontId="11" fillId="0" borderId="0" applyProtection="0"/>
    <xf numFmtId="0" fontId="73" fillId="0" borderId="0" applyProtection="0"/>
    <xf numFmtId="0" fontId="17" fillId="0" borderId="0" applyProtection="0"/>
    <xf numFmtId="0" fontId="8" fillId="0" borderId="0" applyProtection="0"/>
    <xf numFmtId="0" fontId="9" fillId="0" borderId="0" applyProtection="0"/>
    <xf numFmtId="0" fontId="109" fillId="0" borderId="0" applyProtection="0"/>
    <xf numFmtId="3" fontId="82" fillId="5" borderId="26">
      <protection locked="0"/>
    </xf>
    <xf numFmtId="204" fontId="8" fillId="6" borderId="0" applyFont="0" applyFill="0" applyBorder="0" applyAlignment="0"/>
    <xf numFmtId="204" fontId="8" fillId="6" borderId="0" applyFont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0" fontId="110" fillId="54" borderId="3"/>
    <xf numFmtId="2" fontId="8" fillId="0" borderId="0" applyFont="0" applyFill="0" applyBorder="0" applyAlignment="0" applyProtection="0"/>
    <xf numFmtId="0" fontId="98" fillId="0" borderId="0"/>
    <xf numFmtId="0" fontId="99" fillId="0" borderId="0"/>
    <xf numFmtId="0" fontId="111" fillId="0" borderId="0">
      <alignment horizontal="right"/>
    </xf>
    <xf numFmtId="0" fontId="111" fillId="0" borderId="0"/>
    <xf numFmtId="37" fontId="17" fillId="0" borderId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5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3" fillId="33" borderId="0" applyNumberFormat="0" applyBorder="0" applyAlignment="0" applyProtection="0"/>
    <xf numFmtId="0" fontId="112" fillId="33" borderId="0" applyNumberFormat="0" applyBorder="0" applyAlignment="0" applyProtection="0"/>
    <xf numFmtId="0" fontId="114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205" fontId="118" fillId="0" borderId="0">
      <protection locked="0"/>
    </xf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9" fillId="0" borderId="28" applyNumberFormat="0" applyFill="0" applyAlignment="0" applyProtection="0"/>
    <xf numFmtId="0" fontId="116" fillId="0" borderId="28" applyNumberFormat="0" applyFill="0" applyAlignment="0" applyProtection="0"/>
    <xf numFmtId="0" fontId="120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2" fillId="0" borderId="30" applyNumberFormat="0" applyFill="0" applyAlignment="0" applyProtection="0"/>
    <xf numFmtId="0" fontId="121" fillId="0" borderId="32" applyNumberFormat="0" applyFill="0" applyAlignment="0" applyProtection="0"/>
    <xf numFmtId="0" fontId="122" fillId="0" borderId="30" applyNumberFormat="0" applyFill="0" applyAlignment="0" applyProtection="0"/>
    <xf numFmtId="205" fontId="118" fillId="0" borderId="0">
      <protection locked="0"/>
    </xf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4" fillId="0" borderId="30" applyNumberFormat="0" applyFill="0" applyAlignment="0" applyProtection="0"/>
    <xf numFmtId="0" fontId="122" fillId="0" borderId="30" applyNumberFormat="0" applyFill="0" applyAlignment="0" applyProtection="0"/>
    <xf numFmtId="0" fontId="125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5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9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1" fillId="0" borderId="0"/>
    <xf numFmtId="0" fontId="27" fillId="0" borderId="6" applyNumberFormat="0" applyFill="0" applyAlignment="0" applyProtection="0"/>
    <xf numFmtId="0" fontId="82" fillId="55" borderId="17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82" fillId="56" borderId="3"/>
    <xf numFmtId="0" fontId="132" fillId="0" borderId="0" applyNumberFormat="0" applyFill="0" applyBorder="0" applyAlignment="0" applyProtection="0">
      <alignment vertical="top"/>
      <protection locked="0"/>
    </xf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82" fillId="54" borderId="3"/>
    <xf numFmtId="0" fontId="133" fillId="8" borderId="0"/>
    <xf numFmtId="206" fontId="134" fillId="57" borderId="36" applyAlignment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37" borderId="22" applyNumberFormat="0" applyAlignment="0" applyProtection="0"/>
    <xf numFmtId="0" fontId="136" fillId="37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49" fillId="12" borderId="14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6" fillId="26" borderId="22" applyNumberFormat="0" applyAlignment="0" applyProtection="0"/>
    <xf numFmtId="0" fontId="135" fillId="26" borderId="22" applyNumberFormat="0" applyAlignment="0" applyProtection="0"/>
    <xf numFmtId="0" fontId="137" fillId="26" borderId="22" applyNumberFormat="0" applyAlignment="0" applyProtection="0"/>
    <xf numFmtId="0" fontId="135" fillId="26" borderId="22" applyNumberFormat="0" applyAlignment="0" applyProtection="0"/>
    <xf numFmtId="0" fontId="135" fillId="26" borderId="22" applyNumberFormat="0" applyAlignment="0" applyProtection="0"/>
    <xf numFmtId="0" fontId="135" fillId="37" borderId="22" applyNumberFormat="0" applyAlignment="0" applyProtection="0"/>
    <xf numFmtId="0" fontId="135" fillId="37" borderId="22" applyNumberFormat="0" applyAlignment="0" applyProtection="0"/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38" fontId="139" fillId="57" borderId="39" applyNumberFormat="0" applyFont="0" applyBorder="0" applyAlignment="0" applyProtection="0"/>
    <xf numFmtId="207" fontId="140" fillId="58" borderId="40" applyNumberFormat="0" applyBorder="0" applyAlignment="0" applyProtection="0"/>
    <xf numFmtId="207" fontId="140" fillId="58" borderId="40" applyNumberFormat="0" applyBorder="0" applyAlignment="0" applyProtection="0"/>
    <xf numFmtId="207" fontId="141" fillId="58" borderId="40" applyNumberFormat="0" applyBorder="0" applyAlignment="0" applyProtection="0"/>
    <xf numFmtId="0" fontId="142" fillId="59" borderId="0" applyNumberFormat="0"/>
    <xf numFmtId="41" fontId="143" fillId="0" borderId="0">
      <alignment horizontal="left"/>
    </xf>
    <xf numFmtId="0" fontId="88" fillId="9" borderId="0">
      <alignment horizontal="left"/>
    </xf>
    <xf numFmtId="0" fontId="144" fillId="3" borderId="0">
      <alignment horizontal="left"/>
    </xf>
    <xf numFmtId="0" fontId="17" fillId="5" borderId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8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208" fontId="17" fillId="0" borderId="0" applyFont="0" applyFill="0" applyBorder="0" applyAlignment="0" applyProtection="0"/>
    <xf numFmtId="209" fontId="149" fillId="5" borderId="17" applyNumberFormat="0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202" fontId="8" fillId="0" borderId="0" applyFont="0" applyFill="0" applyBorder="0" applyAlignment="0" applyProtection="0"/>
    <xf numFmtId="0" fontId="82" fillId="57" borderId="36"/>
    <xf numFmtId="37" fontId="151" fillId="0" borderId="44"/>
    <xf numFmtId="42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152" fillId="0" borderId="0" applyFont="0" applyFill="0" applyBorder="0" applyProtection="0">
      <alignment horizontal="right"/>
    </xf>
    <xf numFmtId="0" fontId="70" fillId="0" borderId="0" applyFont="0" applyFill="0" applyBorder="0" applyAlignment="0" applyProtection="0"/>
    <xf numFmtId="212" fontId="17" fillId="5" borderId="0" applyFont="0" applyBorder="0" applyAlignment="0" applyProtection="0">
      <alignment horizontal="right"/>
      <protection hidden="1"/>
    </xf>
    <xf numFmtId="38" fontId="153" fillId="0" borderId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5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6" fillId="37" borderId="0" applyNumberFormat="0" applyBorder="0" applyAlignment="0" applyProtection="0"/>
    <xf numFmtId="0" fontId="154" fillId="37" borderId="0" applyNumberFormat="0" applyBorder="0" applyAlignment="0" applyProtection="0"/>
    <xf numFmtId="0" fontId="157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0" fontId="154" fillId="37" borderId="0" applyNumberFormat="0" applyBorder="0" applyAlignment="0" applyProtection="0"/>
    <xf numFmtId="38" fontId="17" fillId="0" borderId="0" applyFont="0" applyFill="0" applyBorder="0" applyAlignment="0"/>
    <xf numFmtId="197" fontId="8" fillId="0" borderId="0" applyFont="0" applyFill="0" applyBorder="0" applyAlignment="0"/>
    <xf numFmtId="197" fontId="8" fillId="0" borderId="0" applyFont="0" applyFill="0" applyBorder="0" applyAlignment="0"/>
    <xf numFmtId="40" fontId="17" fillId="0" borderId="0" applyFont="0" applyFill="0" applyBorder="0" applyAlignment="0"/>
    <xf numFmtId="213" fontId="17" fillId="0" borderId="0" applyFont="0" applyFill="0" applyBorder="0" applyAlignment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4" fillId="0" borderId="0"/>
    <xf numFmtId="0" fontId="12" fillId="0" borderId="0"/>
    <xf numFmtId="0" fontId="8" fillId="0" borderId="0"/>
    <xf numFmtId="0" fontId="8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38" fontId="8" fillId="0" borderId="0"/>
    <xf numFmtId="214" fontId="41" fillId="0" borderId="0"/>
    <xf numFmtId="214" fontId="6" fillId="0" borderId="0"/>
    <xf numFmtId="0" fontId="15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38" fontId="8" fillId="0" borderId="0"/>
    <xf numFmtId="38" fontId="8" fillId="0" borderId="0"/>
    <xf numFmtId="0" fontId="15" fillId="0" borderId="0">
      <alignment vertical="top"/>
    </xf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43" fillId="0" borderId="0"/>
    <xf numFmtId="0" fontId="15" fillId="0" borderId="0">
      <alignment vertical="top"/>
    </xf>
    <xf numFmtId="0" fontId="43" fillId="0" borderId="0"/>
    <xf numFmtId="38" fontId="8" fillId="0" borderId="0"/>
    <xf numFmtId="5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6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43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2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3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64" fillId="0" borderId="0"/>
    <xf numFmtId="0" fontId="8" fillId="0" borderId="0">
      <alignment wrapText="1"/>
    </xf>
    <xf numFmtId="0" fontId="8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>
      <alignment wrapText="1"/>
    </xf>
    <xf numFmtId="0" fontId="10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00" fillId="0" borderId="0"/>
    <xf numFmtId="0" fontId="43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214" fontId="4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158" fillId="0" borderId="0"/>
    <xf numFmtId="0" fontId="4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197" fontId="102" fillId="0" borderId="0" applyNumberFormat="0" applyFill="0" applyBorder="0" applyAlignment="0" applyProtection="0"/>
    <xf numFmtId="215" fontId="17" fillId="0" borderId="0" applyFont="0" applyFill="0" applyBorder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59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15" fillId="13" borderId="15" applyNumberFormat="0" applyFont="0" applyAlignment="0" applyProtection="0"/>
    <xf numFmtId="0" fontId="6" fillId="13" borderId="15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43" fillId="13" borderId="15" applyNumberFormat="0" applyFont="0" applyAlignment="0" applyProtection="0"/>
    <xf numFmtId="0" fontId="43" fillId="13" borderId="1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43" fillId="13" borderId="1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15" fillId="13" borderId="1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59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45" applyNumberFormat="0" applyFont="0" applyAlignment="0" applyProtection="0"/>
    <xf numFmtId="0" fontId="8" fillId="32" borderId="22" applyNumberFormat="0" applyFont="0" applyAlignment="0" applyProtection="0"/>
    <xf numFmtId="0" fontId="8" fillId="32" borderId="22" applyNumberFormat="0" applyFont="0" applyAlignment="0" applyProtection="0"/>
    <xf numFmtId="216" fontId="17" fillId="0" borderId="0" applyFont="0" applyFill="0" applyBorder="0" applyAlignment="0" applyProtection="0"/>
    <xf numFmtId="190" fontId="99" fillId="0" borderId="0" applyProtection="0"/>
    <xf numFmtId="217" fontId="167" fillId="0" borderId="0"/>
    <xf numFmtId="218" fontId="17" fillId="0" borderId="0" applyFont="0" applyFill="0" applyBorder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29" borderId="46" applyNumberFormat="0" applyAlignment="0" applyProtection="0"/>
    <xf numFmtId="0" fontId="169" fillId="3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69" fillId="29" borderId="46" applyNumberFormat="0" applyAlignment="0" applyProtection="0"/>
    <xf numFmtId="0" fontId="168" fillId="29" borderId="46" applyNumberFormat="0" applyAlignment="0" applyProtection="0"/>
    <xf numFmtId="0" fontId="170" fillId="29" borderId="46" applyNumberFormat="0" applyAlignment="0" applyProtection="0"/>
    <xf numFmtId="0" fontId="168" fillId="29" borderId="46" applyNumberFormat="0" applyAlignment="0" applyProtection="0"/>
    <xf numFmtId="0" fontId="168" fillId="29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0" fontId="98" fillId="0" borderId="0"/>
    <xf numFmtId="0" fontId="99" fillId="0" borderId="0"/>
    <xf numFmtId="219" fontId="8" fillId="0" borderId="0" applyFont="0" applyFill="0" applyBorder="0" applyAlignment="0"/>
    <xf numFmtId="219" fontId="8" fillId="0" borderId="0" applyFont="0" applyFill="0" applyBorder="0" applyAlignment="0"/>
    <xf numFmtId="220" fontId="17" fillId="0" borderId="0" applyFont="0" applyFill="0" applyBorder="0" applyAlignment="0"/>
    <xf numFmtId="221" fontId="8" fillId="0" borderId="0" applyFont="0" applyFill="0" applyBorder="0" applyAlignment="0"/>
    <xf numFmtId="222" fontId="173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8" fontId="99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3" fontId="65" fillId="0" borderId="0" applyFont="0" applyFill="0" applyBorder="0" applyProtection="0">
      <alignment horizontal="right"/>
    </xf>
    <xf numFmtId="224" fontId="17" fillId="0" borderId="0" applyFont="0" applyFill="0" applyBorder="0" applyAlignment="0" applyProtection="0"/>
    <xf numFmtId="0" fontId="175" fillId="6" borderId="0" applyNumberFormat="0" applyBorder="0" applyAlignment="0" applyProtection="0"/>
    <xf numFmtId="0" fontId="176" fillId="0" borderId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8" fillId="0" borderId="0">
      <alignment horizontal="left" vertical="top"/>
    </xf>
    <xf numFmtId="3" fontId="8" fillId="0" borderId="0">
      <alignment horizontal="left" vertical="top"/>
    </xf>
    <xf numFmtId="225" fontId="177" fillId="0" borderId="47"/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0" fontId="12" fillId="60" borderId="0" applyNumberFormat="0" applyFont="0" applyBorder="0" applyAlignment="0" applyProtection="0"/>
    <xf numFmtId="3" fontId="8" fillId="0" borderId="0">
      <alignment horizontal="right" vertical="top"/>
    </xf>
    <xf numFmtId="3" fontId="8" fillId="0" borderId="0">
      <alignment horizontal="right" vertical="top"/>
    </xf>
    <xf numFmtId="41" fontId="41" fillId="5" borderId="47" applyFill="0"/>
    <xf numFmtId="0" fontId="178" fillId="0" borderId="0">
      <alignment horizontal="left" indent="7"/>
    </xf>
    <xf numFmtId="41" fontId="41" fillId="0" borderId="47" applyFill="0">
      <alignment horizontal="left" indent="2"/>
    </xf>
    <xf numFmtId="189" fontId="179" fillId="0" borderId="11" applyFill="0">
      <alignment horizontal="right"/>
    </xf>
    <xf numFmtId="0" fontId="9" fillId="0" borderId="7" applyNumberFormat="0" applyFont="0" applyBorder="0">
      <alignment horizontal="right"/>
    </xf>
    <xf numFmtId="0" fontId="180" fillId="0" borderId="0" applyFill="0"/>
    <xf numFmtId="0" fontId="25" fillId="0" borderId="0" applyFill="0"/>
    <xf numFmtId="4" fontId="179" fillId="0" borderId="11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6" fillId="0" borderId="0" applyFill="0">
      <alignment horizontal="left" indent="1"/>
    </xf>
    <xf numFmtId="0" fontId="181" fillId="0" borderId="0" applyFill="0">
      <alignment horizontal="left" indent="1"/>
    </xf>
    <xf numFmtId="4" fontId="7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46" fillId="0" borderId="0" applyFill="0">
      <alignment horizontal="left" indent="2"/>
    </xf>
    <xf numFmtId="0" fontId="25" fillId="0" borderId="0" applyFill="0">
      <alignment horizontal="left" indent="2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8" fillId="0" borderId="0">
      <alignment horizontal="left" indent="3"/>
    </xf>
    <xf numFmtId="0" fontId="182" fillId="0" borderId="0" applyFill="0">
      <alignment horizontal="left" indent="3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7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78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9" fillId="0" borderId="0">
      <alignment horizontal="left" indent="5"/>
    </xf>
    <xf numFmtId="0" fontId="19" fillId="0" borderId="0" applyFill="0">
      <alignment horizontal="left" indent="5"/>
    </xf>
    <xf numFmtId="4" fontId="8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1" fillId="0" borderId="0" applyFill="0">
      <alignment horizontal="left" indent="6"/>
    </xf>
    <xf numFmtId="0" fontId="78" fillId="0" borderId="0" applyFill="0">
      <alignment horizontal="left" indent="6"/>
    </xf>
    <xf numFmtId="3" fontId="183" fillId="0" borderId="0" applyNumberFormat="0"/>
    <xf numFmtId="3" fontId="184" fillId="0" borderId="0" applyNumberFormat="0" applyFill="0" applyBorder="0" applyAlignment="0"/>
    <xf numFmtId="197" fontId="185" fillId="0" borderId="0" applyNumberFormat="0" applyFill="0" applyBorder="0" applyAlignment="0" applyProtection="0">
      <alignment horizontal="left"/>
    </xf>
    <xf numFmtId="0" fontId="17" fillId="0" borderId="0" applyNumberFormat="0" applyBorder="0" applyAlignment="0" applyProtection="0"/>
    <xf numFmtId="0" fontId="144" fillId="37" borderId="0">
      <alignment horizontal="center"/>
    </xf>
    <xf numFmtId="49" fontId="186" fillId="3" borderId="0">
      <alignment horizontal="center"/>
    </xf>
    <xf numFmtId="0" fontId="110" fillId="0" borderId="0"/>
    <xf numFmtId="0" fontId="110" fillId="0" borderId="0"/>
    <xf numFmtId="0" fontId="110" fillId="0" borderId="0"/>
    <xf numFmtId="0" fontId="91" fillId="9" borderId="0">
      <alignment horizontal="center"/>
    </xf>
    <xf numFmtId="0" fontId="91" fillId="9" borderId="0">
      <alignment horizontal="centerContinuous"/>
    </xf>
    <xf numFmtId="0" fontId="187" fillId="3" borderId="0">
      <alignment horizontal="left"/>
    </xf>
    <xf numFmtId="49" fontId="187" fillId="3" borderId="0">
      <alignment horizontal="center"/>
    </xf>
    <xf numFmtId="0" fontId="88" fillId="9" borderId="0">
      <alignment horizontal="left"/>
    </xf>
    <xf numFmtId="49" fontId="187" fillId="3" borderId="0">
      <alignment horizontal="left"/>
    </xf>
    <xf numFmtId="0" fontId="88" fillId="9" borderId="0">
      <alignment horizontal="centerContinuous"/>
    </xf>
    <xf numFmtId="0" fontId="88" fillId="9" borderId="0">
      <alignment horizontal="right"/>
    </xf>
    <xf numFmtId="49" fontId="144" fillId="3" borderId="0">
      <alignment horizontal="left"/>
    </xf>
    <xf numFmtId="0" fontId="91" fillId="9" borderId="0">
      <alignment horizontal="right"/>
    </xf>
    <xf numFmtId="0" fontId="188" fillId="0" borderId="0" applyNumberFormat="0" applyFill="0" applyBorder="0" applyAlignment="0" applyProtection="0"/>
    <xf numFmtId="0" fontId="187" fillId="26" borderId="0">
      <alignment horizontal="center"/>
    </xf>
    <xf numFmtId="0" fontId="36" fillId="26" borderId="0">
      <alignment horizontal="center"/>
    </xf>
    <xf numFmtId="37" fontId="189" fillId="0" borderId="0"/>
    <xf numFmtId="37" fontId="189" fillId="61" borderId="17"/>
    <xf numFmtId="0" fontId="190" fillId="5" borderId="17">
      <alignment horizontal="center"/>
    </xf>
    <xf numFmtId="38" fontId="8" fillId="62" borderId="0" applyNumberFormat="0" applyFont="0" applyBorder="0" applyAlignment="0" applyProtection="0"/>
    <xf numFmtId="0" fontId="11" fillId="63" borderId="0" applyNumberFormat="0" applyFont="0" applyBorder="0" applyAlignment="0" applyProtection="0"/>
    <xf numFmtId="0" fontId="191" fillId="64" borderId="0" applyNumberFormat="0" applyFont="0" applyBorder="0" applyAlignment="0" applyProtection="0">
      <alignment horizontal="center"/>
    </xf>
    <xf numFmtId="226" fontId="17" fillId="0" borderId="0" applyFont="0" applyFill="0" applyBorder="0" applyAlignment="0" applyProtection="0"/>
    <xf numFmtId="0" fontId="192" fillId="0" borderId="0"/>
    <xf numFmtId="37" fontId="42" fillId="0" borderId="48">
      <alignment horizontal="left"/>
    </xf>
    <xf numFmtId="0" fontId="8" fillId="65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66" fillId="0" borderId="0" applyNumberFormat="0" applyBorder="0" applyAlignment="0"/>
    <xf numFmtId="0" fontId="8" fillId="0" borderId="0"/>
    <xf numFmtId="0" fontId="187" fillId="0" borderId="0" applyNumberFormat="0" applyBorder="0" applyAlignment="0"/>
    <xf numFmtId="0" fontId="8" fillId="0" borderId="0"/>
    <xf numFmtId="0" fontId="193" fillId="0" borderId="0" applyNumberFormat="0" applyBorder="0" applyAlignment="0"/>
    <xf numFmtId="0" fontId="8" fillId="0" borderId="0"/>
    <xf numFmtId="0" fontId="144" fillId="0" borderId="0" applyNumberFormat="0" applyBorder="0" applyAlignment="0"/>
    <xf numFmtId="0" fontId="8" fillId="0" borderId="0"/>
    <xf numFmtId="0" fontId="194" fillId="0" borderId="0"/>
    <xf numFmtId="0" fontId="47" fillId="0" borderId="0">
      <alignment horizontal="left"/>
    </xf>
    <xf numFmtId="0" fontId="110" fillId="0" borderId="0"/>
    <xf numFmtId="0" fontId="110" fillId="0" borderId="0"/>
    <xf numFmtId="0" fontId="110" fillId="0" borderId="0"/>
    <xf numFmtId="171" fontId="195" fillId="0" borderId="0"/>
    <xf numFmtId="0" fontId="179" fillId="0" borderId="0" applyFill="0" applyBorder="0" applyProtection="0">
      <alignment horizontal="center" vertical="center"/>
    </xf>
    <xf numFmtId="0" fontId="179" fillId="0" borderId="0" applyFill="0" applyBorder="0" applyProtection="0"/>
    <xf numFmtId="0" fontId="9" fillId="0" borderId="0" applyFill="0" applyBorder="0" applyProtection="0">
      <alignment horizontal="left"/>
    </xf>
    <xf numFmtId="0" fontId="196" fillId="0" borderId="0" applyFill="0" applyBorder="0" applyProtection="0">
      <alignment horizontal="left" vertical="top"/>
    </xf>
    <xf numFmtId="227" fontId="197" fillId="0" borderId="0" applyFill="0" applyBorder="0" applyAlignment="0" applyProtection="0">
      <alignment horizontal="right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1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228" fontId="8" fillId="0" borderId="9">
      <protection locked="0"/>
    </xf>
    <xf numFmtId="228" fontId="8" fillId="0" borderId="9">
      <protection locked="0"/>
    </xf>
    <xf numFmtId="205" fontId="118" fillId="0" borderId="21">
      <protection locked="0"/>
    </xf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1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37" fontId="202" fillId="0" borderId="0" applyNumberFormat="0"/>
    <xf numFmtId="190" fontId="203" fillId="0" borderId="0">
      <alignment horizontal="left"/>
      <protection locked="0"/>
    </xf>
    <xf numFmtId="229" fontId="8" fillId="0" borderId="0"/>
    <xf numFmtId="229" fontId="8" fillId="0" borderId="0"/>
    <xf numFmtId="38" fontId="17" fillId="10" borderId="0" applyNumberFormat="0" applyBorder="0" applyAlignment="0" applyProtection="0"/>
    <xf numFmtId="190" fontId="204" fillId="0" borderId="0"/>
    <xf numFmtId="0" fontId="205" fillId="0" borderId="0" applyNumberFormat="0" applyFont="0" applyFill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10" borderId="0" applyNumberFormat="0" applyBorder="0" applyAlignment="0" applyProtection="0"/>
    <xf numFmtId="14" fontId="191" fillId="0" borderId="0" applyNumberFormat="0" applyFont="0" applyBorder="0" applyAlignment="0" applyProtection="0">
      <alignment horizontal="center"/>
    </xf>
    <xf numFmtId="0" fontId="206" fillId="3" borderId="0">
      <alignment horizontal="center"/>
    </xf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2" fillId="66" borderId="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90" fontId="65" fillId="0" borderId="0" applyFont="0" applyFill="0" applyBorder="0" applyProtection="0">
      <alignment horizontal="right"/>
    </xf>
    <xf numFmtId="0" fontId="101" fillId="67" borderId="52">
      <alignment horizontal="center" vertical="top"/>
    </xf>
    <xf numFmtId="230" fontId="17" fillId="0" borderId="0" applyFill="0" applyProtection="0"/>
    <xf numFmtId="17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0" fontId="209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13" fillId="0" borderId="0"/>
    <xf numFmtId="0" fontId="8" fillId="0" borderId="0"/>
    <xf numFmtId="38" fontId="12" fillId="0" borderId="0" applyFont="0" applyFill="0" applyBorder="0" applyAlignment="0" applyProtection="0"/>
    <xf numFmtId="239" fontId="70" fillId="0" borderId="0"/>
    <xf numFmtId="185" fontId="8" fillId="0" borderId="0">
      <alignment horizontal="left" wrapText="1"/>
    </xf>
    <xf numFmtId="171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85" fontId="8" fillId="0" borderId="0">
      <alignment horizontal="left" wrapText="1"/>
    </xf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8" fillId="5" borderId="0"/>
    <xf numFmtId="0" fontId="8" fillId="5" borderId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0" fontId="11" fillId="0" borderId="0"/>
    <xf numFmtId="0" fontId="11" fillId="0" borderId="0"/>
    <xf numFmtId="247" fontId="12" fillId="0" borderId="0"/>
    <xf numFmtId="9" fontId="8" fillId="0" borderId="0"/>
    <xf numFmtId="37" fontId="12" fillId="0" borderId="0"/>
    <xf numFmtId="222" fontId="12" fillId="0" borderId="0"/>
    <xf numFmtId="2" fontId="12" fillId="0" borderId="0"/>
    <xf numFmtId="10" fontId="12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248" fontId="59" fillId="28" borderId="0" applyNumberFormat="0" applyBorder="0" applyAlignment="0" applyProtection="0"/>
    <xf numFmtId="0" fontId="59" fillId="27" borderId="0" applyNumberFormat="0" applyBorder="0" applyAlignment="0" applyProtection="0"/>
    <xf numFmtId="234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234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59" fillId="27" borderId="0" applyNumberFormat="0" applyBorder="0" applyAlignment="0" applyProtection="0"/>
    <xf numFmtId="234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48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9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234" fontId="3" fillId="14" borderId="0" applyNumberFormat="0" applyBorder="0" applyAlignment="0" applyProtection="0"/>
    <xf numFmtId="234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248" fontId="59" fillId="30" borderId="0" applyNumberFormat="0" applyBorder="0" applyAlignment="0" applyProtection="0"/>
    <xf numFmtId="0" fontId="59" fillId="31" borderId="0" applyNumberFormat="0" applyBorder="0" applyAlignment="0" applyProtection="0"/>
    <xf numFmtId="234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234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59" fillId="31" borderId="0" applyNumberFormat="0" applyBorder="0" applyAlignment="0" applyProtection="0"/>
    <xf numFmtId="234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48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234" fontId="3" fillId="16" borderId="0" applyNumberFormat="0" applyBorder="0" applyAlignment="0" applyProtection="0"/>
    <xf numFmtId="234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248" fontId="59" fillId="32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48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9" fillId="3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234" fontId="3" fillId="18" borderId="0" applyNumberFormat="0" applyBorder="0" applyAlignment="0" applyProtection="0"/>
    <xf numFmtId="234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5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248" fontId="59" fillId="26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48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234" fontId="3" fillId="20" borderId="0" applyNumberFormat="0" applyBorder="0" applyAlignment="0" applyProtection="0"/>
    <xf numFmtId="234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248" fontId="59" fillId="35" borderId="0" applyNumberFormat="0" applyBorder="0" applyAlignment="0" applyProtection="0"/>
    <xf numFmtId="0" fontId="59" fillId="35" borderId="0" applyNumberFormat="0" applyBorder="0" applyAlignment="0" applyProtection="0"/>
    <xf numFmtId="234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234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59" fillId="35" borderId="0" applyNumberFormat="0" applyBorder="0" applyAlignment="0" applyProtection="0"/>
    <xf numFmtId="234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48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234" fontId="3" fillId="22" borderId="0" applyNumberFormat="0" applyBorder="0" applyAlignment="0" applyProtection="0"/>
    <xf numFmtId="234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59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8" fontId="59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34" fontId="3" fillId="24" borderId="0" applyNumberFormat="0" applyBorder="0" applyAlignment="0" applyProtection="0"/>
    <xf numFmtId="234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249" fontId="113" fillId="0" borderId="8" applyBorder="0">
      <alignment horizontal="center" vertical="center"/>
    </xf>
    <xf numFmtId="43" fontId="3" fillId="0" borderId="0" applyFont="0" applyFill="0" applyBorder="0" applyAlignment="0" applyProtection="0"/>
    <xf numFmtId="43" fontId="2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38" borderId="64" applyNumberFormat="0" applyFont="0" applyAlignment="0">
      <protection locked="0"/>
    </xf>
    <xf numFmtId="0" fontId="8" fillId="38" borderId="64" applyNumberFormat="0" applyFont="0" applyAlignment="0">
      <protection locked="0"/>
    </xf>
    <xf numFmtId="0" fontId="8" fillId="0" borderId="0" applyProtection="0"/>
    <xf numFmtId="0" fontId="144" fillId="3" borderId="0">
      <alignment horizontal="left"/>
    </xf>
    <xf numFmtId="0" fontId="3" fillId="0" borderId="0"/>
    <xf numFmtId="0" fontId="3" fillId="0" borderId="0"/>
    <xf numFmtId="0" fontId="3" fillId="0" borderId="0"/>
    <xf numFmtId="40" fontId="224" fillId="8" borderId="0">
      <alignment horizontal="right"/>
    </xf>
    <xf numFmtId="250" fontId="15" fillId="3" borderId="0">
      <alignment horizontal="right"/>
    </xf>
    <xf numFmtId="40" fontId="224" fillId="8" borderId="0">
      <alignment horizontal="right"/>
    </xf>
    <xf numFmtId="0" fontId="31" fillId="8" borderId="0">
      <alignment horizontal="right"/>
    </xf>
    <xf numFmtId="0" fontId="225" fillId="7" borderId="0">
      <alignment horizontal="center"/>
    </xf>
    <xf numFmtId="0" fontId="31" fillId="8" borderId="0">
      <alignment horizontal="right"/>
    </xf>
    <xf numFmtId="0" fontId="32" fillId="8" borderId="8"/>
    <xf numFmtId="0" fontId="88" fillId="73" borderId="0"/>
    <xf numFmtId="0" fontId="32" fillId="8" borderId="8"/>
    <xf numFmtId="0" fontId="32" fillId="0" borderId="0" applyBorder="0">
      <alignment horizontal="centerContinuous"/>
    </xf>
    <xf numFmtId="0" fontId="226" fillId="3" borderId="0" applyBorder="0">
      <alignment horizontal="centerContinuous"/>
    </xf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0" fontId="227" fillId="73" borderId="0" applyBorder="0">
      <alignment horizontal="centerContinuous"/>
    </xf>
    <xf numFmtId="0" fontId="33" fillId="0" borderId="0" applyBorder="0">
      <alignment horizontal="centerContinuous"/>
    </xf>
    <xf numFmtId="0" fontId="144" fillId="37" borderId="0">
      <alignment horizontal="center"/>
    </xf>
    <xf numFmtId="49" fontId="144" fillId="3" borderId="0">
      <alignment horizontal="left"/>
    </xf>
    <xf numFmtId="4" fontId="9" fillId="74" borderId="65" applyNumberFormat="0" applyProtection="0">
      <alignment vertical="center"/>
    </xf>
    <xf numFmtId="4" fontId="9" fillId="74" borderId="65" applyNumberFormat="0" applyProtection="0">
      <alignment vertical="center"/>
    </xf>
    <xf numFmtId="4" fontId="228" fillId="74" borderId="66" applyNumberFormat="0" applyProtection="0">
      <alignment vertical="center"/>
    </xf>
    <xf numFmtId="4" fontId="9" fillId="74" borderId="65" applyNumberFormat="0" applyProtection="0">
      <alignment horizontal="left" vertical="center" indent="1"/>
    </xf>
    <xf numFmtId="4" fontId="9" fillId="74" borderId="65" applyNumberFormat="0" applyProtection="0">
      <alignment horizontal="left" vertical="center" indent="1"/>
    </xf>
    <xf numFmtId="0" fontId="9" fillId="75" borderId="66" applyNumberFormat="0" applyProtection="0">
      <alignment horizontal="left" vertical="top" indent="1"/>
    </xf>
    <xf numFmtId="0" fontId="9" fillId="75" borderId="66" applyNumberFormat="0" applyProtection="0">
      <alignment horizontal="left" vertical="top" indent="1"/>
    </xf>
    <xf numFmtId="4" fontId="9" fillId="73" borderId="0" applyNumberFormat="0" applyProtection="0">
      <alignment horizontal="left" vertical="center" indent="1"/>
    </xf>
    <xf numFmtId="4" fontId="9" fillId="73" borderId="0" applyNumberFormat="0" applyProtection="0">
      <alignment horizontal="left" vertical="center" indent="1"/>
    </xf>
    <xf numFmtId="4" fontId="8" fillId="74" borderId="66" applyNumberFormat="0" applyProtection="0">
      <alignment horizontal="right" vertical="center"/>
    </xf>
    <xf numFmtId="4" fontId="8" fillId="74" borderId="66" applyNumberFormat="0" applyProtection="0">
      <alignment horizontal="right" vertical="center"/>
    </xf>
    <xf numFmtId="4" fontId="229" fillId="76" borderId="66" applyNumberFormat="0" applyProtection="0">
      <alignment horizontal="right" vertical="center"/>
    </xf>
    <xf numFmtId="4" fontId="229" fillId="77" borderId="66" applyNumberFormat="0" applyProtection="0">
      <alignment horizontal="right" vertical="center"/>
    </xf>
    <xf numFmtId="4" fontId="8" fillId="37" borderId="66" applyNumberFormat="0" applyProtection="0">
      <alignment horizontal="right" vertical="center"/>
    </xf>
    <xf numFmtId="4" fontId="8" fillId="37" borderId="66" applyNumberFormat="0" applyProtection="0">
      <alignment horizontal="right" vertical="center"/>
    </xf>
    <xf numFmtId="4" fontId="8" fillId="28" borderId="66" applyNumberFormat="0" applyProtection="0">
      <alignment horizontal="right" vertical="center"/>
    </xf>
    <xf numFmtId="4" fontId="8" fillId="28" borderId="66" applyNumberFormat="0" applyProtection="0">
      <alignment horizontal="right" vertical="center"/>
    </xf>
    <xf numFmtId="4" fontId="8" fillId="31" borderId="66" applyNumberFormat="0" applyProtection="0">
      <alignment horizontal="right" vertical="center"/>
    </xf>
    <xf numFmtId="4" fontId="8" fillId="31" borderId="66" applyNumberFormat="0" applyProtection="0">
      <alignment horizontal="right" vertical="center"/>
    </xf>
    <xf numFmtId="4" fontId="229" fillId="47" borderId="66" applyNumberFormat="0" applyProtection="0">
      <alignment horizontal="right" vertical="center"/>
    </xf>
    <xf numFmtId="4" fontId="229" fillId="44" borderId="66" applyNumberFormat="0" applyProtection="0">
      <alignment horizontal="right" vertical="center"/>
    </xf>
    <xf numFmtId="4" fontId="8" fillId="40" borderId="66" applyNumberFormat="0" applyProtection="0">
      <alignment horizontal="right" vertical="center"/>
    </xf>
    <xf numFmtId="4" fontId="8" fillId="40" borderId="66" applyNumberFormat="0" applyProtection="0">
      <alignment horizontal="right" vertical="center"/>
    </xf>
    <xf numFmtId="4" fontId="9" fillId="78" borderId="0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186" fillId="79" borderId="0" applyNumberFormat="0" applyProtection="0">
      <alignment horizontal="left" vertical="center" indent="1"/>
    </xf>
    <xf numFmtId="4" fontId="186" fillId="79" borderId="0" applyNumberFormat="0" applyProtection="0">
      <alignment horizontal="left" vertical="center" indent="1"/>
    </xf>
    <xf numFmtId="4" fontId="8" fillId="42" borderId="65" applyNumberFormat="0" applyProtection="0">
      <alignment horizontal="right" vertical="center"/>
    </xf>
    <xf numFmtId="4" fontId="8" fillId="42" borderId="65" applyNumberFormat="0" applyProtection="0">
      <alignment horizontal="right" vertical="center"/>
    </xf>
    <xf numFmtId="4" fontId="8" fillId="42" borderId="0" applyNumberFormat="0" applyProtection="0">
      <alignment horizontal="left" vertical="center" indent="1"/>
    </xf>
    <xf numFmtId="4" fontId="8" fillId="42" borderId="0" applyNumberFormat="0" applyProtection="0">
      <alignment horizontal="left" vertical="center" indent="1"/>
    </xf>
    <xf numFmtId="4" fontId="8" fillId="75" borderId="0" applyNumberFormat="0" applyProtection="0">
      <alignment horizontal="left" vertical="center" indent="1"/>
    </xf>
    <xf numFmtId="4" fontId="8" fillId="75" borderId="0" applyNumberFormat="0" applyProtection="0">
      <alignment horizontal="left" vertical="center" indent="1"/>
    </xf>
    <xf numFmtId="0" fontId="8" fillId="42" borderId="65" applyNumberFormat="0" applyProtection="0">
      <alignment horizontal="left" vertical="center" indent="1"/>
    </xf>
    <xf numFmtId="0" fontId="8" fillId="42" borderId="65" applyNumberFormat="0" applyProtection="0">
      <alignment horizontal="left" vertical="center" indent="1"/>
    </xf>
    <xf numFmtId="0" fontId="8" fillId="42" borderId="66" applyNumberFormat="0" applyProtection="0">
      <alignment horizontal="left" vertical="top" indent="1"/>
    </xf>
    <xf numFmtId="0" fontId="8" fillId="42" borderId="66" applyNumberFormat="0" applyProtection="0">
      <alignment horizontal="left" vertical="top" indent="1"/>
    </xf>
    <xf numFmtId="0" fontId="8" fillId="42" borderId="65" applyNumberFormat="0" applyProtection="0">
      <alignment horizontal="left" vertical="center" indent="1"/>
    </xf>
    <xf numFmtId="0" fontId="8" fillId="42" borderId="65" applyNumberFormat="0" applyProtection="0">
      <alignment horizontal="left" vertical="center" indent="1"/>
    </xf>
    <xf numFmtId="0" fontId="8" fillId="42" borderId="66" applyNumberFormat="0" applyProtection="0">
      <alignment horizontal="left" vertical="top" indent="1"/>
    </xf>
    <xf numFmtId="0" fontId="8" fillId="42" borderId="66" applyNumberFormat="0" applyProtection="0">
      <alignment horizontal="left" vertical="top" indent="1"/>
    </xf>
    <xf numFmtId="0" fontId="8" fillId="42" borderId="65" applyNumberFormat="0" applyProtection="0">
      <alignment horizontal="left" vertical="center" indent="1"/>
    </xf>
    <xf numFmtId="0" fontId="8" fillId="42" borderId="65" applyNumberFormat="0" applyProtection="0">
      <alignment horizontal="left" vertical="center" indent="1"/>
    </xf>
    <xf numFmtId="0" fontId="8" fillId="42" borderId="66" applyNumberFormat="0" applyProtection="0">
      <alignment horizontal="left" vertical="top" indent="1"/>
    </xf>
    <xf numFmtId="0" fontId="8" fillId="42" borderId="66" applyNumberFormat="0" applyProtection="0">
      <alignment horizontal="left" vertical="top" indent="1"/>
    </xf>
    <xf numFmtId="0" fontId="8" fillId="42" borderId="65" applyNumberFormat="0" applyProtection="0">
      <alignment horizontal="left" vertical="center" indent="1"/>
    </xf>
    <xf numFmtId="0" fontId="8" fillId="42" borderId="65" applyNumberFormat="0" applyProtection="0">
      <alignment horizontal="left" vertical="center" indent="1"/>
    </xf>
    <xf numFmtId="0" fontId="8" fillId="42" borderId="66" applyNumberFormat="0" applyProtection="0">
      <alignment horizontal="left" vertical="top" indent="1"/>
    </xf>
    <xf numFmtId="0" fontId="8" fillId="42" borderId="66" applyNumberFormat="0" applyProtection="0">
      <alignment horizontal="left" vertical="top" indent="1"/>
    </xf>
    <xf numFmtId="4" fontId="15" fillId="6" borderId="66" applyNumberFormat="0" applyProtection="0">
      <alignment vertical="center"/>
    </xf>
    <xf numFmtId="4" fontId="230" fillId="6" borderId="66" applyNumberFormat="0" applyProtection="0">
      <alignment vertical="center"/>
    </xf>
    <xf numFmtId="4" fontId="8" fillId="42" borderId="66" applyNumberFormat="0" applyProtection="0">
      <alignment horizontal="left" vertical="center" indent="1"/>
    </xf>
    <xf numFmtId="4" fontId="8" fillId="42" borderId="66" applyNumberFormat="0" applyProtection="0">
      <alignment horizontal="left" vertical="center" indent="1"/>
    </xf>
    <xf numFmtId="0" fontId="8" fillId="42" borderId="66" applyNumberFormat="0" applyProtection="0">
      <alignment horizontal="left" vertical="top" indent="1"/>
    </xf>
    <xf numFmtId="0" fontId="8" fillId="42" borderId="66" applyNumberFormat="0" applyProtection="0">
      <alignment horizontal="left" vertical="top" indent="1"/>
    </xf>
    <xf numFmtId="4" fontId="8" fillId="80" borderId="65" applyNumberFormat="0" applyProtection="0">
      <alignment horizontal="right" vertical="center"/>
    </xf>
    <xf numFmtId="4" fontId="8" fillId="80" borderId="65" applyNumberFormat="0" applyProtection="0">
      <alignment horizontal="right" vertical="center"/>
    </xf>
    <xf numFmtId="4" fontId="9" fillId="80" borderId="65" applyNumberFormat="0" applyProtection="0">
      <alignment horizontal="right" vertical="center"/>
    </xf>
    <xf numFmtId="4" fontId="9" fillId="80" borderId="65" applyNumberFormat="0" applyProtection="0">
      <alignment horizontal="right" vertical="center"/>
    </xf>
    <xf numFmtId="4" fontId="8" fillId="42" borderId="65" applyNumberFormat="0" applyProtection="0">
      <alignment horizontal="left" vertical="center" indent="1"/>
    </xf>
    <xf numFmtId="4" fontId="8" fillId="42" borderId="65" applyNumberFormat="0" applyProtection="0">
      <alignment horizontal="left" vertical="center" indent="1"/>
    </xf>
    <xf numFmtId="0" fontId="8" fillId="42" borderId="65" applyNumberFormat="0" applyProtection="0">
      <alignment horizontal="left" vertical="top" indent="1"/>
    </xf>
    <xf numFmtId="0" fontId="8" fillId="42" borderId="65" applyNumberFormat="0" applyProtection="0">
      <alignment horizontal="left" vertical="top" indent="1"/>
    </xf>
    <xf numFmtId="4" fontId="231" fillId="0" borderId="0" applyNumberFormat="0" applyProtection="0">
      <alignment horizontal="left" vertical="center" indent="1"/>
    </xf>
    <xf numFmtId="4" fontId="8" fillId="0" borderId="66" applyNumberFormat="0" applyProtection="0">
      <alignment horizontal="right" vertical="center"/>
    </xf>
    <xf numFmtId="4" fontId="8" fillId="0" borderId="66" applyNumberFormat="0" applyProtection="0">
      <alignment horizontal="right" vertical="center"/>
    </xf>
    <xf numFmtId="0" fontId="8" fillId="0" borderId="24" applyNumberFormat="0" applyFont="0" applyFill="0" applyBorder="0" applyAlignment="0" applyProtection="0"/>
    <xf numFmtId="0" fontId="8" fillId="0" borderId="24" applyNumberFormat="0" applyFont="0" applyFill="0" applyBorder="0" applyAlignment="0" applyProtection="0"/>
    <xf numFmtId="251" fontId="8" fillId="0" borderId="0" applyFont="0" applyFill="0" applyBorder="0" applyAlignment="0" applyProtection="0"/>
    <xf numFmtId="0" fontId="82" fillId="0" borderId="0"/>
  </cellStyleXfs>
  <cellXfs count="449">
    <xf numFmtId="0" fontId="0" fillId="0" borderId="0" xfId="0"/>
    <xf numFmtId="0" fontId="9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5" fontId="10" fillId="0" borderId="0" xfId="0" applyNumberFormat="1" applyFont="1"/>
    <xf numFmtId="0" fontId="10" fillId="0" borderId="0" xfId="0" quotePrefix="1" applyFont="1" applyAlignment="1">
      <alignment horizontal="left"/>
    </xf>
    <xf numFmtId="164" fontId="10" fillId="0" borderId="0" xfId="5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/>
    <xf numFmtId="0" fontId="0" fillId="0" borderId="0" xfId="0" applyFill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5" applyNumberFormat="1"/>
    <xf numFmtId="0" fontId="0" fillId="0" borderId="11" xfId="0" applyBorder="1" applyAlignment="1">
      <alignment horizontal="center"/>
    </xf>
    <xf numFmtId="165" fontId="10" fillId="0" borderId="11" xfId="7" applyNumberFormat="1" applyFont="1" applyBorder="1"/>
    <xf numFmtId="165" fontId="10" fillId="0" borderId="12" xfId="7" applyNumberFormat="1" applyFont="1" applyBorder="1"/>
    <xf numFmtId="0" fontId="10" fillId="0" borderId="0" xfId="0" applyFont="1" applyFill="1"/>
    <xf numFmtId="164" fontId="0" fillId="0" borderId="0" xfId="5" applyNumberFormat="1" applyFont="1" applyBorder="1"/>
    <xf numFmtId="10" fontId="10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0" fontId="10" fillId="0" borderId="0" xfId="43" applyNumberFormat="1" applyFont="1" applyFill="1"/>
    <xf numFmtId="165" fontId="10" fillId="0" borderId="0" xfId="7" applyNumberFormat="1" applyFont="1" applyFill="1"/>
    <xf numFmtId="164" fontId="10" fillId="0" borderId="11" xfId="5" applyNumberFormat="1" applyFont="1" applyBorder="1"/>
    <xf numFmtId="164" fontId="10" fillId="0" borderId="12" xfId="5" applyNumberFormat="1" applyFont="1" applyBorder="1"/>
    <xf numFmtId="0" fontId="10" fillId="0" borderId="11" xfId="0" applyFont="1" applyBorder="1" applyAlignment="1">
      <alignment horizontal="center"/>
    </xf>
    <xf numFmtId="170" fontId="10" fillId="0" borderId="12" xfId="5" applyNumberFormat="1" applyFont="1" applyBorder="1" applyAlignment="1"/>
    <xf numFmtId="166" fontId="10" fillId="0" borderId="0" xfId="0" applyNumberFormat="1" applyFont="1" applyFill="1" applyAlignment="1"/>
    <xf numFmtId="166" fontId="10" fillId="0" borderId="11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10" fillId="0" borderId="0" xfId="43" applyNumberFormat="1" applyFont="1" applyFill="1" applyBorder="1" applyAlignment="1"/>
    <xf numFmtId="166" fontId="10" fillId="0" borderId="11" xfId="43" applyNumberFormat="1" applyFont="1" applyFill="1" applyBorder="1" applyAlignment="1"/>
    <xf numFmtId="166" fontId="10" fillId="0" borderId="0" xfId="0" applyNumberFormat="1" applyFont="1" applyAlignment="1"/>
    <xf numFmtId="0" fontId="10" fillId="0" borderId="11" xfId="0" quotePrefix="1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2" xfId="0" applyNumberFormat="1" applyFont="1" applyFill="1" applyBorder="1"/>
    <xf numFmtId="10" fontId="10" fillId="0" borderId="0" xfId="0" applyNumberFormat="1" applyFont="1" applyFill="1" applyBorder="1"/>
    <xf numFmtId="164" fontId="10" fillId="0" borderId="0" xfId="5" applyNumberFormat="1" applyFont="1" applyBorder="1"/>
    <xf numFmtId="0" fontId="8" fillId="0" borderId="0" xfId="0" applyFont="1"/>
    <xf numFmtId="0" fontId="0" fillId="0" borderId="0" xfId="0" applyFill="1" applyBorder="1"/>
    <xf numFmtId="0" fontId="0" fillId="11" borderId="0" xfId="0" applyFill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11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Continuous"/>
    </xf>
    <xf numFmtId="0" fontId="9" fillId="0" borderId="57" xfId="0" applyFont="1" applyBorder="1" applyAlignment="1">
      <alignment horizontal="centerContinuous"/>
    </xf>
    <xf numFmtId="0" fontId="0" fillId="0" borderId="56" xfId="0" applyBorder="1"/>
    <xf numFmtId="0" fontId="0" fillId="0" borderId="57" xfId="0" applyBorder="1" applyAlignment="1">
      <alignment horizontal="center"/>
    </xf>
    <xf numFmtId="165" fontId="0" fillId="0" borderId="57" xfId="7" applyNumberFormat="1" applyFont="1" applyFill="1" applyBorder="1" applyAlignment="1">
      <alignment horizontal="center"/>
    </xf>
    <xf numFmtId="0" fontId="10" fillId="0" borderId="0" xfId="0" applyFont="1" applyBorder="1"/>
    <xf numFmtId="164" fontId="10" fillId="0" borderId="57" xfId="5" applyNumberFormat="1" applyFont="1" applyFill="1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165" fontId="0" fillId="0" borderId="0" xfId="7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5" fontId="10" fillId="0" borderId="57" xfId="7" applyNumberFormat="1" applyFont="1" applyBorder="1"/>
    <xf numFmtId="164" fontId="8" fillId="0" borderId="0" xfId="5" applyNumberFormat="1" applyFont="1" applyFill="1" applyProtection="1"/>
    <xf numFmtId="10" fontId="0" fillId="0" borderId="0" xfId="43" applyNumberFormat="1" applyFont="1"/>
    <xf numFmtId="170" fontId="10" fillId="0" borderId="0" xfId="5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9" fontId="0" fillId="0" borderId="0" xfId="5" applyNumberFormat="1" applyFont="1" applyBorder="1"/>
    <xf numFmtId="169" fontId="0" fillId="0" borderId="0" xfId="5" applyNumberFormat="1" applyFont="1" applyFill="1" applyBorder="1"/>
    <xf numFmtId="169" fontId="0" fillId="0" borderId="0" xfId="5" applyNumberFormat="1" applyFont="1" applyBorder="1" applyAlignment="1">
      <alignment horizontal="center"/>
    </xf>
    <xf numFmtId="169" fontId="10" fillId="0" borderId="0" xfId="5" applyNumberFormat="1" applyFont="1" applyBorder="1"/>
    <xf numFmtId="169" fontId="10" fillId="0" borderId="0" xfId="5" applyNumberFormat="1" applyFont="1" applyFill="1" applyBorder="1"/>
    <xf numFmtId="231" fontId="0" fillId="0" borderId="0" xfId="7" applyNumberFormat="1" applyFont="1" applyFill="1" applyBorder="1" applyAlignment="1">
      <alignment horizontal="center"/>
    </xf>
    <xf numFmtId="231" fontId="10" fillId="0" borderId="12" xfId="7" applyNumberFormat="1" applyFont="1" applyBorder="1"/>
    <xf numFmtId="0" fontId="8" fillId="0" borderId="0" xfId="0" applyFont="1" applyBorder="1"/>
    <xf numFmtId="169" fontId="0" fillId="0" borderId="11" xfId="5" applyNumberFormat="1" applyFont="1" applyFill="1" applyBorder="1" applyAlignment="1">
      <alignment horizontal="center"/>
    </xf>
    <xf numFmtId="231" fontId="0" fillId="0" borderId="0" xfId="7" applyNumberFormat="1" applyFont="1" applyBorder="1" applyAlignment="1">
      <alignment horizontal="center"/>
    </xf>
    <xf numFmtId="232" fontId="8" fillId="0" borderId="12" xfId="0" applyNumberFormat="1" applyFont="1" applyBorder="1"/>
    <xf numFmtId="169" fontId="0" fillId="0" borderId="0" xfId="5" applyNumberFormat="1" applyFont="1" applyFill="1" applyBorder="1" applyAlignment="1">
      <alignment horizontal="center"/>
    </xf>
    <xf numFmtId="10" fontId="0" fillId="0" borderId="0" xfId="43" applyNumberFormat="1" applyFont="1" applyBorder="1"/>
    <xf numFmtId="10" fontId="10" fillId="0" borderId="0" xfId="43" applyNumberFormat="1" applyFont="1" applyFill="1" applyBorder="1"/>
    <xf numFmtId="0" fontId="10" fillId="0" borderId="0" xfId="0" quotePrefix="1" applyFont="1" applyBorder="1" applyAlignment="1">
      <alignment horizontal="left"/>
    </xf>
    <xf numFmtId="222" fontId="10" fillId="0" borderId="0" xfId="43" applyNumberFormat="1" applyFont="1" applyFill="1" applyBorder="1"/>
    <xf numFmtId="164" fontId="8" fillId="0" borderId="0" xfId="5" applyNumberFormat="1" applyFont="1" applyFill="1" applyBorder="1" applyProtection="1"/>
    <xf numFmtId="231" fontId="10" fillId="0" borderId="0" xfId="7" applyNumberFormat="1" applyFont="1" applyBorder="1"/>
    <xf numFmtId="231" fontId="0" fillId="0" borderId="9" xfId="7" applyNumberFormat="1" applyFont="1" applyFill="1" applyBorder="1" applyAlignment="1">
      <alignment horizontal="center"/>
    </xf>
    <xf numFmtId="165" fontId="10" fillId="0" borderId="11" xfId="7" applyNumberFormat="1" applyFont="1" applyFill="1" applyBorder="1"/>
    <xf numFmtId="165" fontId="10" fillId="0" borderId="9" xfId="7" applyNumberFormat="1" applyFont="1" applyFill="1" applyBorder="1"/>
    <xf numFmtId="0" fontId="9" fillId="0" borderId="0" xfId="0" applyFont="1" applyFill="1" applyBorder="1" applyAlignment="1">
      <alignment horizontal="left"/>
    </xf>
    <xf numFmtId="169" fontId="0" fillId="0" borderId="0" xfId="0" applyNumberFormat="1" applyFill="1"/>
    <xf numFmtId="233" fontId="0" fillId="0" borderId="0" xfId="0" applyNumberFormat="1" applyFill="1"/>
    <xf numFmtId="37" fontId="210" fillId="0" borderId="0" xfId="65" applyFont="1"/>
    <xf numFmtId="37" fontId="211" fillId="0" borderId="0" xfId="65" applyFont="1"/>
    <xf numFmtId="37" fontId="212" fillId="0" borderId="0" xfId="65" applyFont="1"/>
    <xf numFmtId="0" fontId="210" fillId="0" borderId="0" xfId="65" applyNumberFormat="1" applyFont="1"/>
    <xf numFmtId="234" fontId="210" fillId="0" borderId="0" xfId="65" quotePrefix="1" applyNumberFormat="1" applyFont="1" applyFill="1"/>
    <xf numFmtId="37" fontId="213" fillId="0" borderId="0" xfId="65" applyFont="1" applyFill="1"/>
    <xf numFmtId="37" fontId="210" fillId="0" borderId="0" xfId="65" applyFont="1" applyFill="1"/>
    <xf numFmtId="37" fontId="212" fillId="0" borderId="11" xfId="65" applyFont="1" applyBorder="1" applyAlignment="1">
      <alignment horizontal="center" wrapText="1"/>
    </xf>
    <xf numFmtId="165" fontId="210" fillId="0" borderId="0" xfId="66" applyNumberFormat="1" applyFont="1"/>
    <xf numFmtId="165" fontId="210" fillId="0" borderId="13" xfId="66" applyNumberFormat="1" applyFont="1" applyBorder="1"/>
    <xf numFmtId="37" fontId="211" fillId="0" borderId="0" xfId="65" applyFont="1" applyBorder="1"/>
    <xf numFmtId="0" fontId="214" fillId="0" borderId="11" xfId="74" applyFont="1" applyBorder="1" applyAlignment="1">
      <alignment horizontal="center"/>
    </xf>
    <xf numFmtId="0" fontId="214" fillId="0" borderId="11" xfId="74" applyFont="1" applyBorder="1" applyAlignment="1">
      <alignment horizontal="center" wrapText="1"/>
    </xf>
    <xf numFmtId="0" fontId="214" fillId="0" borderId="0" xfId="74" applyFont="1" applyBorder="1" applyAlignment="1">
      <alignment horizontal="center" wrapText="1"/>
    </xf>
    <xf numFmtId="17" fontId="210" fillId="0" borderId="0" xfId="65" applyNumberFormat="1" applyFont="1"/>
    <xf numFmtId="37" fontId="215" fillId="69" borderId="0" xfId="65" applyFont="1" applyFill="1" applyAlignment="1">
      <alignment horizontal="center"/>
    </xf>
    <xf numFmtId="17" fontId="210" fillId="69" borderId="0" xfId="65" applyNumberFormat="1" applyFont="1" applyFill="1"/>
    <xf numFmtId="37" fontId="210" fillId="69" borderId="0" xfId="65" applyFont="1" applyFill="1"/>
    <xf numFmtId="37" fontId="215" fillId="70" borderId="0" xfId="65" applyFont="1" applyFill="1" applyAlignment="1">
      <alignment horizontal="center"/>
    </xf>
    <xf numFmtId="17" fontId="210" fillId="70" borderId="0" xfId="65" applyNumberFormat="1" applyFont="1" applyFill="1"/>
    <xf numFmtId="37" fontId="210" fillId="70" borderId="0" xfId="65" applyFont="1" applyFill="1"/>
    <xf numFmtId="37" fontId="210" fillId="0" borderId="0" xfId="65" applyFont="1" applyFill="1" applyBorder="1"/>
    <xf numFmtId="165" fontId="210" fillId="0" borderId="0" xfId="66" applyNumberFormat="1" applyFont="1" applyBorder="1"/>
    <xf numFmtId="165" fontId="210" fillId="0" borderId="11" xfId="66" applyNumberFormat="1" applyFont="1" applyBorder="1"/>
    <xf numFmtId="37" fontId="210" fillId="0" borderId="9" xfId="65" applyFont="1" applyFill="1" applyBorder="1"/>
    <xf numFmtId="37" fontId="216" fillId="0" borderId="0" xfId="65" applyFont="1" applyFill="1" applyAlignment="1"/>
    <xf numFmtId="37" fontId="39" fillId="0" borderId="0" xfId="65" applyFont="1"/>
    <xf numFmtId="37" fontId="39" fillId="0" borderId="0" xfId="65"/>
    <xf numFmtId="37" fontId="216" fillId="0" borderId="0" xfId="65" applyFont="1" applyFill="1" applyAlignment="1">
      <alignment horizontal="center"/>
    </xf>
    <xf numFmtId="37" fontId="39" fillId="0" borderId="0" xfId="65" applyFont="1" applyFill="1"/>
    <xf numFmtId="37" fontId="216" fillId="0" borderId="0" xfId="65" applyFont="1"/>
    <xf numFmtId="37" fontId="210" fillId="0" borderId="0" xfId="65" applyFont="1" applyAlignment="1" applyProtection="1">
      <alignment horizontal="left"/>
    </xf>
    <xf numFmtId="37" fontId="41" fillId="0" borderId="0" xfId="65" applyFont="1" applyAlignment="1">
      <alignment horizontal="right"/>
    </xf>
    <xf numFmtId="37" fontId="39" fillId="0" borderId="0" xfId="65" applyFont="1" applyAlignment="1" applyProtection="1">
      <alignment horizontal="right"/>
    </xf>
    <xf numFmtId="37" fontId="210" fillId="0" borderId="11" xfId="65" applyFont="1" applyBorder="1" applyAlignment="1" applyProtection="1">
      <alignment horizontal="left"/>
    </xf>
    <xf numFmtId="37" fontId="39" fillId="0" borderId="11" xfId="65" applyBorder="1"/>
    <xf numFmtId="37" fontId="39" fillId="0" borderId="11" xfId="65" applyFont="1" applyBorder="1"/>
    <xf numFmtId="37" fontId="39" fillId="0" borderId="11" xfId="65" applyFont="1" applyBorder="1" applyAlignment="1" applyProtection="1">
      <alignment horizontal="right"/>
    </xf>
    <xf numFmtId="37" fontId="217" fillId="0" borderId="0" xfId="65" applyFont="1" applyFill="1"/>
    <xf numFmtId="37" fontId="216" fillId="0" borderId="0" xfId="65" applyFont="1" applyAlignment="1" applyProtection="1">
      <alignment horizontal="left"/>
    </xf>
    <xf numFmtId="37" fontId="39" fillId="0" borderId="0" xfId="65" applyAlignment="1" applyProtection="1">
      <alignment horizontal="left"/>
    </xf>
    <xf numFmtId="37" fontId="218" fillId="0" borderId="0" xfId="65" applyFont="1" applyFill="1"/>
    <xf numFmtId="37" fontId="39" fillId="0" borderId="0" xfId="65" applyFont="1" applyAlignment="1" applyProtection="1">
      <alignment horizontal="center"/>
    </xf>
    <xf numFmtId="37" fontId="39" fillId="0" borderId="60" xfId="65" applyFont="1" applyBorder="1" applyAlignment="1" applyProtection="1">
      <alignment horizontal="center"/>
    </xf>
    <xf numFmtId="37" fontId="39" fillId="0" borderId="11" xfId="65" applyFont="1" applyBorder="1" applyAlignment="1" applyProtection="1">
      <alignment horizontal="center"/>
    </xf>
    <xf numFmtId="37" fontId="39" fillId="0" borderId="0" xfId="65" applyFont="1" applyBorder="1" applyAlignment="1" applyProtection="1">
      <alignment horizontal="center"/>
    </xf>
    <xf numFmtId="37" fontId="218" fillId="0" borderId="0" xfId="65" applyFont="1"/>
    <xf numFmtId="37" fontId="39" fillId="0" borderId="0" xfId="65" applyAlignment="1">
      <alignment horizontal="center"/>
    </xf>
    <xf numFmtId="37" fontId="25" fillId="0" borderId="0" xfId="65" applyFont="1"/>
    <xf numFmtId="3" fontId="218" fillId="0" borderId="0" xfId="65" applyNumberFormat="1" applyFont="1"/>
    <xf numFmtId="37" fontId="39" fillId="0" borderId="0" xfId="65" applyFont="1" applyAlignment="1">
      <alignment horizontal="center"/>
    </xf>
    <xf numFmtId="37" fontId="39" fillId="0" borderId="0" xfId="65" applyAlignment="1">
      <alignment horizontal="left" indent="1"/>
    </xf>
    <xf numFmtId="165" fontId="41" fillId="0" borderId="0" xfId="66" applyNumberFormat="1" applyFont="1"/>
    <xf numFmtId="37" fontId="41" fillId="0" borderId="0" xfId="65" applyNumberFormat="1" applyFont="1"/>
    <xf numFmtId="37" fontId="41" fillId="0" borderId="0" xfId="68" applyNumberFormat="1" applyFont="1"/>
    <xf numFmtId="37" fontId="41" fillId="0" borderId="11" xfId="65" applyNumberFormat="1" applyFont="1" applyBorder="1"/>
    <xf numFmtId="235" fontId="39" fillId="0" borderId="0" xfId="65" applyNumberFormat="1"/>
    <xf numFmtId="3" fontId="39" fillId="0" borderId="0" xfId="65" applyNumberFormat="1"/>
    <xf numFmtId="165" fontId="41" fillId="0" borderId="12" xfId="66" applyNumberFormat="1" applyFont="1" applyBorder="1"/>
    <xf numFmtId="3" fontId="0" fillId="0" borderId="0" xfId="68" applyNumberFormat="1" applyFont="1"/>
    <xf numFmtId="37" fontId="39" fillId="0" borderId="0" xfId="65" applyNumberFormat="1"/>
    <xf numFmtId="165" fontId="39" fillId="0" borderId="12" xfId="66" applyNumberFormat="1" applyFont="1" applyBorder="1"/>
    <xf numFmtId="37" fontId="41" fillId="0" borderId="0" xfId="65" applyFont="1" applyAlignment="1">
      <alignment horizontal="center"/>
    </xf>
    <xf numFmtId="37" fontId="212" fillId="0" borderId="0" xfId="65" applyFont="1" applyAlignment="1">
      <alignment horizontal="left"/>
    </xf>
    <xf numFmtId="235" fontId="9" fillId="0" borderId="0" xfId="65" applyNumberFormat="1" applyFont="1"/>
    <xf numFmtId="37" fontId="39" fillId="0" borderId="0" xfId="65" applyAlignment="1">
      <alignment horizontal="center" wrapText="1"/>
    </xf>
    <xf numFmtId="37" fontId="39" fillId="0" borderId="11" xfId="65" applyBorder="1" applyAlignment="1">
      <alignment horizontal="center" wrapText="1"/>
    </xf>
    <xf numFmtId="37" fontId="39" fillId="0" borderId="11" xfId="65" applyFont="1" applyBorder="1" applyAlignment="1">
      <alignment horizontal="center" wrapText="1"/>
    </xf>
    <xf numFmtId="234" fontId="39" fillId="0" borderId="0" xfId="65" quotePrefix="1" applyNumberFormat="1"/>
    <xf numFmtId="165" fontId="0" fillId="0" borderId="0" xfId="66" applyNumberFormat="1" applyFont="1"/>
    <xf numFmtId="37" fontId="39" fillId="0" borderId="0" xfId="65" applyFont="1" applyBorder="1" applyAlignment="1">
      <alignment horizontal="center" wrapText="1"/>
    </xf>
    <xf numFmtId="37" fontId="39" fillId="0" borderId="0" xfId="65" applyBorder="1" applyAlignment="1">
      <alignment horizontal="center" wrapText="1"/>
    </xf>
    <xf numFmtId="234" fontId="39" fillId="0" borderId="0" xfId="65" quotePrefix="1" applyNumberFormat="1" applyFont="1"/>
    <xf numFmtId="37" fontId="39" fillId="0" borderId="61" xfId="65" applyFont="1" applyBorder="1"/>
    <xf numFmtId="37" fontId="39" fillId="0" borderId="0" xfId="65" applyFont="1" applyFill="1" applyBorder="1"/>
    <xf numFmtId="37" fontId="39" fillId="0" borderId="0" xfId="65" applyAlignment="1">
      <alignment horizontal="right"/>
    </xf>
    <xf numFmtId="37" fontId="39" fillId="0" borderId="61" xfId="65" applyBorder="1" applyAlignment="1">
      <alignment horizontal="center" wrapText="1"/>
    </xf>
    <xf numFmtId="37" fontId="39" fillId="0" borderId="61" xfId="65" applyFont="1" applyBorder="1" applyAlignment="1">
      <alignment horizontal="center" wrapText="1"/>
    </xf>
    <xf numFmtId="37" fontId="39" fillId="0" borderId="0" xfId="65" applyFont="1" applyBorder="1"/>
    <xf numFmtId="234" fontId="39" fillId="0" borderId="0" xfId="65" quotePrefix="1" applyNumberFormat="1" applyFont="1" applyFill="1"/>
    <xf numFmtId="234" fontId="39" fillId="0" borderId="0" xfId="65" quotePrefix="1" applyNumberFormat="1" applyFont="1" applyFill="1" applyBorder="1"/>
    <xf numFmtId="37" fontId="39" fillId="0" borderId="63" xfId="65" applyFont="1" applyBorder="1"/>
    <xf numFmtId="37" fontId="219" fillId="0" borderId="0" xfId="65" applyFont="1"/>
    <xf numFmtId="37" fontId="39" fillId="0" borderId="12" xfId="65" applyBorder="1"/>
    <xf numFmtId="169" fontId="10" fillId="0" borderId="11" xfId="5" applyNumberFormat="1" applyFont="1" applyFill="1" applyBorder="1"/>
    <xf numFmtId="37" fontId="41" fillId="0" borderId="0" xfId="84" applyFont="1" applyFill="1"/>
    <xf numFmtId="37" fontId="45" fillId="0" borderId="0" xfId="84" applyFont="1" applyFill="1" applyBorder="1"/>
    <xf numFmtId="37" fontId="41" fillId="0" borderId="0" xfId="84" applyFont="1" applyFill="1" applyAlignment="1">
      <alignment horizontal="center"/>
    </xf>
    <xf numFmtId="37" fontId="41" fillId="0" borderId="0" xfId="84" applyFont="1" applyFill="1" applyBorder="1"/>
    <xf numFmtId="37" fontId="41" fillId="0" borderId="0" xfId="84" applyNumberFormat="1" applyFont="1" applyFill="1" applyAlignment="1" applyProtection="1">
      <alignment horizontal="right"/>
    </xf>
    <xf numFmtId="37" fontId="40" fillId="0" borderId="0" xfId="84" applyFont="1" applyFill="1" applyBorder="1"/>
    <xf numFmtId="37" fontId="40" fillId="0" borderId="0" xfId="84" applyFont="1" applyFill="1"/>
    <xf numFmtId="37" fontId="25" fillId="0" borderId="0" xfId="48311" applyFont="1" applyFill="1" applyAlignment="1">
      <alignment horizontal="centerContinuous"/>
    </xf>
    <xf numFmtId="37" fontId="41" fillId="0" borderId="0" xfId="84" applyNumberFormat="1" applyFont="1" applyFill="1" applyAlignment="1" applyProtection="1">
      <alignment horizontal="centerContinuous"/>
    </xf>
    <xf numFmtId="37" fontId="45" fillId="0" borderId="0" xfId="84" applyNumberFormat="1" applyFont="1" applyFill="1" applyBorder="1" applyAlignment="1" applyProtection="1">
      <alignment horizontal="centerContinuous"/>
    </xf>
    <xf numFmtId="37" fontId="41" fillId="0" borderId="0" xfId="84" applyNumberFormat="1" applyFont="1" applyFill="1" applyBorder="1" applyAlignment="1" applyProtection="1">
      <alignment horizontal="centerContinuous"/>
    </xf>
    <xf numFmtId="37" fontId="41" fillId="0" borderId="0" xfId="84" applyFont="1" applyFill="1" applyAlignment="1">
      <alignment horizontal="centerContinuous"/>
    </xf>
    <xf numFmtId="37" fontId="40" fillId="0" borderId="0" xfId="84" applyNumberFormat="1" applyFont="1" applyFill="1" applyBorder="1" applyAlignment="1" applyProtection="1">
      <alignment horizontal="centerContinuous"/>
    </xf>
    <xf numFmtId="37" fontId="40" fillId="0" borderId="0" xfId="84" applyNumberFormat="1" applyFont="1" applyFill="1" applyProtection="1"/>
    <xf numFmtId="37" fontId="25" fillId="0" borderId="0" xfId="84" applyNumberFormat="1" applyFont="1" applyFill="1" applyAlignment="1" applyProtection="1">
      <alignment horizontal="centerContinuous"/>
    </xf>
    <xf numFmtId="37" fontId="25" fillId="0" borderId="0" xfId="84" applyFont="1" applyFill="1" applyAlignment="1">
      <alignment horizontal="centerContinuous"/>
    </xf>
    <xf numFmtId="37" fontId="41" fillId="0" borderId="0" xfId="84" applyNumberFormat="1" applyFont="1" applyFill="1" applyProtection="1"/>
    <xf numFmtId="37" fontId="45" fillId="0" borderId="0" xfId="84" applyNumberFormat="1" applyFont="1" applyFill="1" applyBorder="1" applyProtection="1"/>
    <xf numFmtId="37" fontId="41" fillId="0" borderId="0" xfId="84" applyNumberFormat="1" applyFont="1" applyFill="1" applyAlignment="1" applyProtection="1">
      <alignment horizontal="center"/>
    </xf>
    <xf numFmtId="37" fontId="41" fillId="0" borderId="0" xfId="84" applyNumberFormat="1" applyFont="1" applyFill="1" applyBorder="1" applyProtection="1"/>
    <xf numFmtId="37" fontId="40" fillId="0" borderId="0" xfId="84" applyNumberFormat="1" applyFont="1" applyFill="1" applyBorder="1" applyProtection="1"/>
    <xf numFmtId="37" fontId="25" fillId="0" borderId="0" xfId="84" applyNumberFormat="1" applyFont="1" applyFill="1" applyBorder="1" applyProtection="1"/>
    <xf numFmtId="37" fontId="25" fillId="0" borderId="0" xfId="84" applyNumberFormat="1" applyFont="1" applyFill="1" applyBorder="1" applyAlignment="1" applyProtection="1">
      <alignment horizontal="center"/>
    </xf>
    <xf numFmtId="37" fontId="46" fillId="0" borderId="0" xfId="84" applyNumberFormat="1" applyFont="1" applyFill="1" applyBorder="1" applyProtection="1"/>
    <xf numFmtId="37" fontId="47" fillId="0" borderId="0" xfId="84" applyNumberFormat="1" applyFont="1" applyFill="1" applyBorder="1" applyProtection="1"/>
    <xf numFmtId="37" fontId="41" fillId="0" borderId="0" xfId="84" applyNumberFormat="1" applyFont="1" applyFill="1" applyBorder="1" applyAlignment="1" applyProtection="1">
      <alignment horizontal="center"/>
    </xf>
    <xf numFmtId="37" fontId="25" fillId="0" borderId="0" xfId="84" applyFont="1" applyFill="1" applyBorder="1" applyAlignment="1">
      <alignment horizontal="center"/>
    </xf>
    <xf numFmtId="37" fontId="46" fillId="0" borderId="0" xfId="84" applyNumberFormat="1" applyFont="1" applyFill="1" applyBorder="1" applyAlignment="1" applyProtection="1">
      <alignment horizontal="center"/>
    </xf>
    <xf numFmtId="37" fontId="25" fillId="0" borderId="0" xfId="84" applyFont="1" applyFill="1" applyBorder="1"/>
    <xf numFmtId="37" fontId="47" fillId="0" borderId="0" xfId="84" applyNumberFormat="1" applyFont="1" applyFill="1" applyBorder="1" applyAlignment="1" applyProtection="1">
      <alignment horizontal="center"/>
    </xf>
    <xf numFmtId="37" fontId="41" fillId="0" borderId="11" xfId="84" applyNumberFormat="1" applyFont="1" applyFill="1" applyBorder="1" applyAlignment="1" applyProtection="1">
      <alignment horizontal="center"/>
    </xf>
    <xf numFmtId="37" fontId="25" fillId="0" borderId="11" xfId="84" applyNumberFormat="1" applyFont="1" applyFill="1" applyBorder="1" applyAlignment="1" applyProtection="1">
      <alignment horizontal="centerContinuous"/>
    </xf>
    <xf numFmtId="37" fontId="25" fillId="0" borderId="11" xfId="84" applyNumberFormat="1" applyFont="1" applyFill="1" applyBorder="1" applyAlignment="1" applyProtection="1">
      <alignment horizontal="center"/>
    </xf>
    <xf numFmtId="37" fontId="25" fillId="0" borderId="11" xfId="84" quotePrefix="1" applyNumberFormat="1" applyFont="1" applyFill="1" applyBorder="1" applyAlignment="1" applyProtection="1">
      <alignment horizontal="center"/>
    </xf>
    <xf numFmtId="37" fontId="46" fillId="0" borderId="11" xfId="84" applyNumberFormat="1" applyFont="1" applyFill="1" applyBorder="1" applyAlignment="1" applyProtection="1">
      <alignment horizontal="center"/>
    </xf>
    <xf numFmtId="37" fontId="41" fillId="0" borderId="0" xfId="84" quotePrefix="1" applyFont="1" applyFill="1" applyAlignment="1">
      <alignment horizontal="center"/>
    </xf>
    <xf numFmtId="37" fontId="45" fillId="0" borderId="0" xfId="84" applyNumberFormat="1" applyFont="1" applyFill="1" applyBorder="1" applyAlignment="1" applyProtection="1">
      <alignment horizontal="center"/>
    </xf>
    <xf numFmtId="37" fontId="41" fillId="0" borderId="0" xfId="84" quotePrefix="1" applyNumberFormat="1" applyFont="1" applyFill="1" applyAlignment="1" applyProtection="1">
      <alignment horizontal="center"/>
    </xf>
    <xf numFmtId="37" fontId="40" fillId="0" borderId="0" xfId="84" applyNumberFormat="1" applyFont="1" applyFill="1" applyBorder="1" applyAlignment="1" applyProtection="1">
      <alignment horizontal="center"/>
    </xf>
    <xf numFmtId="39" fontId="41" fillId="0" borderId="0" xfId="84" applyNumberFormat="1" applyFont="1" applyFill="1" applyAlignment="1" applyProtection="1">
      <alignment horizontal="center"/>
    </xf>
    <xf numFmtId="39" fontId="41" fillId="0" borderId="0" xfId="84" applyNumberFormat="1" applyFont="1" applyFill="1" applyBorder="1" applyProtection="1"/>
    <xf numFmtId="39" fontId="40" fillId="0" borderId="0" xfId="84" applyNumberFormat="1" applyFont="1" applyFill="1" applyAlignment="1" applyProtection="1">
      <alignment horizontal="center"/>
    </xf>
    <xf numFmtId="39" fontId="40" fillId="0" borderId="0" xfId="84" applyNumberFormat="1" applyFont="1" applyFill="1" applyProtection="1"/>
    <xf numFmtId="39" fontId="41" fillId="0" borderId="0" xfId="84" applyNumberFormat="1" applyFont="1" applyFill="1" applyAlignment="1">
      <alignment horizontal="center"/>
    </xf>
    <xf numFmtId="39" fontId="40" fillId="0" borderId="0" xfId="84" applyNumberFormat="1" applyFont="1" applyFill="1" applyAlignment="1">
      <alignment horizontal="center"/>
    </xf>
    <xf numFmtId="37" fontId="41" fillId="0" borderId="11" xfId="84" applyNumberFormat="1" applyFont="1" applyFill="1" applyBorder="1" applyProtection="1"/>
    <xf numFmtId="39" fontId="41" fillId="0" borderId="0" xfId="84" applyNumberFormat="1" applyFont="1" applyFill="1" applyBorder="1" applyAlignment="1" applyProtection="1">
      <alignment horizontal="center"/>
    </xf>
    <xf numFmtId="37" fontId="45" fillId="0" borderId="0" xfId="84" applyNumberFormat="1" applyFont="1" applyFill="1" applyProtection="1"/>
    <xf numFmtId="9" fontId="41" fillId="0" borderId="0" xfId="43" applyNumberFormat="1" applyFont="1" applyFill="1" applyProtection="1"/>
    <xf numFmtId="39" fontId="40" fillId="0" borderId="0" xfId="84" applyNumberFormat="1" applyFont="1" applyFill="1" applyAlignment="1" applyProtection="1">
      <alignment horizontal="left"/>
    </xf>
    <xf numFmtId="10" fontId="40" fillId="0" borderId="0" xfId="43" applyNumberFormat="1" applyFont="1" applyFill="1" applyProtection="1"/>
    <xf numFmtId="9" fontId="41" fillId="0" borderId="0" xfId="84" applyNumberFormat="1" applyFont="1" applyFill="1"/>
    <xf numFmtId="37" fontId="40" fillId="0" borderId="0" xfId="84" applyFont="1" applyFill="1" applyAlignment="1">
      <alignment horizontal="center"/>
    </xf>
    <xf numFmtId="37" fontId="41" fillId="0" borderId="13" xfId="84" applyNumberFormat="1" applyFont="1" applyFill="1" applyBorder="1" applyProtection="1"/>
    <xf numFmtId="37" fontId="45" fillId="0" borderId="0" xfId="84" applyFont="1" applyFill="1"/>
    <xf numFmtId="37" fontId="45" fillId="0" borderId="0" xfId="84" quotePrefix="1" applyNumberFormat="1" applyFont="1" applyFill="1" applyBorder="1" applyAlignment="1" applyProtection="1">
      <alignment horizontal="center"/>
    </xf>
    <xf numFmtId="37" fontId="40" fillId="0" borderId="0" xfId="84" quotePrefix="1" applyFont="1" applyFill="1"/>
    <xf numFmtId="37" fontId="41" fillId="0" borderId="12" xfId="84" applyNumberFormat="1" applyFont="1" applyFill="1" applyBorder="1" applyProtection="1"/>
    <xf numFmtId="37" fontId="220" fillId="0" borderId="0" xfId="84" applyNumberFormat="1" applyFont="1" applyFill="1" applyBorder="1" applyProtection="1"/>
    <xf numFmtId="37" fontId="40" fillId="0" borderId="0" xfId="84" applyNumberFormat="1" applyFont="1" applyFill="1" applyAlignment="1" applyProtection="1">
      <alignment horizontal="center"/>
    </xf>
    <xf numFmtId="37" fontId="41" fillId="0" borderId="0" xfId="84" quotePrefix="1" applyFont="1" applyFill="1"/>
    <xf numFmtId="37" fontId="13" fillId="0" borderId="0" xfId="84" applyFill="1"/>
    <xf numFmtId="37" fontId="220" fillId="0" borderId="0" xfId="84" applyFont="1" applyFill="1" applyBorder="1"/>
    <xf numFmtId="37" fontId="221" fillId="0" borderId="0" xfId="84" applyNumberFormat="1" applyFont="1" applyFill="1" applyBorder="1" applyProtection="1"/>
    <xf numFmtId="39" fontId="47" fillId="0" borderId="0" xfId="84" applyNumberFormat="1" applyFont="1" applyFill="1" applyBorder="1" applyAlignment="1" applyProtection="1">
      <alignment horizontal="center"/>
    </xf>
    <xf numFmtId="171" fontId="47" fillId="0" borderId="0" xfId="84" applyNumberFormat="1" applyFont="1" applyFill="1" applyBorder="1" applyAlignment="1" applyProtection="1">
      <alignment horizontal="center"/>
    </xf>
    <xf numFmtId="37" fontId="41" fillId="0" borderId="12" xfId="84" applyFont="1" applyFill="1" applyBorder="1"/>
    <xf numFmtId="37" fontId="41" fillId="72" borderId="0" xfId="84" applyNumberFormat="1" applyFont="1" applyFill="1" applyBorder="1" applyProtection="1"/>
    <xf numFmtId="39" fontId="41" fillId="72" borderId="0" xfId="84" applyNumberFormat="1" applyFont="1" applyFill="1" applyBorder="1" applyProtection="1"/>
    <xf numFmtId="188" fontId="10" fillId="0" borderId="12" xfId="43" applyNumberFormat="1" applyFont="1" applyFill="1" applyBorder="1"/>
    <xf numFmtId="37" fontId="39" fillId="0" borderId="0" xfId="65" applyBorder="1"/>
    <xf numFmtId="37" fontId="39" fillId="0" borderId="0" xfId="65" applyNumberFormat="1" applyFont="1" applyFill="1" applyProtection="1"/>
    <xf numFmtId="37" fontId="39" fillId="0" borderId="0" xfId="65" applyFont="1" applyFill="1" applyAlignment="1" applyProtection="1">
      <alignment horizontal="left"/>
    </xf>
    <xf numFmtId="37" fontId="39" fillId="0" borderId="0" xfId="65" applyFont="1" applyFill="1" applyAlignment="1">
      <alignment horizontal="right"/>
    </xf>
    <xf numFmtId="37" fontId="39" fillId="0" borderId="0" xfId="65" applyFont="1" applyFill="1" applyAlignment="1" applyProtection="1">
      <alignment horizontal="right"/>
    </xf>
    <xf numFmtId="37" fontId="39" fillId="0" borderId="60" xfId="65" applyFont="1" applyFill="1" applyBorder="1" applyAlignment="1" applyProtection="1">
      <alignment horizontal="left"/>
    </xf>
    <xf numFmtId="37" fontId="39" fillId="0" borderId="60" xfId="65" applyFont="1" applyFill="1" applyBorder="1"/>
    <xf numFmtId="37" fontId="39" fillId="0" borderId="60" xfId="65" applyFont="1" applyFill="1" applyBorder="1" applyAlignment="1" applyProtection="1">
      <alignment horizontal="right"/>
    </xf>
    <xf numFmtId="37" fontId="39" fillId="0" borderId="0" xfId="65" applyFont="1" applyFill="1" applyAlignment="1" applyProtection="1">
      <alignment horizontal="center"/>
    </xf>
    <xf numFmtId="37" fontId="39" fillId="0" borderId="60" xfId="65" applyFont="1" applyFill="1" applyBorder="1" applyAlignment="1" applyProtection="1">
      <alignment horizontal="center"/>
    </xf>
    <xf numFmtId="236" fontId="39" fillId="0" borderId="0" xfId="67" applyNumberFormat="1" applyFont="1" applyFill="1" applyProtection="1"/>
    <xf numFmtId="237" fontId="39" fillId="0" borderId="0" xfId="65" applyNumberFormat="1" applyFont="1" applyFill="1" applyProtection="1"/>
    <xf numFmtId="10" fontId="39" fillId="0" borderId="0" xfId="65" applyNumberFormat="1" applyFont="1" applyFill="1" applyProtection="1"/>
    <xf numFmtId="37" fontId="222" fillId="0" borderId="0" xfId="65" applyNumberFormat="1" applyFont="1" applyFill="1" applyProtection="1"/>
    <xf numFmtId="10" fontId="222" fillId="0" borderId="0" xfId="65" applyNumberFormat="1" applyFont="1" applyFill="1" applyProtection="1"/>
    <xf numFmtId="37" fontId="216" fillId="0" borderId="0" xfId="65" applyFont="1" applyFill="1"/>
    <xf numFmtId="37" fontId="210" fillId="0" borderId="0" xfId="65" applyFont="1" applyFill="1" applyAlignment="1" applyProtection="1">
      <alignment horizontal="left"/>
    </xf>
    <xf numFmtId="37" fontId="212" fillId="0" borderId="0" xfId="65" applyFont="1" applyFill="1"/>
    <xf numFmtId="37" fontId="39" fillId="72" borderId="0" xfId="65" applyNumberFormat="1" applyFont="1" applyFill="1" applyProtection="1"/>
    <xf numFmtId="0" fontId="9" fillId="0" borderId="0" xfId="11343" quotePrefix="1" applyFont="1" applyFill="1" applyAlignment="1">
      <alignment horizontal="center"/>
    </xf>
    <xf numFmtId="0" fontId="8" fillId="0" borderId="0" xfId="11343"/>
    <xf numFmtId="0" fontId="9" fillId="0" borderId="0" xfId="11343" applyFont="1" applyFill="1" applyAlignment="1">
      <alignment horizontal="center"/>
    </xf>
    <xf numFmtId="0" fontId="9" fillId="0" borderId="0" xfId="11343" applyFont="1" applyFill="1" applyAlignment="1"/>
    <xf numFmtId="0" fontId="9" fillId="0" borderId="0" xfId="11343" quotePrefix="1" applyFont="1" applyFill="1" applyBorder="1" applyAlignment="1">
      <alignment horizontal="left"/>
    </xf>
    <xf numFmtId="238" fontId="9" fillId="0" borderId="0" xfId="5" applyNumberFormat="1" applyFont="1" applyFill="1" applyBorder="1"/>
    <xf numFmtId="0" fontId="8" fillId="0" borderId="0" xfId="11343" applyFill="1" applyBorder="1"/>
    <xf numFmtId="0" fontId="8" fillId="0" borderId="0" xfId="11343" applyFont="1" applyFill="1" applyBorder="1"/>
    <xf numFmtId="0" fontId="8" fillId="0" borderId="0" xfId="11343" applyFont="1" applyFill="1"/>
    <xf numFmtId="0" fontId="8" fillId="0" borderId="0" xfId="11343" quotePrefix="1" applyFont="1" applyFill="1" applyBorder="1" applyAlignment="1">
      <alignment horizontal="left"/>
    </xf>
    <xf numFmtId="37" fontId="8" fillId="0" borderId="0" xfId="5" applyNumberFormat="1" applyFont="1" applyFill="1" applyBorder="1"/>
    <xf numFmtId="0" fontId="8" fillId="0" borderId="11" xfId="11343" quotePrefix="1" applyFont="1" applyFill="1" applyBorder="1" applyAlignment="1">
      <alignment horizontal="left"/>
    </xf>
    <xf numFmtId="234" fontId="8" fillId="0" borderId="0" xfId="11343" applyNumberFormat="1"/>
    <xf numFmtId="164" fontId="8" fillId="0" borderId="0" xfId="5" quotePrefix="1" applyNumberFormat="1" applyFont="1" applyFill="1" applyBorder="1" applyAlignment="1">
      <alignment horizontal="left"/>
    </xf>
    <xf numFmtId="164" fontId="8" fillId="0" borderId="11" xfId="5" quotePrefix="1" applyNumberFormat="1" applyFont="1" applyFill="1" applyBorder="1" applyAlignment="1">
      <alignment horizontal="left"/>
    </xf>
    <xf numFmtId="164" fontId="8" fillId="0" borderId="12" xfId="5" quotePrefix="1" applyNumberFormat="1" applyFont="1" applyFill="1" applyBorder="1" applyAlignment="1">
      <alignment horizontal="left"/>
    </xf>
    <xf numFmtId="164" fontId="8" fillId="0" borderId="12" xfId="11343" quotePrefix="1" applyNumberFormat="1" applyFont="1" applyFill="1" applyBorder="1" applyAlignment="1">
      <alignment horizontal="left"/>
    </xf>
    <xf numFmtId="164" fontId="8" fillId="0" borderId="12" xfId="11343" applyNumberFormat="1" applyBorder="1"/>
    <xf numFmtId="10" fontId="8" fillId="0" borderId="11" xfId="11343" applyNumberFormat="1" applyBorder="1"/>
    <xf numFmtId="164" fontId="8" fillId="0" borderId="12" xfId="5" applyNumberFormat="1" applyBorder="1"/>
    <xf numFmtId="0" fontId="9" fillId="0" borderId="0" xfId="11343" applyFont="1" applyFill="1" applyAlignment="1">
      <alignment horizontal="center"/>
    </xf>
    <xf numFmtId="0" fontId="9" fillId="0" borderId="0" xfId="11343" quotePrefix="1" applyFont="1" applyAlignment="1">
      <alignment horizontal="center"/>
    </xf>
    <xf numFmtId="0" fontId="9" fillId="0" borderId="0" xfId="11343" applyFont="1" applyAlignment="1">
      <alignment horizontal="center"/>
    </xf>
    <xf numFmtId="0" fontId="8" fillId="0" borderId="0" xfId="11343" applyFont="1" applyBorder="1" applyAlignment="1">
      <alignment horizontal="center"/>
    </xf>
    <xf numFmtId="0" fontId="9" fillId="0" borderId="0" xfId="11343" applyFont="1" applyFill="1" applyBorder="1"/>
    <xf numFmtId="165" fontId="8" fillId="0" borderId="0" xfId="7" applyNumberFormat="1" applyFont="1" applyFill="1" applyBorder="1"/>
    <xf numFmtId="0" fontId="8" fillId="0" borderId="0" xfId="11343" applyBorder="1"/>
    <xf numFmtId="0" fontId="8" fillId="0" borderId="0" xfId="11343" applyFont="1" applyFill="1" applyBorder="1" applyAlignment="1">
      <alignment horizontal="center"/>
    </xf>
    <xf numFmtId="165" fontId="8" fillId="0" borderId="0" xfId="7" applyNumberFormat="1" applyFont="1" applyFill="1" applyBorder="1" applyAlignment="1">
      <alignment horizontal="center"/>
    </xf>
    <xf numFmtId="0" fontId="8" fillId="0" borderId="11" xfId="11343" applyFont="1" applyFill="1" applyBorder="1" applyAlignment="1">
      <alignment horizontal="center"/>
    </xf>
    <xf numFmtId="165" fontId="8" fillId="0" borderId="11" xfId="7" applyNumberFormat="1" applyFont="1" applyFill="1" applyBorder="1"/>
    <xf numFmtId="165" fontId="8" fillId="0" borderId="11" xfId="7" applyNumberFormat="1" applyFont="1" applyFill="1" applyBorder="1" applyAlignment="1">
      <alignment horizontal="center"/>
    </xf>
    <xf numFmtId="0" fontId="2" fillId="0" borderId="0" xfId="11343" applyFont="1" applyFill="1"/>
    <xf numFmtId="164" fontId="8" fillId="0" borderId="0" xfId="5" applyNumberFormat="1" applyFont="1" applyFill="1" applyBorder="1"/>
    <xf numFmtId="10" fontId="8" fillId="0" borderId="0" xfId="43" applyNumberFormat="1" applyFont="1" applyFill="1" applyBorder="1"/>
    <xf numFmtId="10" fontId="8" fillId="0" borderId="0" xfId="11343" applyNumberFormat="1" applyFont="1" applyFill="1" applyBorder="1"/>
    <xf numFmtId="164" fontId="8" fillId="0" borderId="11" xfId="5" applyNumberFormat="1" applyFont="1" applyFill="1" applyBorder="1"/>
    <xf numFmtId="0" fontId="2" fillId="0" borderId="0" xfId="11343" applyFont="1" applyFill="1" applyBorder="1"/>
    <xf numFmtId="164" fontId="8" fillId="0" borderId="12" xfId="5" applyNumberFormat="1" applyFont="1" applyFill="1" applyBorder="1"/>
    <xf numFmtId="0" fontId="9" fillId="0" borderId="11" xfId="11343" applyFont="1" applyFill="1" applyBorder="1"/>
    <xf numFmtId="0" fontId="8" fillId="0" borderId="11" xfId="11343" applyFont="1" applyFill="1" applyBorder="1"/>
    <xf numFmtId="37" fontId="39" fillId="0" borderId="0" xfId="65" applyNumberFormat="1" applyFont="1" applyFill="1" applyAlignment="1" applyProtection="1">
      <alignment horizontal="center"/>
    </xf>
    <xf numFmtId="10" fontId="39" fillId="0" borderId="0" xfId="65" applyNumberFormat="1" applyFont="1" applyFill="1" applyAlignment="1" applyProtection="1">
      <alignment horizontal="center"/>
    </xf>
    <xf numFmtId="237" fontId="39" fillId="0" borderId="0" xfId="65" applyNumberFormat="1" applyFont="1" applyFill="1" applyAlignment="1" applyProtection="1">
      <alignment horizontal="center"/>
    </xf>
    <xf numFmtId="37" fontId="39" fillId="0" borderId="11" xfId="65" applyNumberFormat="1" applyFont="1" applyFill="1" applyBorder="1" applyAlignment="1" applyProtection="1">
      <alignment horizontal="center"/>
    </xf>
    <xf numFmtId="10" fontId="39" fillId="0" borderId="11" xfId="65" applyNumberFormat="1" applyFont="1" applyFill="1" applyBorder="1" applyAlignment="1" applyProtection="1">
      <alignment horizontal="center"/>
    </xf>
    <xf numFmtId="237" fontId="39" fillId="0" borderId="11" xfId="65" applyNumberFormat="1" applyFont="1" applyFill="1" applyBorder="1" applyAlignment="1" applyProtection="1">
      <alignment horizontal="center"/>
    </xf>
    <xf numFmtId="164" fontId="39" fillId="0" borderId="0" xfId="5" applyNumberFormat="1" applyFont="1" applyFill="1" applyProtection="1"/>
    <xf numFmtId="37" fontId="39" fillId="0" borderId="11" xfId="65" applyFont="1" applyFill="1" applyBorder="1"/>
    <xf numFmtId="37" fontId="39" fillId="0" borderId="0" xfId="65" applyNumberFormat="1" applyFont="1" applyFill="1" applyBorder="1" applyAlignment="1" applyProtection="1">
      <alignment horizontal="center"/>
    </xf>
    <xf numFmtId="10" fontId="39" fillId="0" borderId="0" xfId="65" applyNumberFormat="1" applyFont="1" applyFill="1" applyBorder="1" applyAlignment="1" applyProtection="1">
      <alignment horizontal="center"/>
    </xf>
    <xf numFmtId="237" fontId="39" fillId="0" borderId="0" xfId="65" applyNumberFormat="1" applyFont="1" applyFill="1" applyBorder="1" applyAlignment="1" applyProtection="1">
      <alignment horizontal="center"/>
    </xf>
    <xf numFmtId="37" fontId="39" fillId="0" borderId="0" xfId="65" quotePrefix="1" applyFont="1" applyFill="1"/>
    <xf numFmtId="188" fontId="39" fillId="0" borderId="0" xfId="65" applyNumberFormat="1" applyFont="1" applyFill="1" applyProtection="1"/>
    <xf numFmtId="164" fontId="39" fillId="0" borderId="12" xfId="5" applyNumberFormat="1" applyFont="1" applyFill="1" applyBorder="1" applyProtection="1"/>
    <xf numFmtId="37" fontId="39" fillId="0" borderId="0" xfId="65" applyAlignment="1" applyProtection="1">
      <alignment horizontal="right"/>
    </xf>
    <xf numFmtId="37" fontId="39" fillId="0" borderId="60" xfId="65" applyBorder="1" applyAlignment="1" applyProtection="1">
      <alignment horizontal="left"/>
    </xf>
    <xf numFmtId="37" fontId="39" fillId="0" borderId="60" xfId="65" applyBorder="1"/>
    <xf numFmtId="37" fontId="39" fillId="0" borderId="60" xfId="65" applyBorder="1" applyAlignment="1" applyProtection="1">
      <alignment horizontal="right"/>
    </xf>
    <xf numFmtId="37" fontId="39" fillId="0" borderId="0" xfId="65" applyAlignment="1" applyProtection="1">
      <alignment horizontal="center"/>
    </xf>
    <xf numFmtId="37" fontId="39" fillId="0" borderId="60" xfId="65" applyBorder="1" applyAlignment="1" applyProtection="1">
      <alignment horizontal="center"/>
    </xf>
    <xf numFmtId="165" fontId="210" fillId="0" borderId="0" xfId="66" applyNumberFormat="1" applyFont="1" applyFill="1" applyProtection="1"/>
    <xf numFmtId="37" fontId="39" fillId="0" borderId="0" xfId="65" applyProtection="1"/>
    <xf numFmtId="10" fontId="44" fillId="0" borderId="0" xfId="67" applyNumberFormat="1" applyFont="1" applyFill="1"/>
    <xf numFmtId="237" fontId="39" fillId="0" borderId="0" xfId="65" applyNumberFormat="1" applyProtection="1"/>
    <xf numFmtId="165" fontId="39" fillId="0" borderId="0" xfId="66" applyNumberFormat="1" applyFont="1" applyFill="1" applyProtection="1"/>
    <xf numFmtId="10" fontId="0" fillId="0" borderId="0" xfId="67" applyNumberFormat="1" applyFont="1" applyFill="1" applyProtection="1"/>
    <xf numFmtId="37" fontId="210" fillId="0" borderId="0" xfId="65" applyFont="1" applyProtection="1"/>
    <xf numFmtId="164" fontId="39" fillId="0" borderId="0" xfId="68" applyNumberFormat="1" applyFont="1" applyFill="1" applyProtection="1"/>
    <xf numFmtId="10" fontId="0" fillId="0" borderId="0" xfId="67" applyNumberFormat="1" applyFont="1" applyFill="1"/>
    <xf numFmtId="37" fontId="232" fillId="0" borderId="0" xfId="65" applyFont="1"/>
    <xf numFmtId="37" fontId="39" fillId="0" borderId="11" xfId="65" applyBorder="1" applyProtection="1"/>
    <xf numFmtId="165" fontId="210" fillId="0" borderId="13" xfId="66" applyNumberFormat="1" applyFont="1" applyFill="1" applyBorder="1" applyProtection="1"/>
    <xf numFmtId="10" fontId="210" fillId="0" borderId="0" xfId="65" applyNumberFormat="1" applyFont="1" applyProtection="1"/>
    <xf numFmtId="165" fontId="39" fillId="0" borderId="13" xfId="66" applyNumberFormat="1" applyFont="1" applyFill="1" applyBorder="1" applyProtection="1"/>
    <xf numFmtId="164" fontId="210" fillId="0" borderId="0" xfId="68" applyNumberFormat="1" applyFont="1" applyFill="1" applyProtection="1"/>
    <xf numFmtId="37" fontId="233" fillId="0" borderId="0" xfId="65" applyFont="1"/>
    <xf numFmtId="5" fontId="210" fillId="0" borderId="0" xfId="65" applyNumberFormat="1" applyFont="1" applyProtection="1"/>
    <xf numFmtId="9" fontId="39" fillId="0" borderId="0" xfId="65" applyNumberFormat="1"/>
    <xf numFmtId="165" fontId="39" fillId="0" borderId="9" xfId="66" applyNumberFormat="1" applyFont="1" applyFill="1" applyBorder="1"/>
    <xf numFmtId="10" fontId="39" fillId="0" borderId="12" xfId="67" applyNumberFormat="1" applyFont="1" applyFill="1" applyBorder="1"/>
    <xf numFmtId="165" fontId="39" fillId="0" borderId="0" xfId="7" applyNumberFormat="1" applyFont="1"/>
    <xf numFmtId="37" fontId="210" fillId="72" borderId="11" xfId="65" applyFont="1" applyFill="1" applyBorder="1" applyProtection="1"/>
    <xf numFmtId="10" fontId="44" fillId="72" borderId="0" xfId="67" applyNumberFormat="1" applyFont="1" applyFill="1"/>
    <xf numFmtId="165" fontId="39" fillId="0" borderId="12" xfId="7" applyNumberFormat="1" applyFont="1" applyBorder="1"/>
    <xf numFmtId="10" fontId="39" fillId="72" borderId="12" xfId="67" applyNumberFormat="1" applyFont="1" applyFill="1" applyBorder="1"/>
    <xf numFmtId="37" fontId="25" fillId="0" borderId="0" xfId="84" quotePrefix="1" applyNumberFormat="1" applyFont="1" applyFill="1" applyBorder="1" applyAlignment="1" applyProtection="1">
      <alignment horizontal="center"/>
    </xf>
    <xf numFmtId="37" fontId="40" fillId="68" borderId="0" xfId="84" applyFont="1" applyFill="1"/>
    <xf numFmtId="37" fontId="41" fillId="68" borderId="0" xfId="84" applyNumberFormat="1" applyFont="1" applyFill="1" applyProtection="1"/>
    <xf numFmtId="37" fontId="41" fillId="68" borderId="0" xfId="84" applyNumberFormat="1" applyFont="1" applyFill="1" applyBorder="1" applyProtection="1"/>
    <xf numFmtId="39" fontId="40" fillId="68" borderId="0" xfId="84" applyNumberFormat="1" applyFont="1" applyFill="1" applyProtection="1"/>
    <xf numFmtId="39" fontId="182" fillId="68" borderId="0" xfId="84" applyNumberFormat="1" applyFont="1" applyFill="1" applyAlignment="1" applyProtection="1">
      <alignment horizontal="center"/>
    </xf>
    <xf numFmtId="39" fontId="182" fillId="0" borderId="0" xfId="84" applyNumberFormat="1" applyFont="1" applyFill="1" applyAlignment="1">
      <alignment horizontal="center"/>
    </xf>
    <xf numFmtId="39" fontId="182" fillId="0" borderId="0" xfId="84" applyNumberFormat="1" applyFont="1" applyFill="1" applyAlignment="1" applyProtection="1">
      <alignment horizontal="center"/>
    </xf>
    <xf numFmtId="39" fontId="182" fillId="0" borderId="0" xfId="84" applyNumberFormat="1" applyFont="1" applyFill="1" applyAlignment="1" applyProtection="1">
      <alignment horizontal="left"/>
    </xf>
    <xf numFmtId="37" fontId="182" fillId="0" borderId="0" xfId="84" applyFont="1" applyFill="1" applyAlignment="1">
      <alignment horizontal="center"/>
    </xf>
    <xf numFmtId="37" fontId="182" fillId="68" borderId="0" xfId="84" applyFont="1" applyFill="1" applyAlignment="1">
      <alignment horizontal="center"/>
    </xf>
    <xf numFmtId="0" fontId="228" fillId="0" borderId="0" xfId="0" applyFont="1" applyAlignment="1">
      <alignment horizontal="left" vertical="center"/>
    </xf>
    <xf numFmtId="0" fontId="1" fillId="0" borderId="0" xfId="11343" applyFont="1" applyFill="1"/>
    <xf numFmtId="0" fontId="8" fillId="0" borderId="0" xfId="11343" quotePrefix="1" applyFont="1" applyAlignment="1">
      <alignment horizontal="left"/>
    </xf>
    <xf numFmtId="0" fontId="8" fillId="0" borderId="0" xfId="11343" quotePrefix="1" applyFont="1" applyAlignment="1">
      <alignment horizontal="center"/>
    </xf>
    <xf numFmtId="0" fontId="9" fillId="0" borderId="0" xfId="0" quotePrefix="1" applyFont="1" applyFill="1" applyAlignment="1">
      <alignment horizontal="left"/>
    </xf>
    <xf numFmtId="10" fontId="0" fillId="0" borderId="0" xfId="0" applyNumberFormat="1" applyFill="1"/>
    <xf numFmtId="10" fontId="8" fillId="0" borderId="0" xfId="0" applyNumberFormat="1" applyFont="1" applyFill="1"/>
    <xf numFmtId="0" fontId="9" fillId="0" borderId="0" xfId="0" applyFont="1" applyFill="1"/>
    <xf numFmtId="164" fontId="10" fillId="0" borderId="0" xfId="5" applyNumberFormat="1" applyFont="1" applyFill="1"/>
    <xf numFmtId="0" fontId="10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164" fontId="10" fillId="0" borderId="0" xfId="5" applyNumberFormat="1" applyFont="1" applyFill="1" applyBorder="1"/>
    <xf numFmtId="164" fontId="10" fillId="0" borderId="11" xfId="5" applyNumberFormat="1" applyFont="1" applyFill="1" applyBorder="1"/>
    <xf numFmtId="164" fontId="10" fillId="0" borderId="11" xfId="0" applyNumberFormat="1" applyFont="1" applyFill="1" applyBorder="1"/>
    <xf numFmtId="0" fontId="10" fillId="0" borderId="0" xfId="0" quotePrefix="1" applyFont="1" applyFill="1" applyAlignment="1">
      <alignment horizontal="left"/>
    </xf>
    <xf numFmtId="164" fontId="10" fillId="0" borderId="12" xfId="5" applyNumberFormat="1" applyFont="1" applyFill="1" applyBorder="1"/>
    <xf numFmtId="0" fontId="10" fillId="0" borderId="0" xfId="63" applyFill="1"/>
    <xf numFmtId="10" fontId="10" fillId="0" borderId="0" xfId="63" applyNumberFormat="1" applyFill="1"/>
    <xf numFmtId="0" fontId="10" fillId="0" borderId="0" xfId="63" applyFont="1" applyFill="1"/>
    <xf numFmtId="37" fontId="0" fillId="0" borderId="11" xfId="64" applyNumberFormat="1" applyFont="1" applyFill="1" applyBorder="1"/>
    <xf numFmtId="164" fontId="10" fillId="0" borderId="9" xfId="5" applyNumberFormat="1" applyFont="1" applyFill="1" applyBorder="1"/>
    <xf numFmtId="0" fontId="10" fillId="0" borderId="0" xfId="0" applyFont="1" applyFill="1" applyBorder="1" applyAlignment="1">
      <alignment horizontal="center"/>
    </xf>
    <xf numFmtId="222" fontId="10" fillId="0" borderId="0" xfId="0" applyNumberFormat="1" applyFont="1" applyFill="1"/>
    <xf numFmtId="222" fontId="10" fillId="0" borderId="0" xfId="63" applyNumberFormat="1" applyFill="1"/>
    <xf numFmtId="169" fontId="10" fillId="0" borderId="0" xfId="63" applyNumberFormat="1" applyFill="1" applyBorder="1"/>
    <xf numFmtId="222" fontId="0" fillId="0" borderId="0" xfId="0" applyNumberFormat="1" applyFill="1"/>
    <xf numFmtId="222" fontId="10" fillId="0" borderId="0" xfId="0" applyNumberFormat="1" applyFont="1" applyFill="1" applyAlignment="1">
      <alignment horizontal="center"/>
    </xf>
    <xf numFmtId="222" fontId="10" fillId="0" borderId="11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>
      <alignment horizontal="center"/>
    </xf>
    <xf numFmtId="164" fontId="0" fillId="0" borderId="12" xfId="5" applyNumberFormat="1" applyFont="1" applyFill="1" applyBorder="1"/>
    <xf numFmtId="164" fontId="39" fillId="0" borderId="0" xfId="5" applyNumberFormat="1" applyFont="1" applyFill="1" applyBorder="1" applyProtection="1"/>
    <xf numFmtId="37" fontId="39" fillId="0" borderId="0" xfId="65" applyNumberFormat="1" applyFont="1" applyFill="1" applyBorder="1" applyProtection="1"/>
    <xf numFmtId="188" fontId="39" fillId="0" borderId="0" xfId="65" applyNumberFormat="1" applyFont="1" applyFill="1" applyBorder="1" applyProtection="1"/>
    <xf numFmtId="237" fontId="39" fillId="0" borderId="0" xfId="65" applyNumberFormat="1" applyFont="1" applyFill="1" applyBorder="1" applyProtection="1"/>
    <xf numFmtId="39" fontId="41" fillId="72" borderId="0" xfId="84" applyNumberFormat="1" applyFont="1" applyFill="1" applyAlignment="1" applyProtection="1">
      <alignment horizontal="center"/>
    </xf>
    <xf numFmtId="222" fontId="39" fillId="0" borderId="0" xfId="43" applyNumberFormat="1" applyFont="1"/>
    <xf numFmtId="169" fontId="0" fillId="0" borderId="0" xfId="0" applyNumberFormat="1"/>
    <xf numFmtId="0" fontId="9" fillId="0" borderId="0" xfId="11343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1343" quotePrefix="1" applyFont="1" applyAlignment="1">
      <alignment horizontal="left"/>
    </xf>
    <xf numFmtId="164" fontId="8" fillId="0" borderId="0" xfId="5" quotePrefix="1" applyNumberFormat="1" applyFont="1" applyAlignment="1">
      <alignment horizontal="center"/>
    </xf>
    <xf numFmtId="164" fontId="8" fillId="0" borderId="11" xfId="5" quotePrefix="1" applyNumberFormat="1" applyFont="1" applyBorder="1" applyAlignment="1">
      <alignment horizontal="center"/>
    </xf>
    <xf numFmtId="164" fontId="40" fillId="0" borderId="0" xfId="5" applyNumberFormat="1" applyFont="1" applyFill="1"/>
    <xf numFmtId="44" fontId="10" fillId="0" borderId="12" xfId="7" applyFont="1" applyBorder="1"/>
    <xf numFmtId="231" fontId="0" fillId="0" borderId="11" xfId="7" applyNumberFormat="1" applyFont="1" applyFill="1" applyBorder="1" applyAlignment="1">
      <alignment horizontal="center"/>
    </xf>
    <xf numFmtId="231" fontId="10" fillId="0" borderId="11" xfId="7" applyNumberFormat="1" applyFont="1" applyBorder="1"/>
    <xf numFmtId="164" fontId="0" fillId="0" borderId="0" xfId="5" applyNumberFormat="1" applyFont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39" fillId="0" borderId="0" xfId="65" applyFont="1" applyFill="1" applyAlignment="1">
      <alignment horizontal="center"/>
    </xf>
    <xf numFmtId="37" fontId="39" fillId="0" borderId="0" xfId="65" applyAlignment="1">
      <alignment horizontal="center"/>
    </xf>
    <xf numFmtId="0" fontId="9" fillId="0" borderId="0" xfId="11343" quotePrefix="1" applyFont="1" applyAlignment="1">
      <alignment horizontal="center"/>
    </xf>
    <xf numFmtId="0" fontId="9" fillId="0" borderId="0" xfId="11343" applyFont="1" applyAlignment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37" fontId="212" fillId="0" borderId="0" xfId="65" applyFont="1" applyAlignment="1">
      <alignment horizontal="right"/>
    </xf>
    <xf numFmtId="37" fontId="210" fillId="0" borderId="0" xfId="65" applyFont="1" applyAlignment="1">
      <alignment horizontal="center"/>
    </xf>
    <xf numFmtId="37" fontId="210" fillId="0" borderId="0" xfId="65" applyFont="1" applyFill="1" applyAlignment="1">
      <alignment horizontal="center"/>
    </xf>
    <xf numFmtId="49" fontId="210" fillId="0" borderId="0" xfId="65" applyNumberFormat="1" applyFont="1" applyFill="1" applyAlignment="1">
      <alignment horizontal="center"/>
    </xf>
    <xf numFmtId="37" fontId="212" fillId="0" borderId="11" xfId="65" applyFont="1" applyBorder="1" applyAlignment="1">
      <alignment horizontal="center"/>
    </xf>
    <xf numFmtId="37" fontId="39" fillId="71" borderId="62" xfId="65" applyFill="1" applyBorder="1" applyAlignment="1">
      <alignment horizontal="center" vertical="center" textRotation="90"/>
    </xf>
    <xf numFmtId="37" fontId="39" fillId="71" borderId="47" xfId="65" applyFill="1" applyBorder="1" applyAlignment="1">
      <alignment horizontal="center" vertical="center" textRotation="90"/>
    </xf>
    <xf numFmtId="37" fontId="39" fillId="71" borderId="25" xfId="65" applyFill="1" applyBorder="1" applyAlignment="1">
      <alignment horizontal="center" vertical="center" textRotation="90"/>
    </xf>
    <xf numFmtId="37" fontId="39" fillId="69" borderId="62" xfId="65" applyFill="1" applyBorder="1" applyAlignment="1">
      <alignment horizontal="center" vertical="center" textRotation="90"/>
    </xf>
    <xf numFmtId="37" fontId="39" fillId="69" borderId="47" xfId="65" applyFill="1" applyBorder="1" applyAlignment="1">
      <alignment horizontal="center" vertical="center" textRotation="90"/>
    </xf>
    <xf numFmtId="37" fontId="39" fillId="69" borderId="25" xfId="65" applyFill="1" applyBorder="1" applyAlignment="1">
      <alignment horizontal="center" vertical="center" textRotation="90"/>
    </xf>
    <xf numFmtId="37" fontId="216" fillId="0" borderId="0" xfId="65" applyFont="1" applyFill="1" applyAlignment="1">
      <alignment horizontal="center"/>
    </xf>
    <xf numFmtId="37" fontId="212" fillId="0" borderId="0" xfId="65" applyFont="1" applyAlignment="1">
      <alignment horizontal="left"/>
    </xf>
    <xf numFmtId="37" fontId="212" fillId="0" borderId="0" xfId="65" applyFont="1" applyFill="1" applyAlignment="1">
      <alignment horizontal="left"/>
    </xf>
    <xf numFmtId="37" fontId="40" fillId="0" borderId="0" xfId="84" quotePrefix="1" applyFont="1" applyFill="1" applyBorder="1" applyAlignment="1">
      <alignment horizontal="center"/>
    </xf>
  </cellXfs>
  <cellStyles count="64910">
    <cellStyle name="_x0013_" xfId="48312"/>
    <cellStyle name=" 1" xfId="48313"/>
    <cellStyle name="$" xfId="48314"/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Bobcat Valuation - 20100525" xfId="48315"/>
    <cellStyle name="_ColumnHeaderUL" xfId="598"/>
    <cellStyle name="_Comma" xfId="48316"/>
    <cellStyle name="_Cumberland Coal Financial Model v2.1" xfId="599"/>
    <cellStyle name="_Currency" xfId="48317"/>
    <cellStyle name="_CurrencySpace" xfId="48318"/>
    <cellStyle name="_EditableNumber" xfId="600"/>
    <cellStyle name="_EditableRowText" xfId="601"/>
    <cellStyle name="_enXco NSP IV (mdf) v3.7" xfId="602"/>
    <cellStyle name="_GrandTotal" xfId="603"/>
    <cellStyle name="_HDProformaCompare" xfId="48319"/>
    <cellStyle name="_Multiple" xfId="48320"/>
    <cellStyle name="_MultipleSpace" xfId="48321"/>
    <cellStyle name="_Number" xfId="604"/>
    <cellStyle name="_Orange-Mulberry Res. 061201a" xfId="605"/>
    <cellStyle name="_Orange-Mulberry Res. 061201a 2" xfId="606"/>
    <cellStyle name="_Percent" xfId="48322"/>
    <cellStyle name="_PercentSpace" xfId="48323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1" xfId="48324"/>
    <cellStyle name="_Row1 2" xfId="48325"/>
    <cellStyle name="_RowText" xfId="613"/>
    <cellStyle name="_SA Financial Model v1.0" xfId="614"/>
    <cellStyle name="_Subtitle" xfId="615"/>
    <cellStyle name="_Title" xfId="616"/>
    <cellStyle name="£ BP" xfId="48326"/>
    <cellStyle name="¥ JY" xfId="48327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•W€_GE 3 MINIMUM" xfId="48328"/>
    <cellStyle name="•W_GE 3 MINIMUM" xfId="48329"/>
    <cellStyle name="0" xfId="48330"/>
    <cellStyle name="0 Decimals" xfId="648"/>
    <cellStyle name="0%" xfId="48331"/>
    <cellStyle name="0.0" xfId="48332"/>
    <cellStyle name="0.0%" xfId="48333"/>
    <cellStyle name="0.00" xfId="48334"/>
    <cellStyle name="0.00%" xfId="48335"/>
    <cellStyle name="1 Decimal" xfId="649"/>
    <cellStyle name="2 Decimals" xfId="650"/>
    <cellStyle name="20% - Accent1 10" xfId="651"/>
    <cellStyle name="20% - Accent1 10 10" xfId="48336"/>
    <cellStyle name="20% - Accent1 10 10 2" xfId="48337"/>
    <cellStyle name="20% - Accent1 10 11" xfId="48338"/>
    <cellStyle name="20% - Accent1 10 11 2" xfId="48339"/>
    <cellStyle name="20% - Accent1 10 12" xfId="48340"/>
    <cellStyle name="20% - Accent1 10 12 2" xfId="48341"/>
    <cellStyle name="20% - Accent1 10 13" xfId="48342"/>
    <cellStyle name="20% - Accent1 10 2" xfId="652"/>
    <cellStyle name="20% - Accent1 10 2 10" xfId="48343"/>
    <cellStyle name="20% - Accent1 10 2 10 2" xfId="48344"/>
    <cellStyle name="20% - Accent1 10 2 11" xfId="48345"/>
    <cellStyle name="20% - Accent1 10 2 11 2" xfId="48346"/>
    <cellStyle name="20% - Accent1 10 2 12" xfId="48347"/>
    <cellStyle name="20% - Accent1 10 2 2" xfId="48348"/>
    <cellStyle name="20% - Accent1 10 2 2 10" xfId="48349"/>
    <cellStyle name="20% - Accent1 10 2 2 10 2" xfId="48350"/>
    <cellStyle name="20% - Accent1 10 2 2 11" xfId="48351"/>
    <cellStyle name="20% - Accent1 10 2 2 2" xfId="48352"/>
    <cellStyle name="20% - Accent1 10 2 2 2 2" xfId="48353"/>
    <cellStyle name="20% - Accent1 10 2 2 2 2 2" xfId="48354"/>
    <cellStyle name="20% - Accent1 10 2 2 2 3" xfId="48355"/>
    <cellStyle name="20% - Accent1 10 2 2 2 3 2" xfId="48356"/>
    <cellStyle name="20% - Accent1 10 2 2 2 4" xfId="48357"/>
    <cellStyle name="20% - Accent1 10 2 2 3" xfId="48358"/>
    <cellStyle name="20% - Accent1 10 2 2 3 2" xfId="48359"/>
    <cellStyle name="20% - Accent1 10 2 2 3 2 2" xfId="48360"/>
    <cellStyle name="20% - Accent1 10 2 2 3 3" xfId="48361"/>
    <cellStyle name="20% - Accent1 10 2 2 3 3 2" xfId="48362"/>
    <cellStyle name="20% - Accent1 10 2 2 3 4" xfId="48363"/>
    <cellStyle name="20% - Accent1 10 2 2 4" xfId="48364"/>
    <cellStyle name="20% - Accent1 10 2 2 4 2" xfId="48365"/>
    <cellStyle name="20% - Accent1 10 2 2 4 2 2" xfId="48366"/>
    <cellStyle name="20% - Accent1 10 2 2 4 3" xfId="48367"/>
    <cellStyle name="20% - Accent1 10 2 2 5" xfId="48368"/>
    <cellStyle name="20% - Accent1 10 2 2 5 2" xfId="48369"/>
    <cellStyle name="20% - Accent1 10 2 2 6" xfId="48370"/>
    <cellStyle name="20% - Accent1 10 2 2 6 2" xfId="48371"/>
    <cellStyle name="20% - Accent1 10 2 2 7" xfId="48372"/>
    <cellStyle name="20% - Accent1 10 2 2 7 2" xfId="48373"/>
    <cellStyle name="20% - Accent1 10 2 2 8" xfId="48374"/>
    <cellStyle name="20% - Accent1 10 2 2 8 2" xfId="48375"/>
    <cellStyle name="20% - Accent1 10 2 2 9" xfId="48376"/>
    <cellStyle name="20% - Accent1 10 2 2 9 2" xfId="48377"/>
    <cellStyle name="20% - Accent1 10 2 3" xfId="48378"/>
    <cellStyle name="20% - Accent1 10 2 3 2" xfId="48379"/>
    <cellStyle name="20% - Accent1 10 2 3 2 2" xfId="48380"/>
    <cellStyle name="20% - Accent1 10 2 3 3" xfId="48381"/>
    <cellStyle name="20% - Accent1 10 2 3 3 2" xfId="48382"/>
    <cellStyle name="20% - Accent1 10 2 3 4" xfId="48383"/>
    <cellStyle name="20% - Accent1 10 2 4" xfId="48384"/>
    <cellStyle name="20% - Accent1 10 2 4 2" xfId="48385"/>
    <cellStyle name="20% - Accent1 10 2 4 2 2" xfId="48386"/>
    <cellStyle name="20% - Accent1 10 2 4 3" xfId="48387"/>
    <cellStyle name="20% - Accent1 10 2 4 3 2" xfId="48388"/>
    <cellStyle name="20% - Accent1 10 2 4 4" xfId="48389"/>
    <cellStyle name="20% - Accent1 10 2 5" xfId="48390"/>
    <cellStyle name="20% - Accent1 10 2 5 2" xfId="48391"/>
    <cellStyle name="20% - Accent1 10 2 5 2 2" xfId="48392"/>
    <cellStyle name="20% - Accent1 10 2 5 3" xfId="48393"/>
    <cellStyle name="20% - Accent1 10 2 6" xfId="48394"/>
    <cellStyle name="20% - Accent1 10 2 6 2" xfId="48395"/>
    <cellStyle name="20% - Accent1 10 2 7" xfId="48396"/>
    <cellStyle name="20% - Accent1 10 2 7 2" xfId="48397"/>
    <cellStyle name="20% - Accent1 10 2 8" xfId="48398"/>
    <cellStyle name="20% - Accent1 10 2 8 2" xfId="48399"/>
    <cellStyle name="20% - Accent1 10 2 9" xfId="48400"/>
    <cellStyle name="20% - Accent1 10 2 9 2" xfId="48401"/>
    <cellStyle name="20% - Accent1 10 3" xfId="48402"/>
    <cellStyle name="20% - Accent1 10 3 10" xfId="48403"/>
    <cellStyle name="20% - Accent1 10 3 10 2" xfId="48404"/>
    <cellStyle name="20% - Accent1 10 3 11" xfId="48405"/>
    <cellStyle name="20% - Accent1 10 3 2" xfId="48406"/>
    <cellStyle name="20% - Accent1 10 3 2 2" xfId="48407"/>
    <cellStyle name="20% - Accent1 10 3 2 2 2" xfId="48408"/>
    <cellStyle name="20% - Accent1 10 3 2 3" xfId="48409"/>
    <cellStyle name="20% - Accent1 10 3 2 3 2" xfId="48410"/>
    <cellStyle name="20% - Accent1 10 3 2 4" xfId="48411"/>
    <cellStyle name="20% - Accent1 10 3 3" xfId="48412"/>
    <cellStyle name="20% - Accent1 10 3 3 2" xfId="48413"/>
    <cellStyle name="20% - Accent1 10 3 3 2 2" xfId="48414"/>
    <cellStyle name="20% - Accent1 10 3 3 3" xfId="48415"/>
    <cellStyle name="20% - Accent1 10 3 3 3 2" xfId="48416"/>
    <cellStyle name="20% - Accent1 10 3 3 4" xfId="48417"/>
    <cellStyle name="20% - Accent1 10 3 4" xfId="48418"/>
    <cellStyle name="20% - Accent1 10 3 4 2" xfId="48419"/>
    <cellStyle name="20% - Accent1 10 3 4 2 2" xfId="48420"/>
    <cellStyle name="20% - Accent1 10 3 4 3" xfId="48421"/>
    <cellStyle name="20% - Accent1 10 3 5" xfId="48422"/>
    <cellStyle name="20% - Accent1 10 3 5 2" xfId="48423"/>
    <cellStyle name="20% - Accent1 10 3 6" xfId="48424"/>
    <cellStyle name="20% - Accent1 10 3 6 2" xfId="48425"/>
    <cellStyle name="20% - Accent1 10 3 7" xfId="48426"/>
    <cellStyle name="20% - Accent1 10 3 7 2" xfId="48427"/>
    <cellStyle name="20% - Accent1 10 3 8" xfId="48428"/>
    <cellStyle name="20% - Accent1 10 3 8 2" xfId="48429"/>
    <cellStyle name="20% - Accent1 10 3 9" xfId="48430"/>
    <cellStyle name="20% - Accent1 10 3 9 2" xfId="48431"/>
    <cellStyle name="20% - Accent1 10 4" xfId="48432"/>
    <cellStyle name="20% - Accent1 10 4 2" xfId="48433"/>
    <cellStyle name="20% - Accent1 10 4 2 2" xfId="48434"/>
    <cellStyle name="20% - Accent1 10 4 3" xfId="48435"/>
    <cellStyle name="20% - Accent1 10 4 3 2" xfId="48436"/>
    <cellStyle name="20% - Accent1 10 4 4" xfId="48437"/>
    <cellStyle name="20% - Accent1 10 5" xfId="48438"/>
    <cellStyle name="20% - Accent1 10 5 2" xfId="48439"/>
    <cellStyle name="20% - Accent1 10 5 2 2" xfId="48440"/>
    <cellStyle name="20% - Accent1 10 5 3" xfId="48441"/>
    <cellStyle name="20% - Accent1 10 5 3 2" xfId="48442"/>
    <cellStyle name="20% - Accent1 10 5 4" xfId="48443"/>
    <cellStyle name="20% - Accent1 10 6" xfId="48444"/>
    <cellStyle name="20% - Accent1 10 6 2" xfId="48445"/>
    <cellStyle name="20% - Accent1 10 6 2 2" xfId="48446"/>
    <cellStyle name="20% - Accent1 10 6 3" xfId="48447"/>
    <cellStyle name="20% - Accent1 10 7" xfId="48448"/>
    <cellStyle name="20% - Accent1 10 7 2" xfId="48449"/>
    <cellStyle name="20% - Accent1 10 8" xfId="48450"/>
    <cellStyle name="20% - Accent1 10 8 2" xfId="48451"/>
    <cellStyle name="20% - Accent1 10 9" xfId="48452"/>
    <cellStyle name="20% - Accent1 10 9 2" xfId="48453"/>
    <cellStyle name="20% - Accent1 11" xfId="653"/>
    <cellStyle name="20% - Accent1 11 10" xfId="48454"/>
    <cellStyle name="20% - Accent1 11 10 2" xfId="48455"/>
    <cellStyle name="20% - Accent1 11 11" xfId="48456"/>
    <cellStyle name="20% - Accent1 11 11 2" xfId="48457"/>
    <cellStyle name="20% - Accent1 11 12" xfId="48458"/>
    <cellStyle name="20% - Accent1 11 12 2" xfId="48459"/>
    <cellStyle name="20% - Accent1 11 13" xfId="48460"/>
    <cellStyle name="20% - Accent1 11 2" xfId="654"/>
    <cellStyle name="20% - Accent1 11 2 10" xfId="48461"/>
    <cellStyle name="20% - Accent1 11 2 10 2" xfId="48462"/>
    <cellStyle name="20% - Accent1 11 2 11" xfId="48463"/>
    <cellStyle name="20% - Accent1 11 2 11 2" xfId="48464"/>
    <cellStyle name="20% - Accent1 11 2 12" xfId="48465"/>
    <cellStyle name="20% - Accent1 11 2 2" xfId="48466"/>
    <cellStyle name="20% - Accent1 11 2 2 10" xfId="48467"/>
    <cellStyle name="20% - Accent1 11 2 2 10 2" xfId="48468"/>
    <cellStyle name="20% - Accent1 11 2 2 11" xfId="48469"/>
    <cellStyle name="20% - Accent1 11 2 2 2" xfId="48470"/>
    <cellStyle name="20% - Accent1 11 2 2 2 2" xfId="48471"/>
    <cellStyle name="20% - Accent1 11 2 2 2 2 2" xfId="48472"/>
    <cellStyle name="20% - Accent1 11 2 2 2 3" xfId="48473"/>
    <cellStyle name="20% - Accent1 11 2 2 2 3 2" xfId="48474"/>
    <cellStyle name="20% - Accent1 11 2 2 2 4" xfId="48475"/>
    <cellStyle name="20% - Accent1 11 2 2 3" xfId="48476"/>
    <cellStyle name="20% - Accent1 11 2 2 3 2" xfId="48477"/>
    <cellStyle name="20% - Accent1 11 2 2 3 2 2" xfId="48478"/>
    <cellStyle name="20% - Accent1 11 2 2 3 3" xfId="48479"/>
    <cellStyle name="20% - Accent1 11 2 2 3 3 2" xfId="48480"/>
    <cellStyle name="20% - Accent1 11 2 2 3 4" xfId="48481"/>
    <cellStyle name="20% - Accent1 11 2 2 4" xfId="48482"/>
    <cellStyle name="20% - Accent1 11 2 2 4 2" xfId="48483"/>
    <cellStyle name="20% - Accent1 11 2 2 4 2 2" xfId="48484"/>
    <cellStyle name="20% - Accent1 11 2 2 4 3" xfId="48485"/>
    <cellStyle name="20% - Accent1 11 2 2 5" xfId="48486"/>
    <cellStyle name="20% - Accent1 11 2 2 5 2" xfId="48487"/>
    <cellStyle name="20% - Accent1 11 2 2 6" xfId="48488"/>
    <cellStyle name="20% - Accent1 11 2 2 6 2" xfId="48489"/>
    <cellStyle name="20% - Accent1 11 2 2 7" xfId="48490"/>
    <cellStyle name="20% - Accent1 11 2 2 7 2" xfId="48491"/>
    <cellStyle name="20% - Accent1 11 2 2 8" xfId="48492"/>
    <cellStyle name="20% - Accent1 11 2 2 8 2" xfId="48493"/>
    <cellStyle name="20% - Accent1 11 2 2 9" xfId="48494"/>
    <cellStyle name="20% - Accent1 11 2 2 9 2" xfId="48495"/>
    <cellStyle name="20% - Accent1 11 2 3" xfId="48496"/>
    <cellStyle name="20% - Accent1 11 2 3 2" xfId="48497"/>
    <cellStyle name="20% - Accent1 11 2 3 2 2" xfId="48498"/>
    <cellStyle name="20% - Accent1 11 2 3 3" xfId="48499"/>
    <cellStyle name="20% - Accent1 11 2 3 3 2" xfId="48500"/>
    <cellStyle name="20% - Accent1 11 2 3 4" xfId="48501"/>
    <cellStyle name="20% - Accent1 11 2 4" xfId="48502"/>
    <cellStyle name="20% - Accent1 11 2 4 2" xfId="48503"/>
    <cellStyle name="20% - Accent1 11 2 4 2 2" xfId="48504"/>
    <cellStyle name="20% - Accent1 11 2 4 3" xfId="48505"/>
    <cellStyle name="20% - Accent1 11 2 4 3 2" xfId="48506"/>
    <cellStyle name="20% - Accent1 11 2 4 4" xfId="48507"/>
    <cellStyle name="20% - Accent1 11 2 5" xfId="48508"/>
    <cellStyle name="20% - Accent1 11 2 5 2" xfId="48509"/>
    <cellStyle name="20% - Accent1 11 2 5 2 2" xfId="48510"/>
    <cellStyle name="20% - Accent1 11 2 5 3" xfId="48511"/>
    <cellStyle name="20% - Accent1 11 2 6" xfId="48512"/>
    <cellStyle name="20% - Accent1 11 2 6 2" xfId="48513"/>
    <cellStyle name="20% - Accent1 11 2 7" xfId="48514"/>
    <cellStyle name="20% - Accent1 11 2 7 2" xfId="48515"/>
    <cellStyle name="20% - Accent1 11 2 8" xfId="48516"/>
    <cellStyle name="20% - Accent1 11 2 8 2" xfId="48517"/>
    <cellStyle name="20% - Accent1 11 2 9" xfId="48518"/>
    <cellStyle name="20% - Accent1 11 2 9 2" xfId="48519"/>
    <cellStyle name="20% - Accent1 11 3" xfId="48520"/>
    <cellStyle name="20% - Accent1 11 3 10" xfId="48521"/>
    <cellStyle name="20% - Accent1 11 3 10 2" xfId="48522"/>
    <cellStyle name="20% - Accent1 11 3 11" xfId="48523"/>
    <cellStyle name="20% - Accent1 11 3 2" xfId="48524"/>
    <cellStyle name="20% - Accent1 11 3 2 2" xfId="48525"/>
    <cellStyle name="20% - Accent1 11 3 2 2 2" xfId="48526"/>
    <cellStyle name="20% - Accent1 11 3 2 3" xfId="48527"/>
    <cellStyle name="20% - Accent1 11 3 2 3 2" xfId="48528"/>
    <cellStyle name="20% - Accent1 11 3 2 4" xfId="48529"/>
    <cellStyle name="20% - Accent1 11 3 3" xfId="48530"/>
    <cellStyle name="20% - Accent1 11 3 3 2" xfId="48531"/>
    <cellStyle name="20% - Accent1 11 3 3 2 2" xfId="48532"/>
    <cellStyle name="20% - Accent1 11 3 3 3" xfId="48533"/>
    <cellStyle name="20% - Accent1 11 3 3 3 2" xfId="48534"/>
    <cellStyle name="20% - Accent1 11 3 3 4" xfId="48535"/>
    <cellStyle name="20% - Accent1 11 3 4" xfId="48536"/>
    <cellStyle name="20% - Accent1 11 3 4 2" xfId="48537"/>
    <cellStyle name="20% - Accent1 11 3 4 2 2" xfId="48538"/>
    <cellStyle name="20% - Accent1 11 3 4 3" xfId="48539"/>
    <cellStyle name="20% - Accent1 11 3 5" xfId="48540"/>
    <cellStyle name="20% - Accent1 11 3 5 2" xfId="48541"/>
    <cellStyle name="20% - Accent1 11 3 6" xfId="48542"/>
    <cellStyle name="20% - Accent1 11 3 6 2" xfId="48543"/>
    <cellStyle name="20% - Accent1 11 3 7" xfId="48544"/>
    <cellStyle name="20% - Accent1 11 3 7 2" xfId="48545"/>
    <cellStyle name="20% - Accent1 11 3 8" xfId="48546"/>
    <cellStyle name="20% - Accent1 11 3 8 2" xfId="48547"/>
    <cellStyle name="20% - Accent1 11 3 9" xfId="48548"/>
    <cellStyle name="20% - Accent1 11 3 9 2" xfId="48549"/>
    <cellStyle name="20% - Accent1 11 4" xfId="48550"/>
    <cellStyle name="20% - Accent1 11 4 2" xfId="48551"/>
    <cellStyle name="20% - Accent1 11 4 2 2" xfId="48552"/>
    <cellStyle name="20% - Accent1 11 4 3" xfId="48553"/>
    <cellStyle name="20% - Accent1 11 4 3 2" xfId="48554"/>
    <cellStyle name="20% - Accent1 11 4 4" xfId="48555"/>
    <cellStyle name="20% - Accent1 11 5" xfId="48556"/>
    <cellStyle name="20% - Accent1 11 5 2" xfId="48557"/>
    <cellStyle name="20% - Accent1 11 5 2 2" xfId="48558"/>
    <cellStyle name="20% - Accent1 11 5 3" xfId="48559"/>
    <cellStyle name="20% - Accent1 11 5 3 2" xfId="48560"/>
    <cellStyle name="20% - Accent1 11 5 4" xfId="48561"/>
    <cellStyle name="20% - Accent1 11 6" xfId="48562"/>
    <cellStyle name="20% - Accent1 11 6 2" xfId="48563"/>
    <cellStyle name="20% - Accent1 11 6 2 2" xfId="48564"/>
    <cellStyle name="20% - Accent1 11 6 3" xfId="48565"/>
    <cellStyle name="20% - Accent1 11 7" xfId="48566"/>
    <cellStyle name="20% - Accent1 11 7 2" xfId="48567"/>
    <cellStyle name="20% - Accent1 11 8" xfId="48568"/>
    <cellStyle name="20% - Accent1 11 8 2" xfId="48569"/>
    <cellStyle name="20% - Accent1 11 9" xfId="48570"/>
    <cellStyle name="20% - Accent1 11 9 2" xfId="48571"/>
    <cellStyle name="20% - Accent1 12" xfId="655"/>
    <cellStyle name="20% - Accent1 12 10" xfId="48572"/>
    <cellStyle name="20% - Accent1 12 10 2" xfId="48573"/>
    <cellStyle name="20% - Accent1 12 11" xfId="48574"/>
    <cellStyle name="20% - Accent1 12 11 2" xfId="48575"/>
    <cellStyle name="20% - Accent1 12 12" xfId="48576"/>
    <cellStyle name="20% - Accent1 12 12 2" xfId="48577"/>
    <cellStyle name="20% - Accent1 12 13" xfId="48578"/>
    <cellStyle name="20% - Accent1 12 2" xfId="656"/>
    <cellStyle name="20% - Accent1 12 2 10" xfId="48579"/>
    <cellStyle name="20% - Accent1 12 2 10 2" xfId="48580"/>
    <cellStyle name="20% - Accent1 12 2 11" xfId="48581"/>
    <cellStyle name="20% - Accent1 12 2 11 2" xfId="48582"/>
    <cellStyle name="20% - Accent1 12 2 12" xfId="48583"/>
    <cellStyle name="20% - Accent1 12 2 2" xfId="48584"/>
    <cellStyle name="20% - Accent1 12 2 2 10" xfId="48585"/>
    <cellStyle name="20% - Accent1 12 2 2 10 2" xfId="48586"/>
    <cellStyle name="20% - Accent1 12 2 2 11" xfId="48587"/>
    <cellStyle name="20% - Accent1 12 2 2 2" xfId="48588"/>
    <cellStyle name="20% - Accent1 12 2 2 2 2" xfId="48589"/>
    <cellStyle name="20% - Accent1 12 2 2 2 2 2" xfId="48590"/>
    <cellStyle name="20% - Accent1 12 2 2 2 3" xfId="48591"/>
    <cellStyle name="20% - Accent1 12 2 2 2 3 2" xfId="48592"/>
    <cellStyle name="20% - Accent1 12 2 2 2 4" xfId="48593"/>
    <cellStyle name="20% - Accent1 12 2 2 3" xfId="48594"/>
    <cellStyle name="20% - Accent1 12 2 2 3 2" xfId="48595"/>
    <cellStyle name="20% - Accent1 12 2 2 3 2 2" xfId="48596"/>
    <cellStyle name="20% - Accent1 12 2 2 3 3" xfId="48597"/>
    <cellStyle name="20% - Accent1 12 2 2 3 3 2" xfId="48598"/>
    <cellStyle name="20% - Accent1 12 2 2 3 4" xfId="48599"/>
    <cellStyle name="20% - Accent1 12 2 2 4" xfId="48600"/>
    <cellStyle name="20% - Accent1 12 2 2 4 2" xfId="48601"/>
    <cellStyle name="20% - Accent1 12 2 2 4 2 2" xfId="48602"/>
    <cellStyle name="20% - Accent1 12 2 2 4 3" xfId="48603"/>
    <cellStyle name="20% - Accent1 12 2 2 5" xfId="48604"/>
    <cellStyle name="20% - Accent1 12 2 2 5 2" xfId="48605"/>
    <cellStyle name="20% - Accent1 12 2 2 6" xfId="48606"/>
    <cellStyle name="20% - Accent1 12 2 2 6 2" xfId="48607"/>
    <cellStyle name="20% - Accent1 12 2 2 7" xfId="48608"/>
    <cellStyle name="20% - Accent1 12 2 2 7 2" xfId="48609"/>
    <cellStyle name="20% - Accent1 12 2 2 8" xfId="48610"/>
    <cellStyle name="20% - Accent1 12 2 2 8 2" xfId="48611"/>
    <cellStyle name="20% - Accent1 12 2 2 9" xfId="48612"/>
    <cellStyle name="20% - Accent1 12 2 2 9 2" xfId="48613"/>
    <cellStyle name="20% - Accent1 12 2 3" xfId="48614"/>
    <cellStyle name="20% - Accent1 12 2 3 2" xfId="48615"/>
    <cellStyle name="20% - Accent1 12 2 3 2 2" xfId="48616"/>
    <cellStyle name="20% - Accent1 12 2 3 3" xfId="48617"/>
    <cellStyle name="20% - Accent1 12 2 3 3 2" xfId="48618"/>
    <cellStyle name="20% - Accent1 12 2 3 4" xfId="48619"/>
    <cellStyle name="20% - Accent1 12 2 4" xfId="48620"/>
    <cellStyle name="20% - Accent1 12 2 4 2" xfId="48621"/>
    <cellStyle name="20% - Accent1 12 2 4 2 2" xfId="48622"/>
    <cellStyle name="20% - Accent1 12 2 4 3" xfId="48623"/>
    <cellStyle name="20% - Accent1 12 2 4 3 2" xfId="48624"/>
    <cellStyle name="20% - Accent1 12 2 4 4" xfId="48625"/>
    <cellStyle name="20% - Accent1 12 2 5" xfId="48626"/>
    <cellStyle name="20% - Accent1 12 2 5 2" xfId="48627"/>
    <cellStyle name="20% - Accent1 12 2 5 2 2" xfId="48628"/>
    <cellStyle name="20% - Accent1 12 2 5 3" xfId="48629"/>
    <cellStyle name="20% - Accent1 12 2 6" xfId="48630"/>
    <cellStyle name="20% - Accent1 12 2 6 2" xfId="48631"/>
    <cellStyle name="20% - Accent1 12 2 7" xfId="48632"/>
    <cellStyle name="20% - Accent1 12 2 7 2" xfId="48633"/>
    <cellStyle name="20% - Accent1 12 2 8" xfId="48634"/>
    <cellStyle name="20% - Accent1 12 2 8 2" xfId="48635"/>
    <cellStyle name="20% - Accent1 12 2 9" xfId="48636"/>
    <cellStyle name="20% - Accent1 12 2 9 2" xfId="48637"/>
    <cellStyle name="20% - Accent1 12 3" xfId="48638"/>
    <cellStyle name="20% - Accent1 12 3 10" xfId="48639"/>
    <cellStyle name="20% - Accent1 12 3 10 2" xfId="48640"/>
    <cellStyle name="20% - Accent1 12 3 11" xfId="48641"/>
    <cellStyle name="20% - Accent1 12 3 2" xfId="48642"/>
    <cellStyle name="20% - Accent1 12 3 2 2" xfId="48643"/>
    <cellStyle name="20% - Accent1 12 3 2 2 2" xfId="48644"/>
    <cellStyle name="20% - Accent1 12 3 2 3" xfId="48645"/>
    <cellStyle name="20% - Accent1 12 3 2 3 2" xfId="48646"/>
    <cellStyle name="20% - Accent1 12 3 2 4" xfId="48647"/>
    <cellStyle name="20% - Accent1 12 3 3" xfId="48648"/>
    <cellStyle name="20% - Accent1 12 3 3 2" xfId="48649"/>
    <cellStyle name="20% - Accent1 12 3 3 2 2" xfId="48650"/>
    <cellStyle name="20% - Accent1 12 3 3 3" xfId="48651"/>
    <cellStyle name="20% - Accent1 12 3 3 3 2" xfId="48652"/>
    <cellStyle name="20% - Accent1 12 3 3 4" xfId="48653"/>
    <cellStyle name="20% - Accent1 12 3 4" xfId="48654"/>
    <cellStyle name="20% - Accent1 12 3 4 2" xfId="48655"/>
    <cellStyle name="20% - Accent1 12 3 4 2 2" xfId="48656"/>
    <cellStyle name="20% - Accent1 12 3 4 3" xfId="48657"/>
    <cellStyle name="20% - Accent1 12 3 5" xfId="48658"/>
    <cellStyle name="20% - Accent1 12 3 5 2" xfId="48659"/>
    <cellStyle name="20% - Accent1 12 3 6" xfId="48660"/>
    <cellStyle name="20% - Accent1 12 3 6 2" xfId="48661"/>
    <cellStyle name="20% - Accent1 12 3 7" xfId="48662"/>
    <cellStyle name="20% - Accent1 12 3 7 2" xfId="48663"/>
    <cellStyle name="20% - Accent1 12 3 8" xfId="48664"/>
    <cellStyle name="20% - Accent1 12 3 8 2" xfId="48665"/>
    <cellStyle name="20% - Accent1 12 3 9" xfId="48666"/>
    <cellStyle name="20% - Accent1 12 3 9 2" xfId="48667"/>
    <cellStyle name="20% - Accent1 12 4" xfId="48668"/>
    <cellStyle name="20% - Accent1 12 4 2" xfId="48669"/>
    <cellStyle name="20% - Accent1 12 4 2 2" xfId="48670"/>
    <cellStyle name="20% - Accent1 12 4 3" xfId="48671"/>
    <cellStyle name="20% - Accent1 12 4 3 2" xfId="48672"/>
    <cellStyle name="20% - Accent1 12 4 4" xfId="48673"/>
    <cellStyle name="20% - Accent1 12 5" xfId="48674"/>
    <cellStyle name="20% - Accent1 12 5 2" xfId="48675"/>
    <cellStyle name="20% - Accent1 12 5 2 2" xfId="48676"/>
    <cellStyle name="20% - Accent1 12 5 3" xfId="48677"/>
    <cellStyle name="20% - Accent1 12 5 3 2" xfId="48678"/>
    <cellStyle name="20% - Accent1 12 5 4" xfId="48679"/>
    <cellStyle name="20% - Accent1 12 6" xfId="48680"/>
    <cellStyle name="20% - Accent1 12 6 2" xfId="48681"/>
    <cellStyle name="20% - Accent1 12 6 2 2" xfId="48682"/>
    <cellStyle name="20% - Accent1 12 6 3" xfId="48683"/>
    <cellStyle name="20% - Accent1 12 7" xfId="48684"/>
    <cellStyle name="20% - Accent1 12 7 2" xfId="48685"/>
    <cellStyle name="20% - Accent1 12 8" xfId="48686"/>
    <cellStyle name="20% - Accent1 12 8 2" xfId="48687"/>
    <cellStyle name="20% - Accent1 12 9" xfId="48688"/>
    <cellStyle name="20% - Accent1 12 9 2" xfId="48689"/>
    <cellStyle name="20% - Accent1 13" xfId="657"/>
    <cellStyle name="20% - Accent1 13 10" xfId="48690"/>
    <cellStyle name="20% - Accent1 13 10 2" xfId="48691"/>
    <cellStyle name="20% - Accent1 13 11" xfId="48692"/>
    <cellStyle name="20% - Accent1 13 11 2" xfId="48693"/>
    <cellStyle name="20% - Accent1 13 12" xfId="48694"/>
    <cellStyle name="20% - Accent1 13 12 2" xfId="48695"/>
    <cellStyle name="20% - Accent1 13 13" xfId="48696"/>
    <cellStyle name="20% - Accent1 13 2" xfId="658"/>
    <cellStyle name="20% - Accent1 13 2 10" xfId="48697"/>
    <cellStyle name="20% - Accent1 13 2 10 2" xfId="48698"/>
    <cellStyle name="20% - Accent1 13 2 11" xfId="48699"/>
    <cellStyle name="20% - Accent1 13 2 11 2" xfId="48700"/>
    <cellStyle name="20% - Accent1 13 2 12" xfId="48701"/>
    <cellStyle name="20% - Accent1 13 2 2" xfId="48702"/>
    <cellStyle name="20% - Accent1 13 2 2 10" xfId="48703"/>
    <cellStyle name="20% - Accent1 13 2 2 10 2" xfId="48704"/>
    <cellStyle name="20% - Accent1 13 2 2 11" xfId="48705"/>
    <cellStyle name="20% - Accent1 13 2 2 2" xfId="48706"/>
    <cellStyle name="20% - Accent1 13 2 2 2 2" xfId="48707"/>
    <cellStyle name="20% - Accent1 13 2 2 2 2 2" xfId="48708"/>
    <cellStyle name="20% - Accent1 13 2 2 2 3" xfId="48709"/>
    <cellStyle name="20% - Accent1 13 2 2 2 3 2" xfId="48710"/>
    <cellStyle name="20% - Accent1 13 2 2 2 4" xfId="48711"/>
    <cellStyle name="20% - Accent1 13 2 2 3" xfId="48712"/>
    <cellStyle name="20% - Accent1 13 2 2 3 2" xfId="48713"/>
    <cellStyle name="20% - Accent1 13 2 2 3 2 2" xfId="48714"/>
    <cellStyle name="20% - Accent1 13 2 2 3 3" xfId="48715"/>
    <cellStyle name="20% - Accent1 13 2 2 3 3 2" xfId="48716"/>
    <cellStyle name="20% - Accent1 13 2 2 3 4" xfId="48717"/>
    <cellStyle name="20% - Accent1 13 2 2 4" xfId="48718"/>
    <cellStyle name="20% - Accent1 13 2 2 4 2" xfId="48719"/>
    <cellStyle name="20% - Accent1 13 2 2 4 2 2" xfId="48720"/>
    <cellStyle name="20% - Accent1 13 2 2 4 3" xfId="48721"/>
    <cellStyle name="20% - Accent1 13 2 2 5" xfId="48722"/>
    <cellStyle name="20% - Accent1 13 2 2 5 2" xfId="48723"/>
    <cellStyle name="20% - Accent1 13 2 2 6" xfId="48724"/>
    <cellStyle name="20% - Accent1 13 2 2 6 2" xfId="48725"/>
    <cellStyle name="20% - Accent1 13 2 2 7" xfId="48726"/>
    <cellStyle name="20% - Accent1 13 2 2 7 2" xfId="48727"/>
    <cellStyle name="20% - Accent1 13 2 2 8" xfId="48728"/>
    <cellStyle name="20% - Accent1 13 2 2 8 2" xfId="48729"/>
    <cellStyle name="20% - Accent1 13 2 2 9" xfId="48730"/>
    <cellStyle name="20% - Accent1 13 2 2 9 2" xfId="48731"/>
    <cellStyle name="20% - Accent1 13 2 3" xfId="48732"/>
    <cellStyle name="20% - Accent1 13 2 3 2" xfId="48733"/>
    <cellStyle name="20% - Accent1 13 2 3 2 2" xfId="48734"/>
    <cellStyle name="20% - Accent1 13 2 3 3" xfId="48735"/>
    <cellStyle name="20% - Accent1 13 2 3 3 2" xfId="48736"/>
    <cellStyle name="20% - Accent1 13 2 3 4" xfId="48737"/>
    <cellStyle name="20% - Accent1 13 2 4" xfId="48738"/>
    <cellStyle name="20% - Accent1 13 2 4 2" xfId="48739"/>
    <cellStyle name="20% - Accent1 13 2 4 2 2" xfId="48740"/>
    <cellStyle name="20% - Accent1 13 2 4 3" xfId="48741"/>
    <cellStyle name="20% - Accent1 13 2 4 3 2" xfId="48742"/>
    <cellStyle name="20% - Accent1 13 2 4 4" xfId="48743"/>
    <cellStyle name="20% - Accent1 13 2 5" xfId="48744"/>
    <cellStyle name="20% - Accent1 13 2 5 2" xfId="48745"/>
    <cellStyle name="20% - Accent1 13 2 5 2 2" xfId="48746"/>
    <cellStyle name="20% - Accent1 13 2 5 3" xfId="48747"/>
    <cellStyle name="20% - Accent1 13 2 6" xfId="48748"/>
    <cellStyle name="20% - Accent1 13 2 6 2" xfId="48749"/>
    <cellStyle name="20% - Accent1 13 2 7" xfId="48750"/>
    <cellStyle name="20% - Accent1 13 2 7 2" xfId="48751"/>
    <cellStyle name="20% - Accent1 13 2 8" xfId="48752"/>
    <cellStyle name="20% - Accent1 13 2 8 2" xfId="48753"/>
    <cellStyle name="20% - Accent1 13 2 9" xfId="48754"/>
    <cellStyle name="20% - Accent1 13 2 9 2" xfId="48755"/>
    <cellStyle name="20% - Accent1 13 3" xfId="48756"/>
    <cellStyle name="20% - Accent1 13 3 10" xfId="48757"/>
    <cellStyle name="20% - Accent1 13 3 10 2" xfId="48758"/>
    <cellStyle name="20% - Accent1 13 3 11" xfId="48759"/>
    <cellStyle name="20% - Accent1 13 3 2" xfId="48760"/>
    <cellStyle name="20% - Accent1 13 3 2 2" xfId="48761"/>
    <cellStyle name="20% - Accent1 13 3 2 2 2" xfId="48762"/>
    <cellStyle name="20% - Accent1 13 3 2 3" xfId="48763"/>
    <cellStyle name="20% - Accent1 13 3 2 3 2" xfId="48764"/>
    <cellStyle name="20% - Accent1 13 3 2 4" xfId="48765"/>
    <cellStyle name="20% - Accent1 13 3 3" xfId="48766"/>
    <cellStyle name="20% - Accent1 13 3 3 2" xfId="48767"/>
    <cellStyle name="20% - Accent1 13 3 3 2 2" xfId="48768"/>
    <cellStyle name="20% - Accent1 13 3 3 3" xfId="48769"/>
    <cellStyle name="20% - Accent1 13 3 3 3 2" xfId="48770"/>
    <cellStyle name="20% - Accent1 13 3 3 4" xfId="48771"/>
    <cellStyle name="20% - Accent1 13 3 4" xfId="48772"/>
    <cellStyle name="20% - Accent1 13 3 4 2" xfId="48773"/>
    <cellStyle name="20% - Accent1 13 3 4 2 2" xfId="48774"/>
    <cellStyle name="20% - Accent1 13 3 4 3" xfId="48775"/>
    <cellStyle name="20% - Accent1 13 3 5" xfId="48776"/>
    <cellStyle name="20% - Accent1 13 3 5 2" xfId="48777"/>
    <cellStyle name="20% - Accent1 13 3 6" xfId="48778"/>
    <cellStyle name="20% - Accent1 13 3 6 2" xfId="48779"/>
    <cellStyle name="20% - Accent1 13 3 7" xfId="48780"/>
    <cellStyle name="20% - Accent1 13 3 7 2" xfId="48781"/>
    <cellStyle name="20% - Accent1 13 3 8" xfId="48782"/>
    <cellStyle name="20% - Accent1 13 3 8 2" xfId="48783"/>
    <cellStyle name="20% - Accent1 13 3 9" xfId="48784"/>
    <cellStyle name="20% - Accent1 13 3 9 2" xfId="48785"/>
    <cellStyle name="20% - Accent1 13 4" xfId="48786"/>
    <cellStyle name="20% - Accent1 13 4 2" xfId="48787"/>
    <cellStyle name="20% - Accent1 13 4 2 2" xfId="48788"/>
    <cellStyle name="20% - Accent1 13 4 3" xfId="48789"/>
    <cellStyle name="20% - Accent1 13 4 3 2" xfId="48790"/>
    <cellStyle name="20% - Accent1 13 4 4" xfId="48791"/>
    <cellStyle name="20% - Accent1 13 5" xfId="48792"/>
    <cellStyle name="20% - Accent1 13 5 2" xfId="48793"/>
    <cellStyle name="20% - Accent1 13 5 2 2" xfId="48794"/>
    <cellStyle name="20% - Accent1 13 5 3" xfId="48795"/>
    <cellStyle name="20% - Accent1 13 5 3 2" xfId="48796"/>
    <cellStyle name="20% - Accent1 13 5 4" xfId="48797"/>
    <cellStyle name="20% - Accent1 13 6" xfId="48798"/>
    <cellStyle name="20% - Accent1 13 6 2" xfId="48799"/>
    <cellStyle name="20% - Accent1 13 6 2 2" xfId="48800"/>
    <cellStyle name="20% - Accent1 13 6 3" xfId="48801"/>
    <cellStyle name="20% - Accent1 13 7" xfId="48802"/>
    <cellStyle name="20% - Accent1 13 7 2" xfId="48803"/>
    <cellStyle name="20% - Accent1 13 8" xfId="48804"/>
    <cellStyle name="20% - Accent1 13 8 2" xfId="48805"/>
    <cellStyle name="20% - Accent1 13 9" xfId="48806"/>
    <cellStyle name="20% - Accent1 13 9 2" xfId="48807"/>
    <cellStyle name="20% - Accent1 14" xfId="659"/>
    <cellStyle name="20% - Accent1 14 10" xfId="48808"/>
    <cellStyle name="20% - Accent1 14 10 2" xfId="48809"/>
    <cellStyle name="20% - Accent1 14 11" xfId="48810"/>
    <cellStyle name="20% - Accent1 14 11 2" xfId="48811"/>
    <cellStyle name="20% - Accent1 14 12" xfId="48812"/>
    <cellStyle name="20% - Accent1 14 12 2" xfId="48813"/>
    <cellStyle name="20% - Accent1 14 13" xfId="48814"/>
    <cellStyle name="20% - Accent1 14 2" xfId="48815"/>
    <cellStyle name="20% - Accent1 14 2 10" xfId="48816"/>
    <cellStyle name="20% - Accent1 14 2 10 2" xfId="48817"/>
    <cellStyle name="20% - Accent1 14 2 11" xfId="48818"/>
    <cellStyle name="20% - Accent1 14 2 11 2" xfId="48819"/>
    <cellStyle name="20% - Accent1 14 2 12" xfId="48820"/>
    <cellStyle name="20% - Accent1 14 2 2" xfId="48821"/>
    <cellStyle name="20% - Accent1 14 2 2 10" xfId="48822"/>
    <cellStyle name="20% - Accent1 14 2 2 10 2" xfId="48823"/>
    <cellStyle name="20% - Accent1 14 2 2 11" xfId="48824"/>
    <cellStyle name="20% - Accent1 14 2 2 2" xfId="48825"/>
    <cellStyle name="20% - Accent1 14 2 2 2 2" xfId="48826"/>
    <cellStyle name="20% - Accent1 14 2 2 2 2 2" xfId="48827"/>
    <cellStyle name="20% - Accent1 14 2 2 2 3" xfId="48828"/>
    <cellStyle name="20% - Accent1 14 2 2 2 3 2" xfId="48829"/>
    <cellStyle name="20% - Accent1 14 2 2 2 4" xfId="48830"/>
    <cellStyle name="20% - Accent1 14 2 2 3" xfId="48831"/>
    <cellStyle name="20% - Accent1 14 2 2 3 2" xfId="48832"/>
    <cellStyle name="20% - Accent1 14 2 2 3 2 2" xfId="48833"/>
    <cellStyle name="20% - Accent1 14 2 2 3 3" xfId="48834"/>
    <cellStyle name="20% - Accent1 14 2 2 3 3 2" xfId="48835"/>
    <cellStyle name="20% - Accent1 14 2 2 3 4" xfId="48836"/>
    <cellStyle name="20% - Accent1 14 2 2 4" xfId="48837"/>
    <cellStyle name="20% - Accent1 14 2 2 4 2" xfId="48838"/>
    <cellStyle name="20% - Accent1 14 2 2 4 2 2" xfId="48839"/>
    <cellStyle name="20% - Accent1 14 2 2 4 3" xfId="48840"/>
    <cellStyle name="20% - Accent1 14 2 2 5" xfId="48841"/>
    <cellStyle name="20% - Accent1 14 2 2 5 2" xfId="48842"/>
    <cellStyle name="20% - Accent1 14 2 2 6" xfId="48843"/>
    <cellStyle name="20% - Accent1 14 2 2 6 2" xfId="48844"/>
    <cellStyle name="20% - Accent1 14 2 2 7" xfId="48845"/>
    <cellStyle name="20% - Accent1 14 2 2 7 2" xfId="48846"/>
    <cellStyle name="20% - Accent1 14 2 2 8" xfId="48847"/>
    <cellStyle name="20% - Accent1 14 2 2 8 2" xfId="48848"/>
    <cellStyle name="20% - Accent1 14 2 2 9" xfId="48849"/>
    <cellStyle name="20% - Accent1 14 2 2 9 2" xfId="48850"/>
    <cellStyle name="20% - Accent1 14 2 3" xfId="48851"/>
    <cellStyle name="20% - Accent1 14 2 3 2" xfId="48852"/>
    <cellStyle name="20% - Accent1 14 2 3 2 2" xfId="48853"/>
    <cellStyle name="20% - Accent1 14 2 3 3" xfId="48854"/>
    <cellStyle name="20% - Accent1 14 2 3 3 2" xfId="48855"/>
    <cellStyle name="20% - Accent1 14 2 3 4" xfId="48856"/>
    <cellStyle name="20% - Accent1 14 2 4" xfId="48857"/>
    <cellStyle name="20% - Accent1 14 2 4 2" xfId="48858"/>
    <cellStyle name="20% - Accent1 14 2 4 2 2" xfId="48859"/>
    <cellStyle name="20% - Accent1 14 2 4 3" xfId="48860"/>
    <cellStyle name="20% - Accent1 14 2 4 3 2" xfId="48861"/>
    <cellStyle name="20% - Accent1 14 2 4 4" xfId="48862"/>
    <cellStyle name="20% - Accent1 14 2 5" xfId="48863"/>
    <cellStyle name="20% - Accent1 14 2 5 2" xfId="48864"/>
    <cellStyle name="20% - Accent1 14 2 5 2 2" xfId="48865"/>
    <cellStyle name="20% - Accent1 14 2 5 3" xfId="48866"/>
    <cellStyle name="20% - Accent1 14 2 6" xfId="48867"/>
    <cellStyle name="20% - Accent1 14 2 6 2" xfId="48868"/>
    <cellStyle name="20% - Accent1 14 2 7" xfId="48869"/>
    <cellStyle name="20% - Accent1 14 2 7 2" xfId="48870"/>
    <cellStyle name="20% - Accent1 14 2 8" xfId="48871"/>
    <cellStyle name="20% - Accent1 14 2 8 2" xfId="48872"/>
    <cellStyle name="20% - Accent1 14 2 9" xfId="48873"/>
    <cellStyle name="20% - Accent1 14 2 9 2" xfId="48874"/>
    <cellStyle name="20% - Accent1 14 3" xfId="48875"/>
    <cellStyle name="20% - Accent1 14 3 10" xfId="48876"/>
    <cellStyle name="20% - Accent1 14 3 10 2" xfId="48877"/>
    <cellStyle name="20% - Accent1 14 3 11" xfId="48878"/>
    <cellStyle name="20% - Accent1 14 3 2" xfId="48879"/>
    <cellStyle name="20% - Accent1 14 3 2 2" xfId="48880"/>
    <cellStyle name="20% - Accent1 14 3 2 2 2" xfId="48881"/>
    <cellStyle name="20% - Accent1 14 3 2 3" xfId="48882"/>
    <cellStyle name="20% - Accent1 14 3 2 3 2" xfId="48883"/>
    <cellStyle name="20% - Accent1 14 3 2 4" xfId="48884"/>
    <cellStyle name="20% - Accent1 14 3 3" xfId="48885"/>
    <cellStyle name="20% - Accent1 14 3 3 2" xfId="48886"/>
    <cellStyle name="20% - Accent1 14 3 3 2 2" xfId="48887"/>
    <cellStyle name="20% - Accent1 14 3 3 3" xfId="48888"/>
    <cellStyle name="20% - Accent1 14 3 3 3 2" xfId="48889"/>
    <cellStyle name="20% - Accent1 14 3 3 4" xfId="48890"/>
    <cellStyle name="20% - Accent1 14 3 4" xfId="48891"/>
    <cellStyle name="20% - Accent1 14 3 4 2" xfId="48892"/>
    <cellStyle name="20% - Accent1 14 3 4 2 2" xfId="48893"/>
    <cellStyle name="20% - Accent1 14 3 4 3" xfId="48894"/>
    <cellStyle name="20% - Accent1 14 3 5" xfId="48895"/>
    <cellStyle name="20% - Accent1 14 3 5 2" xfId="48896"/>
    <cellStyle name="20% - Accent1 14 3 6" xfId="48897"/>
    <cellStyle name="20% - Accent1 14 3 6 2" xfId="48898"/>
    <cellStyle name="20% - Accent1 14 3 7" xfId="48899"/>
    <cellStyle name="20% - Accent1 14 3 7 2" xfId="48900"/>
    <cellStyle name="20% - Accent1 14 3 8" xfId="48901"/>
    <cellStyle name="20% - Accent1 14 3 8 2" xfId="48902"/>
    <cellStyle name="20% - Accent1 14 3 9" xfId="48903"/>
    <cellStyle name="20% - Accent1 14 3 9 2" xfId="48904"/>
    <cellStyle name="20% - Accent1 14 4" xfId="48905"/>
    <cellStyle name="20% - Accent1 14 4 2" xfId="48906"/>
    <cellStyle name="20% - Accent1 14 4 2 2" xfId="48907"/>
    <cellStyle name="20% - Accent1 14 4 3" xfId="48908"/>
    <cellStyle name="20% - Accent1 14 4 3 2" xfId="48909"/>
    <cellStyle name="20% - Accent1 14 4 4" xfId="48910"/>
    <cellStyle name="20% - Accent1 14 5" xfId="48911"/>
    <cellStyle name="20% - Accent1 14 5 2" xfId="48912"/>
    <cellStyle name="20% - Accent1 14 5 2 2" xfId="48913"/>
    <cellStyle name="20% - Accent1 14 5 3" xfId="48914"/>
    <cellStyle name="20% - Accent1 14 5 3 2" xfId="48915"/>
    <cellStyle name="20% - Accent1 14 5 4" xfId="48916"/>
    <cellStyle name="20% - Accent1 14 6" xfId="48917"/>
    <cellStyle name="20% - Accent1 14 6 2" xfId="48918"/>
    <cellStyle name="20% - Accent1 14 6 2 2" xfId="48919"/>
    <cellStyle name="20% - Accent1 14 6 3" xfId="48920"/>
    <cellStyle name="20% - Accent1 14 7" xfId="48921"/>
    <cellStyle name="20% - Accent1 14 7 2" xfId="48922"/>
    <cellStyle name="20% - Accent1 14 8" xfId="48923"/>
    <cellStyle name="20% - Accent1 14 8 2" xfId="48924"/>
    <cellStyle name="20% - Accent1 14 9" xfId="48925"/>
    <cellStyle name="20% - Accent1 14 9 2" xfId="48926"/>
    <cellStyle name="20% - Accent1 15" xfId="48927"/>
    <cellStyle name="20% - Accent1 15 10" xfId="48928"/>
    <cellStyle name="20% - Accent1 15 10 2" xfId="48929"/>
    <cellStyle name="20% - Accent1 15 11" xfId="48930"/>
    <cellStyle name="20% - Accent1 15 11 2" xfId="48931"/>
    <cellStyle name="20% - Accent1 15 12" xfId="48932"/>
    <cellStyle name="20% - Accent1 15 12 2" xfId="48933"/>
    <cellStyle name="20% - Accent1 15 13" xfId="48934"/>
    <cellStyle name="20% - Accent1 15 2" xfId="48935"/>
    <cellStyle name="20% - Accent1 15 2 10" xfId="48936"/>
    <cellStyle name="20% - Accent1 15 2 10 2" xfId="48937"/>
    <cellStyle name="20% - Accent1 15 2 11" xfId="48938"/>
    <cellStyle name="20% - Accent1 15 2 11 2" xfId="48939"/>
    <cellStyle name="20% - Accent1 15 2 12" xfId="48940"/>
    <cellStyle name="20% - Accent1 15 2 2" xfId="48941"/>
    <cellStyle name="20% - Accent1 15 2 2 10" xfId="48942"/>
    <cellStyle name="20% - Accent1 15 2 2 10 2" xfId="48943"/>
    <cellStyle name="20% - Accent1 15 2 2 11" xfId="48944"/>
    <cellStyle name="20% - Accent1 15 2 2 2" xfId="48945"/>
    <cellStyle name="20% - Accent1 15 2 2 2 2" xfId="48946"/>
    <cellStyle name="20% - Accent1 15 2 2 2 2 2" xfId="48947"/>
    <cellStyle name="20% - Accent1 15 2 2 2 3" xfId="48948"/>
    <cellStyle name="20% - Accent1 15 2 2 2 3 2" xfId="48949"/>
    <cellStyle name="20% - Accent1 15 2 2 2 4" xfId="48950"/>
    <cellStyle name="20% - Accent1 15 2 2 3" xfId="48951"/>
    <cellStyle name="20% - Accent1 15 2 2 3 2" xfId="48952"/>
    <cellStyle name="20% - Accent1 15 2 2 3 2 2" xfId="48953"/>
    <cellStyle name="20% - Accent1 15 2 2 3 3" xfId="48954"/>
    <cellStyle name="20% - Accent1 15 2 2 3 3 2" xfId="48955"/>
    <cellStyle name="20% - Accent1 15 2 2 3 4" xfId="48956"/>
    <cellStyle name="20% - Accent1 15 2 2 4" xfId="48957"/>
    <cellStyle name="20% - Accent1 15 2 2 4 2" xfId="48958"/>
    <cellStyle name="20% - Accent1 15 2 2 4 2 2" xfId="48959"/>
    <cellStyle name="20% - Accent1 15 2 2 4 3" xfId="48960"/>
    <cellStyle name="20% - Accent1 15 2 2 5" xfId="48961"/>
    <cellStyle name="20% - Accent1 15 2 2 5 2" xfId="48962"/>
    <cellStyle name="20% - Accent1 15 2 2 6" xfId="48963"/>
    <cellStyle name="20% - Accent1 15 2 2 6 2" xfId="48964"/>
    <cellStyle name="20% - Accent1 15 2 2 7" xfId="48965"/>
    <cellStyle name="20% - Accent1 15 2 2 7 2" xfId="48966"/>
    <cellStyle name="20% - Accent1 15 2 2 8" xfId="48967"/>
    <cellStyle name="20% - Accent1 15 2 2 8 2" xfId="48968"/>
    <cellStyle name="20% - Accent1 15 2 2 9" xfId="48969"/>
    <cellStyle name="20% - Accent1 15 2 2 9 2" xfId="48970"/>
    <cellStyle name="20% - Accent1 15 2 3" xfId="48971"/>
    <cellStyle name="20% - Accent1 15 2 3 2" xfId="48972"/>
    <cellStyle name="20% - Accent1 15 2 3 2 2" xfId="48973"/>
    <cellStyle name="20% - Accent1 15 2 3 3" xfId="48974"/>
    <cellStyle name="20% - Accent1 15 2 3 3 2" xfId="48975"/>
    <cellStyle name="20% - Accent1 15 2 3 4" xfId="48976"/>
    <cellStyle name="20% - Accent1 15 2 4" xfId="48977"/>
    <cellStyle name="20% - Accent1 15 2 4 2" xfId="48978"/>
    <cellStyle name="20% - Accent1 15 2 4 2 2" xfId="48979"/>
    <cellStyle name="20% - Accent1 15 2 4 3" xfId="48980"/>
    <cellStyle name="20% - Accent1 15 2 4 3 2" xfId="48981"/>
    <cellStyle name="20% - Accent1 15 2 4 4" xfId="48982"/>
    <cellStyle name="20% - Accent1 15 2 5" xfId="48983"/>
    <cellStyle name="20% - Accent1 15 2 5 2" xfId="48984"/>
    <cellStyle name="20% - Accent1 15 2 5 2 2" xfId="48985"/>
    <cellStyle name="20% - Accent1 15 2 5 3" xfId="48986"/>
    <cellStyle name="20% - Accent1 15 2 6" xfId="48987"/>
    <cellStyle name="20% - Accent1 15 2 6 2" xfId="48988"/>
    <cellStyle name="20% - Accent1 15 2 7" xfId="48989"/>
    <cellStyle name="20% - Accent1 15 2 7 2" xfId="48990"/>
    <cellStyle name="20% - Accent1 15 2 8" xfId="48991"/>
    <cellStyle name="20% - Accent1 15 2 8 2" xfId="48992"/>
    <cellStyle name="20% - Accent1 15 2 9" xfId="48993"/>
    <cellStyle name="20% - Accent1 15 2 9 2" xfId="48994"/>
    <cellStyle name="20% - Accent1 15 3" xfId="48995"/>
    <cellStyle name="20% - Accent1 15 3 10" xfId="48996"/>
    <cellStyle name="20% - Accent1 15 3 10 2" xfId="48997"/>
    <cellStyle name="20% - Accent1 15 3 11" xfId="48998"/>
    <cellStyle name="20% - Accent1 15 3 2" xfId="48999"/>
    <cellStyle name="20% - Accent1 15 3 2 2" xfId="49000"/>
    <cellStyle name="20% - Accent1 15 3 2 2 2" xfId="49001"/>
    <cellStyle name="20% - Accent1 15 3 2 3" xfId="49002"/>
    <cellStyle name="20% - Accent1 15 3 2 3 2" xfId="49003"/>
    <cellStyle name="20% - Accent1 15 3 2 4" xfId="49004"/>
    <cellStyle name="20% - Accent1 15 3 3" xfId="49005"/>
    <cellStyle name="20% - Accent1 15 3 3 2" xfId="49006"/>
    <cellStyle name="20% - Accent1 15 3 3 2 2" xfId="49007"/>
    <cellStyle name="20% - Accent1 15 3 3 3" xfId="49008"/>
    <cellStyle name="20% - Accent1 15 3 3 3 2" xfId="49009"/>
    <cellStyle name="20% - Accent1 15 3 3 4" xfId="49010"/>
    <cellStyle name="20% - Accent1 15 3 4" xfId="49011"/>
    <cellStyle name="20% - Accent1 15 3 4 2" xfId="49012"/>
    <cellStyle name="20% - Accent1 15 3 4 2 2" xfId="49013"/>
    <cellStyle name="20% - Accent1 15 3 4 3" xfId="49014"/>
    <cellStyle name="20% - Accent1 15 3 5" xfId="49015"/>
    <cellStyle name="20% - Accent1 15 3 5 2" xfId="49016"/>
    <cellStyle name="20% - Accent1 15 3 6" xfId="49017"/>
    <cellStyle name="20% - Accent1 15 3 6 2" xfId="49018"/>
    <cellStyle name="20% - Accent1 15 3 7" xfId="49019"/>
    <cellStyle name="20% - Accent1 15 3 7 2" xfId="49020"/>
    <cellStyle name="20% - Accent1 15 3 8" xfId="49021"/>
    <cellStyle name="20% - Accent1 15 3 8 2" xfId="49022"/>
    <cellStyle name="20% - Accent1 15 3 9" xfId="49023"/>
    <cellStyle name="20% - Accent1 15 3 9 2" xfId="49024"/>
    <cellStyle name="20% - Accent1 15 4" xfId="49025"/>
    <cellStyle name="20% - Accent1 15 4 2" xfId="49026"/>
    <cellStyle name="20% - Accent1 15 4 2 2" xfId="49027"/>
    <cellStyle name="20% - Accent1 15 4 3" xfId="49028"/>
    <cellStyle name="20% - Accent1 15 4 3 2" xfId="49029"/>
    <cellStyle name="20% - Accent1 15 4 4" xfId="49030"/>
    <cellStyle name="20% - Accent1 15 5" xfId="49031"/>
    <cellStyle name="20% - Accent1 15 5 2" xfId="49032"/>
    <cellStyle name="20% - Accent1 15 5 2 2" xfId="49033"/>
    <cellStyle name="20% - Accent1 15 5 3" xfId="49034"/>
    <cellStyle name="20% - Accent1 15 5 3 2" xfId="49035"/>
    <cellStyle name="20% - Accent1 15 5 4" xfId="49036"/>
    <cellStyle name="20% - Accent1 15 6" xfId="49037"/>
    <cellStyle name="20% - Accent1 15 6 2" xfId="49038"/>
    <cellStyle name="20% - Accent1 15 6 2 2" xfId="49039"/>
    <cellStyle name="20% - Accent1 15 6 3" xfId="49040"/>
    <cellStyle name="20% - Accent1 15 7" xfId="49041"/>
    <cellStyle name="20% - Accent1 15 7 2" xfId="49042"/>
    <cellStyle name="20% - Accent1 15 8" xfId="49043"/>
    <cellStyle name="20% - Accent1 15 8 2" xfId="49044"/>
    <cellStyle name="20% - Accent1 15 9" xfId="49045"/>
    <cellStyle name="20% - Accent1 15 9 2" xfId="49046"/>
    <cellStyle name="20% - Accent1 16" xfId="49047"/>
    <cellStyle name="20% - Accent1 16 10" xfId="49048"/>
    <cellStyle name="20% - Accent1 16 10 2" xfId="49049"/>
    <cellStyle name="20% - Accent1 16 11" xfId="49050"/>
    <cellStyle name="20% - Accent1 16 11 2" xfId="49051"/>
    <cellStyle name="20% - Accent1 16 12" xfId="49052"/>
    <cellStyle name="20% - Accent1 16 12 2" xfId="49053"/>
    <cellStyle name="20% - Accent1 16 13" xfId="49054"/>
    <cellStyle name="20% - Accent1 16 2" xfId="49055"/>
    <cellStyle name="20% - Accent1 16 2 10" xfId="49056"/>
    <cellStyle name="20% - Accent1 16 2 10 2" xfId="49057"/>
    <cellStyle name="20% - Accent1 16 2 11" xfId="49058"/>
    <cellStyle name="20% - Accent1 16 2 11 2" xfId="49059"/>
    <cellStyle name="20% - Accent1 16 2 12" xfId="49060"/>
    <cellStyle name="20% - Accent1 16 2 2" xfId="49061"/>
    <cellStyle name="20% - Accent1 16 2 2 10" xfId="49062"/>
    <cellStyle name="20% - Accent1 16 2 2 10 2" xfId="49063"/>
    <cellStyle name="20% - Accent1 16 2 2 11" xfId="49064"/>
    <cellStyle name="20% - Accent1 16 2 2 2" xfId="49065"/>
    <cellStyle name="20% - Accent1 16 2 2 2 2" xfId="49066"/>
    <cellStyle name="20% - Accent1 16 2 2 2 2 2" xfId="49067"/>
    <cellStyle name="20% - Accent1 16 2 2 2 3" xfId="49068"/>
    <cellStyle name="20% - Accent1 16 2 2 2 3 2" xfId="49069"/>
    <cellStyle name="20% - Accent1 16 2 2 2 4" xfId="49070"/>
    <cellStyle name="20% - Accent1 16 2 2 3" xfId="49071"/>
    <cellStyle name="20% - Accent1 16 2 2 3 2" xfId="49072"/>
    <cellStyle name="20% - Accent1 16 2 2 3 2 2" xfId="49073"/>
    <cellStyle name="20% - Accent1 16 2 2 3 3" xfId="49074"/>
    <cellStyle name="20% - Accent1 16 2 2 3 3 2" xfId="49075"/>
    <cellStyle name="20% - Accent1 16 2 2 3 4" xfId="49076"/>
    <cellStyle name="20% - Accent1 16 2 2 4" xfId="49077"/>
    <cellStyle name="20% - Accent1 16 2 2 4 2" xfId="49078"/>
    <cellStyle name="20% - Accent1 16 2 2 4 2 2" xfId="49079"/>
    <cellStyle name="20% - Accent1 16 2 2 4 3" xfId="49080"/>
    <cellStyle name="20% - Accent1 16 2 2 5" xfId="49081"/>
    <cellStyle name="20% - Accent1 16 2 2 5 2" xfId="49082"/>
    <cellStyle name="20% - Accent1 16 2 2 6" xfId="49083"/>
    <cellStyle name="20% - Accent1 16 2 2 6 2" xfId="49084"/>
    <cellStyle name="20% - Accent1 16 2 2 7" xfId="49085"/>
    <cellStyle name="20% - Accent1 16 2 2 7 2" xfId="49086"/>
    <cellStyle name="20% - Accent1 16 2 2 8" xfId="49087"/>
    <cellStyle name="20% - Accent1 16 2 2 8 2" xfId="49088"/>
    <cellStyle name="20% - Accent1 16 2 2 9" xfId="49089"/>
    <cellStyle name="20% - Accent1 16 2 2 9 2" xfId="49090"/>
    <cellStyle name="20% - Accent1 16 2 3" xfId="49091"/>
    <cellStyle name="20% - Accent1 16 2 3 2" xfId="49092"/>
    <cellStyle name="20% - Accent1 16 2 3 2 2" xfId="49093"/>
    <cellStyle name="20% - Accent1 16 2 3 3" xfId="49094"/>
    <cellStyle name="20% - Accent1 16 2 3 3 2" xfId="49095"/>
    <cellStyle name="20% - Accent1 16 2 3 4" xfId="49096"/>
    <cellStyle name="20% - Accent1 16 2 4" xfId="49097"/>
    <cellStyle name="20% - Accent1 16 2 4 2" xfId="49098"/>
    <cellStyle name="20% - Accent1 16 2 4 2 2" xfId="49099"/>
    <cellStyle name="20% - Accent1 16 2 4 3" xfId="49100"/>
    <cellStyle name="20% - Accent1 16 2 4 3 2" xfId="49101"/>
    <cellStyle name="20% - Accent1 16 2 4 4" xfId="49102"/>
    <cellStyle name="20% - Accent1 16 2 5" xfId="49103"/>
    <cellStyle name="20% - Accent1 16 2 5 2" xfId="49104"/>
    <cellStyle name="20% - Accent1 16 2 5 2 2" xfId="49105"/>
    <cellStyle name="20% - Accent1 16 2 5 3" xfId="49106"/>
    <cellStyle name="20% - Accent1 16 2 6" xfId="49107"/>
    <cellStyle name="20% - Accent1 16 2 6 2" xfId="49108"/>
    <cellStyle name="20% - Accent1 16 2 7" xfId="49109"/>
    <cellStyle name="20% - Accent1 16 2 7 2" xfId="49110"/>
    <cellStyle name="20% - Accent1 16 2 8" xfId="49111"/>
    <cellStyle name="20% - Accent1 16 2 8 2" xfId="49112"/>
    <cellStyle name="20% - Accent1 16 2 9" xfId="49113"/>
    <cellStyle name="20% - Accent1 16 2 9 2" xfId="49114"/>
    <cellStyle name="20% - Accent1 16 3" xfId="49115"/>
    <cellStyle name="20% - Accent1 16 3 10" xfId="49116"/>
    <cellStyle name="20% - Accent1 16 3 10 2" xfId="49117"/>
    <cellStyle name="20% - Accent1 16 3 11" xfId="49118"/>
    <cellStyle name="20% - Accent1 16 3 2" xfId="49119"/>
    <cellStyle name="20% - Accent1 16 3 2 2" xfId="49120"/>
    <cellStyle name="20% - Accent1 16 3 2 2 2" xfId="49121"/>
    <cellStyle name="20% - Accent1 16 3 2 3" xfId="49122"/>
    <cellStyle name="20% - Accent1 16 3 2 3 2" xfId="49123"/>
    <cellStyle name="20% - Accent1 16 3 2 4" xfId="49124"/>
    <cellStyle name="20% - Accent1 16 3 3" xfId="49125"/>
    <cellStyle name="20% - Accent1 16 3 3 2" xfId="49126"/>
    <cellStyle name="20% - Accent1 16 3 3 2 2" xfId="49127"/>
    <cellStyle name="20% - Accent1 16 3 3 3" xfId="49128"/>
    <cellStyle name="20% - Accent1 16 3 3 3 2" xfId="49129"/>
    <cellStyle name="20% - Accent1 16 3 3 4" xfId="49130"/>
    <cellStyle name="20% - Accent1 16 3 4" xfId="49131"/>
    <cellStyle name="20% - Accent1 16 3 4 2" xfId="49132"/>
    <cellStyle name="20% - Accent1 16 3 4 2 2" xfId="49133"/>
    <cellStyle name="20% - Accent1 16 3 4 3" xfId="49134"/>
    <cellStyle name="20% - Accent1 16 3 5" xfId="49135"/>
    <cellStyle name="20% - Accent1 16 3 5 2" xfId="49136"/>
    <cellStyle name="20% - Accent1 16 3 6" xfId="49137"/>
    <cellStyle name="20% - Accent1 16 3 6 2" xfId="49138"/>
    <cellStyle name="20% - Accent1 16 3 7" xfId="49139"/>
    <cellStyle name="20% - Accent1 16 3 7 2" xfId="49140"/>
    <cellStyle name="20% - Accent1 16 3 8" xfId="49141"/>
    <cellStyle name="20% - Accent1 16 3 8 2" xfId="49142"/>
    <cellStyle name="20% - Accent1 16 3 9" xfId="49143"/>
    <cellStyle name="20% - Accent1 16 3 9 2" xfId="49144"/>
    <cellStyle name="20% - Accent1 16 4" xfId="49145"/>
    <cellStyle name="20% - Accent1 16 4 2" xfId="49146"/>
    <cellStyle name="20% - Accent1 16 4 2 2" xfId="49147"/>
    <cellStyle name="20% - Accent1 16 4 3" xfId="49148"/>
    <cellStyle name="20% - Accent1 16 4 3 2" xfId="49149"/>
    <cellStyle name="20% - Accent1 16 4 4" xfId="49150"/>
    <cellStyle name="20% - Accent1 16 5" xfId="49151"/>
    <cellStyle name="20% - Accent1 16 5 2" xfId="49152"/>
    <cellStyle name="20% - Accent1 16 5 2 2" xfId="49153"/>
    <cellStyle name="20% - Accent1 16 5 3" xfId="49154"/>
    <cellStyle name="20% - Accent1 16 5 3 2" xfId="49155"/>
    <cellStyle name="20% - Accent1 16 5 4" xfId="49156"/>
    <cellStyle name="20% - Accent1 16 6" xfId="49157"/>
    <cellStyle name="20% - Accent1 16 6 2" xfId="49158"/>
    <cellStyle name="20% - Accent1 16 6 2 2" xfId="49159"/>
    <cellStyle name="20% - Accent1 16 6 3" xfId="49160"/>
    <cellStyle name="20% - Accent1 16 7" xfId="49161"/>
    <cellStyle name="20% - Accent1 16 7 2" xfId="49162"/>
    <cellStyle name="20% - Accent1 16 8" xfId="49163"/>
    <cellStyle name="20% - Accent1 16 8 2" xfId="49164"/>
    <cellStyle name="20% - Accent1 16 9" xfId="49165"/>
    <cellStyle name="20% - Accent1 16 9 2" xfId="49166"/>
    <cellStyle name="20% - Accent1 17" xfId="49167"/>
    <cellStyle name="20% - Accent1 17 10" xfId="49168"/>
    <cellStyle name="20% - Accent1 17 10 2" xfId="49169"/>
    <cellStyle name="20% - Accent1 17 11" xfId="49170"/>
    <cellStyle name="20% - Accent1 17 11 2" xfId="49171"/>
    <cellStyle name="20% - Accent1 17 12" xfId="49172"/>
    <cellStyle name="20% - Accent1 17 12 2" xfId="49173"/>
    <cellStyle name="20% - Accent1 17 13" xfId="49174"/>
    <cellStyle name="20% - Accent1 17 2" xfId="49175"/>
    <cellStyle name="20% - Accent1 17 2 10" xfId="49176"/>
    <cellStyle name="20% - Accent1 17 2 10 2" xfId="49177"/>
    <cellStyle name="20% - Accent1 17 2 11" xfId="49178"/>
    <cellStyle name="20% - Accent1 17 2 11 2" xfId="49179"/>
    <cellStyle name="20% - Accent1 17 2 12" xfId="49180"/>
    <cellStyle name="20% - Accent1 17 2 2" xfId="49181"/>
    <cellStyle name="20% - Accent1 17 2 2 10" xfId="49182"/>
    <cellStyle name="20% - Accent1 17 2 2 10 2" xfId="49183"/>
    <cellStyle name="20% - Accent1 17 2 2 11" xfId="49184"/>
    <cellStyle name="20% - Accent1 17 2 2 2" xfId="49185"/>
    <cellStyle name="20% - Accent1 17 2 2 2 2" xfId="49186"/>
    <cellStyle name="20% - Accent1 17 2 2 2 2 2" xfId="49187"/>
    <cellStyle name="20% - Accent1 17 2 2 2 3" xfId="49188"/>
    <cellStyle name="20% - Accent1 17 2 2 2 3 2" xfId="49189"/>
    <cellStyle name="20% - Accent1 17 2 2 2 4" xfId="49190"/>
    <cellStyle name="20% - Accent1 17 2 2 3" xfId="49191"/>
    <cellStyle name="20% - Accent1 17 2 2 3 2" xfId="49192"/>
    <cellStyle name="20% - Accent1 17 2 2 3 2 2" xfId="49193"/>
    <cellStyle name="20% - Accent1 17 2 2 3 3" xfId="49194"/>
    <cellStyle name="20% - Accent1 17 2 2 3 3 2" xfId="49195"/>
    <cellStyle name="20% - Accent1 17 2 2 3 4" xfId="49196"/>
    <cellStyle name="20% - Accent1 17 2 2 4" xfId="49197"/>
    <cellStyle name="20% - Accent1 17 2 2 4 2" xfId="49198"/>
    <cellStyle name="20% - Accent1 17 2 2 4 2 2" xfId="49199"/>
    <cellStyle name="20% - Accent1 17 2 2 4 3" xfId="49200"/>
    <cellStyle name="20% - Accent1 17 2 2 5" xfId="49201"/>
    <cellStyle name="20% - Accent1 17 2 2 5 2" xfId="49202"/>
    <cellStyle name="20% - Accent1 17 2 2 6" xfId="49203"/>
    <cellStyle name="20% - Accent1 17 2 2 6 2" xfId="49204"/>
    <cellStyle name="20% - Accent1 17 2 2 7" xfId="49205"/>
    <cellStyle name="20% - Accent1 17 2 2 7 2" xfId="49206"/>
    <cellStyle name="20% - Accent1 17 2 2 8" xfId="49207"/>
    <cellStyle name="20% - Accent1 17 2 2 8 2" xfId="49208"/>
    <cellStyle name="20% - Accent1 17 2 2 9" xfId="49209"/>
    <cellStyle name="20% - Accent1 17 2 2 9 2" xfId="49210"/>
    <cellStyle name="20% - Accent1 17 2 3" xfId="49211"/>
    <cellStyle name="20% - Accent1 17 2 3 2" xfId="49212"/>
    <cellStyle name="20% - Accent1 17 2 3 2 2" xfId="49213"/>
    <cellStyle name="20% - Accent1 17 2 3 3" xfId="49214"/>
    <cellStyle name="20% - Accent1 17 2 3 3 2" xfId="49215"/>
    <cellStyle name="20% - Accent1 17 2 3 4" xfId="49216"/>
    <cellStyle name="20% - Accent1 17 2 4" xfId="49217"/>
    <cellStyle name="20% - Accent1 17 2 4 2" xfId="49218"/>
    <cellStyle name="20% - Accent1 17 2 4 2 2" xfId="49219"/>
    <cellStyle name="20% - Accent1 17 2 4 3" xfId="49220"/>
    <cellStyle name="20% - Accent1 17 2 4 3 2" xfId="49221"/>
    <cellStyle name="20% - Accent1 17 2 4 4" xfId="49222"/>
    <cellStyle name="20% - Accent1 17 2 5" xfId="49223"/>
    <cellStyle name="20% - Accent1 17 2 5 2" xfId="49224"/>
    <cellStyle name="20% - Accent1 17 2 5 2 2" xfId="49225"/>
    <cellStyle name="20% - Accent1 17 2 5 3" xfId="49226"/>
    <cellStyle name="20% - Accent1 17 2 6" xfId="49227"/>
    <cellStyle name="20% - Accent1 17 2 6 2" xfId="49228"/>
    <cellStyle name="20% - Accent1 17 2 7" xfId="49229"/>
    <cellStyle name="20% - Accent1 17 2 7 2" xfId="49230"/>
    <cellStyle name="20% - Accent1 17 2 8" xfId="49231"/>
    <cellStyle name="20% - Accent1 17 2 8 2" xfId="49232"/>
    <cellStyle name="20% - Accent1 17 2 9" xfId="49233"/>
    <cellStyle name="20% - Accent1 17 2 9 2" xfId="49234"/>
    <cellStyle name="20% - Accent1 17 3" xfId="49235"/>
    <cellStyle name="20% - Accent1 17 3 10" xfId="49236"/>
    <cellStyle name="20% - Accent1 17 3 10 2" xfId="49237"/>
    <cellStyle name="20% - Accent1 17 3 11" xfId="49238"/>
    <cellStyle name="20% - Accent1 17 3 2" xfId="49239"/>
    <cellStyle name="20% - Accent1 17 3 2 2" xfId="49240"/>
    <cellStyle name="20% - Accent1 17 3 2 2 2" xfId="49241"/>
    <cellStyle name="20% - Accent1 17 3 2 3" xfId="49242"/>
    <cellStyle name="20% - Accent1 17 3 2 3 2" xfId="49243"/>
    <cellStyle name="20% - Accent1 17 3 2 4" xfId="49244"/>
    <cellStyle name="20% - Accent1 17 3 3" xfId="49245"/>
    <cellStyle name="20% - Accent1 17 3 3 2" xfId="49246"/>
    <cellStyle name="20% - Accent1 17 3 3 2 2" xfId="49247"/>
    <cellStyle name="20% - Accent1 17 3 3 3" xfId="49248"/>
    <cellStyle name="20% - Accent1 17 3 3 3 2" xfId="49249"/>
    <cellStyle name="20% - Accent1 17 3 3 4" xfId="49250"/>
    <cellStyle name="20% - Accent1 17 3 4" xfId="49251"/>
    <cellStyle name="20% - Accent1 17 3 4 2" xfId="49252"/>
    <cellStyle name="20% - Accent1 17 3 4 2 2" xfId="49253"/>
    <cellStyle name="20% - Accent1 17 3 4 3" xfId="49254"/>
    <cellStyle name="20% - Accent1 17 3 5" xfId="49255"/>
    <cellStyle name="20% - Accent1 17 3 5 2" xfId="49256"/>
    <cellStyle name="20% - Accent1 17 3 6" xfId="49257"/>
    <cellStyle name="20% - Accent1 17 3 6 2" xfId="49258"/>
    <cellStyle name="20% - Accent1 17 3 7" xfId="49259"/>
    <cellStyle name="20% - Accent1 17 3 7 2" xfId="49260"/>
    <cellStyle name="20% - Accent1 17 3 8" xfId="49261"/>
    <cellStyle name="20% - Accent1 17 3 8 2" xfId="49262"/>
    <cellStyle name="20% - Accent1 17 3 9" xfId="49263"/>
    <cellStyle name="20% - Accent1 17 3 9 2" xfId="49264"/>
    <cellStyle name="20% - Accent1 17 4" xfId="49265"/>
    <cellStyle name="20% - Accent1 17 4 2" xfId="49266"/>
    <cellStyle name="20% - Accent1 17 4 2 2" xfId="49267"/>
    <cellStyle name="20% - Accent1 17 4 3" xfId="49268"/>
    <cellStyle name="20% - Accent1 17 4 3 2" xfId="49269"/>
    <cellStyle name="20% - Accent1 17 4 4" xfId="49270"/>
    <cellStyle name="20% - Accent1 17 5" xfId="49271"/>
    <cellStyle name="20% - Accent1 17 5 2" xfId="49272"/>
    <cellStyle name="20% - Accent1 17 5 2 2" xfId="49273"/>
    <cellStyle name="20% - Accent1 17 5 3" xfId="49274"/>
    <cellStyle name="20% - Accent1 17 5 3 2" xfId="49275"/>
    <cellStyle name="20% - Accent1 17 5 4" xfId="49276"/>
    <cellStyle name="20% - Accent1 17 6" xfId="49277"/>
    <cellStyle name="20% - Accent1 17 6 2" xfId="49278"/>
    <cellStyle name="20% - Accent1 17 6 2 2" xfId="49279"/>
    <cellStyle name="20% - Accent1 17 6 3" xfId="49280"/>
    <cellStyle name="20% - Accent1 17 7" xfId="49281"/>
    <cellStyle name="20% - Accent1 17 7 2" xfId="49282"/>
    <cellStyle name="20% - Accent1 17 8" xfId="49283"/>
    <cellStyle name="20% - Accent1 17 8 2" xfId="49284"/>
    <cellStyle name="20% - Accent1 17 9" xfId="49285"/>
    <cellStyle name="20% - Accent1 17 9 2" xfId="49286"/>
    <cellStyle name="20% - Accent1 18" xfId="49287"/>
    <cellStyle name="20% - Accent1 18 10" xfId="49288"/>
    <cellStyle name="20% - Accent1 18 10 2" xfId="49289"/>
    <cellStyle name="20% - Accent1 18 11" xfId="49290"/>
    <cellStyle name="20% - Accent1 18 11 2" xfId="49291"/>
    <cellStyle name="20% - Accent1 18 12" xfId="49292"/>
    <cellStyle name="20% - Accent1 18 12 2" xfId="49293"/>
    <cellStyle name="20% - Accent1 18 13" xfId="49294"/>
    <cellStyle name="20% - Accent1 18 2" xfId="49295"/>
    <cellStyle name="20% - Accent1 18 2 10" xfId="49296"/>
    <cellStyle name="20% - Accent1 18 2 10 2" xfId="49297"/>
    <cellStyle name="20% - Accent1 18 2 11" xfId="49298"/>
    <cellStyle name="20% - Accent1 18 2 11 2" xfId="49299"/>
    <cellStyle name="20% - Accent1 18 2 12" xfId="49300"/>
    <cellStyle name="20% - Accent1 18 2 2" xfId="49301"/>
    <cellStyle name="20% - Accent1 18 2 2 10" xfId="49302"/>
    <cellStyle name="20% - Accent1 18 2 2 10 2" xfId="49303"/>
    <cellStyle name="20% - Accent1 18 2 2 11" xfId="49304"/>
    <cellStyle name="20% - Accent1 18 2 2 2" xfId="49305"/>
    <cellStyle name="20% - Accent1 18 2 2 2 2" xfId="49306"/>
    <cellStyle name="20% - Accent1 18 2 2 2 2 2" xfId="49307"/>
    <cellStyle name="20% - Accent1 18 2 2 2 3" xfId="49308"/>
    <cellStyle name="20% - Accent1 18 2 2 2 3 2" xfId="49309"/>
    <cellStyle name="20% - Accent1 18 2 2 2 4" xfId="49310"/>
    <cellStyle name="20% - Accent1 18 2 2 3" xfId="49311"/>
    <cellStyle name="20% - Accent1 18 2 2 3 2" xfId="49312"/>
    <cellStyle name="20% - Accent1 18 2 2 3 2 2" xfId="49313"/>
    <cellStyle name="20% - Accent1 18 2 2 3 3" xfId="49314"/>
    <cellStyle name="20% - Accent1 18 2 2 3 3 2" xfId="49315"/>
    <cellStyle name="20% - Accent1 18 2 2 3 4" xfId="49316"/>
    <cellStyle name="20% - Accent1 18 2 2 4" xfId="49317"/>
    <cellStyle name="20% - Accent1 18 2 2 4 2" xfId="49318"/>
    <cellStyle name="20% - Accent1 18 2 2 4 2 2" xfId="49319"/>
    <cellStyle name="20% - Accent1 18 2 2 4 3" xfId="49320"/>
    <cellStyle name="20% - Accent1 18 2 2 5" xfId="49321"/>
    <cellStyle name="20% - Accent1 18 2 2 5 2" xfId="49322"/>
    <cellStyle name="20% - Accent1 18 2 2 6" xfId="49323"/>
    <cellStyle name="20% - Accent1 18 2 2 6 2" xfId="49324"/>
    <cellStyle name="20% - Accent1 18 2 2 7" xfId="49325"/>
    <cellStyle name="20% - Accent1 18 2 2 7 2" xfId="49326"/>
    <cellStyle name="20% - Accent1 18 2 2 8" xfId="49327"/>
    <cellStyle name="20% - Accent1 18 2 2 8 2" xfId="49328"/>
    <cellStyle name="20% - Accent1 18 2 2 9" xfId="49329"/>
    <cellStyle name="20% - Accent1 18 2 2 9 2" xfId="49330"/>
    <cellStyle name="20% - Accent1 18 2 3" xfId="49331"/>
    <cellStyle name="20% - Accent1 18 2 3 2" xfId="49332"/>
    <cellStyle name="20% - Accent1 18 2 3 2 2" xfId="49333"/>
    <cellStyle name="20% - Accent1 18 2 3 3" xfId="49334"/>
    <cellStyle name="20% - Accent1 18 2 3 3 2" xfId="49335"/>
    <cellStyle name="20% - Accent1 18 2 3 4" xfId="49336"/>
    <cellStyle name="20% - Accent1 18 2 4" xfId="49337"/>
    <cellStyle name="20% - Accent1 18 2 4 2" xfId="49338"/>
    <cellStyle name="20% - Accent1 18 2 4 2 2" xfId="49339"/>
    <cellStyle name="20% - Accent1 18 2 4 3" xfId="49340"/>
    <cellStyle name="20% - Accent1 18 2 4 3 2" xfId="49341"/>
    <cellStyle name="20% - Accent1 18 2 4 4" xfId="49342"/>
    <cellStyle name="20% - Accent1 18 2 5" xfId="49343"/>
    <cellStyle name="20% - Accent1 18 2 5 2" xfId="49344"/>
    <cellStyle name="20% - Accent1 18 2 5 2 2" xfId="49345"/>
    <cellStyle name="20% - Accent1 18 2 5 3" xfId="49346"/>
    <cellStyle name="20% - Accent1 18 2 6" xfId="49347"/>
    <cellStyle name="20% - Accent1 18 2 6 2" xfId="49348"/>
    <cellStyle name="20% - Accent1 18 2 7" xfId="49349"/>
    <cellStyle name="20% - Accent1 18 2 7 2" xfId="49350"/>
    <cellStyle name="20% - Accent1 18 2 8" xfId="49351"/>
    <cellStyle name="20% - Accent1 18 2 8 2" xfId="49352"/>
    <cellStyle name="20% - Accent1 18 2 9" xfId="49353"/>
    <cellStyle name="20% - Accent1 18 2 9 2" xfId="49354"/>
    <cellStyle name="20% - Accent1 18 3" xfId="49355"/>
    <cellStyle name="20% - Accent1 18 3 10" xfId="49356"/>
    <cellStyle name="20% - Accent1 18 3 10 2" xfId="49357"/>
    <cellStyle name="20% - Accent1 18 3 11" xfId="49358"/>
    <cellStyle name="20% - Accent1 18 3 2" xfId="49359"/>
    <cellStyle name="20% - Accent1 18 3 2 2" xfId="49360"/>
    <cellStyle name="20% - Accent1 18 3 2 2 2" xfId="49361"/>
    <cellStyle name="20% - Accent1 18 3 2 3" xfId="49362"/>
    <cellStyle name="20% - Accent1 18 3 2 3 2" xfId="49363"/>
    <cellStyle name="20% - Accent1 18 3 2 4" xfId="49364"/>
    <cellStyle name="20% - Accent1 18 3 3" xfId="49365"/>
    <cellStyle name="20% - Accent1 18 3 3 2" xfId="49366"/>
    <cellStyle name="20% - Accent1 18 3 3 2 2" xfId="49367"/>
    <cellStyle name="20% - Accent1 18 3 3 3" xfId="49368"/>
    <cellStyle name="20% - Accent1 18 3 3 3 2" xfId="49369"/>
    <cellStyle name="20% - Accent1 18 3 3 4" xfId="49370"/>
    <cellStyle name="20% - Accent1 18 3 4" xfId="49371"/>
    <cellStyle name="20% - Accent1 18 3 4 2" xfId="49372"/>
    <cellStyle name="20% - Accent1 18 3 4 2 2" xfId="49373"/>
    <cellStyle name="20% - Accent1 18 3 4 3" xfId="49374"/>
    <cellStyle name="20% - Accent1 18 3 5" xfId="49375"/>
    <cellStyle name="20% - Accent1 18 3 5 2" xfId="49376"/>
    <cellStyle name="20% - Accent1 18 3 6" xfId="49377"/>
    <cellStyle name="20% - Accent1 18 3 6 2" xfId="49378"/>
    <cellStyle name="20% - Accent1 18 3 7" xfId="49379"/>
    <cellStyle name="20% - Accent1 18 3 7 2" xfId="49380"/>
    <cellStyle name="20% - Accent1 18 3 8" xfId="49381"/>
    <cellStyle name="20% - Accent1 18 3 8 2" xfId="49382"/>
    <cellStyle name="20% - Accent1 18 3 9" xfId="49383"/>
    <cellStyle name="20% - Accent1 18 3 9 2" xfId="49384"/>
    <cellStyle name="20% - Accent1 18 4" xfId="49385"/>
    <cellStyle name="20% - Accent1 18 4 2" xfId="49386"/>
    <cellStyle name="20% - Accent1 18 4 2 2" xfId="49387"/>
    <cellStyle name="20% - Accent1 18 4 3" xfId="49388"/>
    <cellStyle name="20% - Accent1 18 4 3 2" xfId="49389"/>
    <cellStyle name="20% - Accent1 18 4 4" xfId="49390"/>
    <cellStyle name="20% - Accent1 18 5" xfId="49391"/>
    <cellStyle name="20% - Accent1 18 5 2" xfId="49392"/>
    <cellStyle name="20% - Accent1 18 5 2 2" xfId="49393"/>
    <cellStyle name="20% - Accent1 18 5 3" xfId="49394"/>
    <cellStyle name="20% - Accent1 18 5 3 2" xfId="49395"/>
    <cellStyle name="20% - Accent1 18 5 4" xfId="49396"/>
    <cellStyle name="20% - Accent1 18 6" xfId="49397"/>
    <cellStyle name="20% - Accent1 18 6 2" xfId="49398"/>
    <cellStyle name="20% - Accent1 18 6 2 2" xfId="49399"/>
    <cellStyle name="20% - Accent1 18 6 3" xfId="49400"/>
    <cellStyle name="20% - Accent1 18 7" xfId="49401"/>
    <cellStyle name="20% - Accent1 18 7 2" xfId="49402"/>
    <cellStyle name="20% - Accent1 18 8" xfId="49403"/>
    <cellStyle name="20% - Accent1 18 8 2" xfId="49404"/>
    <cellStyle name="20% - Accent1 18 9" xfId="49405"/>
    <cellStyle name="20% - Accent1 18 9 2" xfId="49406"/>
    <cellStyle name="20% - Accent1 19" xfId="49407"/>
    <cellStyle name="20% - Accent1 19 10" xfId="49408"/>
    <cellStyle name="20% - Accent1 19 10 2" xfId="49409"/>
    <cellStyle name="20% - Accent1 19 11" xfId="49410"/>
    <cellStyle name="20% - Accent1 19 11 2" xfId="49411"/>
    <cellStyle name="20% - Accent1 19 12" xfId="49412"/>
    <cellStyle name="20% - Accent1 19 12 2" xfId="49413"/>
    <cellStyle name="20% - Accent1 19 13" xfId="49414"/>
    <cellStyle name="20% - Accent1 19 2" xfId="49415"/>
    <cellStyle name="20% - Accent1 19 2 10" xfId="49416"/>
    <cellStyle name="20% - Accent1 19 2 10 2" xfId="49417"/>
    <cellStyle name="20% - Accent1 19 2 11" xfId="49418"/>
    <cellStyle name="20% - Accent1 19 2 11 2" xfId="49419"/>
    <cellStyle name="20% - Accent1 19 2 12" xfId="49420"/>
    <cellStyle name="20% - Accent1 19 2 2" xfId="49421"/>
    <cellStyle name="20% - Accent1 19 2 2 10" xfId="49422"/>
    <cellStyle name="20% - Accent1 19 2 2 10 2" xfId="49423"/>
    <cellStyle name="20% - Accent1 19 2 2 11" xfId="49424"/>
    <cellStyle name="20% - Accent1 19 2 2 2" xfId="49425"/>
    <cellStyle name="20% - Accent1 19 2 2 2 2" xfId="49426"/>
    <cellStyle name="20% - Accent1 19 2 2 2 2 2" xfId="49427"/>
    <cellStyle name="20% - Accent1 19 2 2 2 3" xfId="49428"/>
    <cellStyle name="20% - Accent1 19 2 2 2 3 2" xfId="49429"/>
    <cellStyle name="20% - Accent1 19 2 2 2 4" xfId="49430"/>
    <cellStyle name="20% - Accent1 19 2 2 3" xfId="49431"/>
    <cellStyle name="20% - Accent1 19 2 2 3 2" xfId="49432"/>
    <cellStyle name="20% - Accent1 19 2 2 3 2 2" xfId="49433"/>
    <cellStyle name="20% - Accent1 19 2 2 3 3" xfId="49434"/>
    <cellStyle name="20% - Accent1 19 2 2 3 3 2" xfId="49435"/>
    <cellStyle name="20% - Accent1 19 2 2 3 4" xfId="49436"/>
    <cellStyle name="20% - Accent1 19 2 2 4" xfId="49437"/>
    <cellStyle name="20% - Accent1 19 2 2 4 2" xfId="49438"/>
    <cellStyle name="20% - Accent1 19 2 2 4 2 2" xfId="49439"/>
    <cellStyle name="20% - Accent1 19 2 2 4 3" xfId="49440"/>
    <cellStyle name="20% - Accent1 19 2 2 5" xfId="49441"/>
    <cellStyle name="20% - Accent1 19 2 2 5 2" xfId="49442"/>
    <cellStyle name="20% - Accent1 19 2 2 6" xfId="49443"/>
    <cellStyle name="20% - Accent1 19 2 2 6 2" xfId="49444"/>
    <cellStyle name="20% - Accent1 19 2 2 7" xfId="49445"/>
    <cellStyle name="20% - Accent1 19 2 2 7 2" xfId="49446"/>
    <cellStyle name="20% - Accent1 19 2 2 8" xfId="49447"/>
    <cellStyle name="20% - Accent1 19 2 2 8 2" xfId="49448"/>
    <cellStyle name="20% - Accent1 19 2 2 9" xfId="49449"/>
    <cellStyle name="20% - Accent1 19 2 2 9 2" xfId="49450"/>
    <cellStyle name="20% - Accent1 19 2 3" xfId="49451"/>
    <cellStyle name="20% - Accent1 19 2 3 2" xfId="49452"/>
    <cellStyle name="20% - Accent1 19 2 3 2 2" xfId="49453"/>
    <cellStyle name="20% - Accent1 19 2 3 3" xfId="49454"/>
    <cellStyle name="20% - Accent1 19 2 3 3 2" xfId="49455"/>
    <cellStyle name="20% - Accent1 19 2 3 4" xfId="49456"/>
    <cellStyle name="20% - Accent1 19 2 4" xfId="49457"/>
    <cellStyle name="20% - Accent1 19 2 4 2" xfId="49458"/>
    <cellStyle name="20% - Accent1 19 2 4 2 2" xfId="49459"/>
    <cellStyle name="20% - Accent1 19 2 4 3" xfId="49460"/>
    <cellStyle name="20% - Accent1 19 2 4 3 2" xfId="49461"/>
    <cellStyle name="20% - Accent1 19 2 4 4" xfId="49462"/>
    <cellStyle name="20% - Accent1 19 2 5" xfId="49463"/>
    <cellStyle name="20% - Accent1 19 2 5 2" xfId="49464"/>
    <cellStyle name="20% - Accent1 19 2 5 2 2" xfId="49465"/>
    <cellStyle name="20% - Accent1 19 2 5 3" xfId="49466"/>
    <cellStyle name="20% - Accent1 19 2 6" xfId="49467"/>
    <cellStyle name="20% - Accent1 19 2 6 2" xfId="49468"/>
    <cellStyle name="20% - Accent1 19 2 7" xfId="49469"/>
    <cellStyle name="20% - Accent1 19 2 7 2" xfId="49470"/>
    <cellStyle name="20% - Accent1 19 2 8" xfId="49471"/>
    <cellStyle name="20% - Accent1 19 2 8 2" xfId="49472"/>
    <cellStyle name="20% - Accent1 19 2 9" xfId="49473"/>
    <cellStyle name="20% - Accent1 19 2 9 2" xfId="49474"/>
    <cellStyle name="20% - Accent1 19 3" xfId="49475"/>
    <cellStyle name="20% - Accent1 19 3 10" xfId="49476"/>
    <cellStyle name="20% - Accent1 19 3 10 2" xfId="49477"/>
    <cellStyle name="20% - Accent1 19 3 11" xfId="49478"/>
    <cellStyle name="20% - Accent1 19 3 2" xfId="49479"/>
    <cellStyle name="20% - Accent1 19 3 2 2" xfId="49480"/>
    <cellStyle name="20% - Accent1 19 3 2 2 2" xfId="49481"/>
    <cellStyle name="20% - Accent1 19 3 2 3" xfId="49482"/>
    <cellStyle name="20% - Accent1 19 3 2 3 2" xfId="49483"/>
    <cellStyle name="20% - Accent1 19 3 2 4" xfId="49484"/>
    <cellStyle name="20% - Accent1 19 3 3" xfId="49485"/>
    <cellStyle name="20% - Accent1 19 3 3 2" xfId="49486"/>
    <cellStyle name="20% - Accent1 19 3 3 2 2" xfId="49487"/>
    <cellStyle name="20% - Accent1 19 3 3 3" xfId="49488"/>
    <cellStyle name="20% - Accent1 19 3 3 3 2" xfId="49489"/>
    <cellStyle name="20% - Accent1 19 3 3 4" xfId="49490"/>
    <cellStyle name="20% - Accent1 19 3 4" xfId="49491"/>
    <cellStyle name="20% - Accent1 19 3 4 2" xfId="49492"/>
    <cellStyle name="20% - Accent1 19 3 4 2 2" xfId="49493"/>
    <cellStyle name="20% - Accent1 19 3 4 3" xfId="49494"/>
    <cellStyle name="20% - Accent1 19 3 5" xfId="49495"/>
    <cellStyle name="20% - Accent1 19 3 5 2" xfId="49496"/>
    <cellStyle name="20% - Accent1 19 3 6" xfId="49497"/>
    <cellStyle name="20% - Accent1 19 3 6 2" xfId="49498"/>
    <cellStyle name="20% - Accent1 19 3 7" xfId="49499"/>
    <cellStyle name="20% - Accent1 19 3 7 2" xfId="49500"/>
    <cellStyle name="20% - Accent1 19 3 8" xfId="49501"/>
    <cellStyle name="20% - Accent1 19 3 8 2" xfId="49502"/>
    <cellStyle name="20% - Accent1 19 3 9" xfId="49503"/>
    <cellStyle name="20% - Accent1 19 3 9 2" xfId="49504"/>
    <cellStyle name="20% - Accent1 19 4" xfId="49505"/>
    <cellStyle name="20% - Accent1 19 4 2" xfId="49506"/>
    <cellStyle name="20% - Accent1 19 4 2 2" xfId="49507"/>
    <cellStyle name="20% - Accent1 19 4 3" xfId="49508"/>
    <cellStyle name="20% - Accent1 19 4 3 2" xfId="49509"/>
    <cellStyle name="20% - Accent1 19 4 4" xfId="49510"/>
    <cellStyle name="20% - Accent1 19 5" xfId="49511"/>
    <cellStyle name="20% - Accent1 19 5 2" xfId="49512"/>
    <cellStyle name="20% - Accent1 19 5 2 2" xfId="49513"/>
    <cellStyle name="20% - Accent1 19 5 3" xfId="49514"/>
    <cellStyle name="20% - Accent1 19 5 3 2" xfId="49515"/>
    <cellStyle name="20% - Accent1 19 5 4" xfId="49516"/>
    <cellStyle name="20% - Accent1 19 6" xfId="49517"/>
    <cellStyle name="20% - Accent1 19 6 2" xfId="49518"/>
    <cellStyle name="20% - Accent1 19 6 2 2" xfId="49519"/>
    <cellStyle name="20% - Accent1 19 6 3" xfId="49520"/>
    <cellStyle name="20% - Accent1 19 7" xfId="49521"/>
    <cellStyle name="20% - Accent1 19 7 2" xfId="49522"/>
    <cellStyle name="20% - Accent1 19 8" xfId="49523"/>
    <cellStyle name="20% - Accent1 19 8 2" xfId="49524"/>
    <cellStyle name="20% - Accent1 19 9" xfId="49525"/>
    <cellStyle name="20% - Accent1 19 9 2" xfId="49526"/>
    <cellStyle name="20% - Accent1 2" xfId="660"/>
    <cellStyle name="20% - Accent1 2 10" xfId="49527"/>
    <cellStyle name="20% - Accent1 2 10 2" xfId="49528"/>
    <cellStyle name="20% - Accent1 2 11" xfId="49529"/>
    <cellStyle name="20% - Accent1 2 11 2" xfId="49530"/>
    <cellStyle name="20% - Accent1 2 12" xfId="49531"/>
    <cellStyle name="20% - Accent1 2 12 2" xfId="49532"/>
    <cellStyle name="20% - Accent1 2 13" xfId="49533"/>
    <cellStyle name="20% - Accent1 2 13 2" xfId="49534"/>
    <cellStyle name="20% - Accent1 2 14" xfId="49535"/>
    <cellStyle name="20% - Accent1 2 2" xfId="661"/>
    <cellStyle name="20% - Accent1 2 2 2" xfId="662"/>
    <cellStyle name="20% - Accent1 2 2 2 2" xfId="49536"/>
    <cellStyle name="20% - Accent1 2 2 2 3" xfId="49537"/>
    <cellStyle name="20% - Accent1 2 2 3" xfId="663"/>
    <cellStyle name="20% - Accent1 2 2 3 2" xfId="664"/>
    <cellStyle name="20% - Accent1 2 2 4" xfId="665"/>
    <cellStyle name="20% - Accent1 2 3" xfId="666"/>
    <cellStyle name="20% - Accent1 2 3 10" xfId="49538"/>
    <cellStyle name="20% - Accent1 2 3 10 2" xfId="49539"/>
    <cellStyle name="20% - Accent1 2 3 11" xfId="49540"/>
    <cellStyle name="20% - Accent1 2 3 11 2" xfId="49541"/>
    <cellStyle name="20% - Accent1 2 3 12" xfId="49542"/>
    <cellStyle name="20% - Accent1 2 3 2" xfId="667"/>
    <cellStyle name="20% - Accent1 2 3 2 10" xfId="49543"/>
    <cellStyle name="20% - Accent1 2 3 2 10 2" xfId="49544"/>
    <cellStyle name="20% - Accent1 2 3 2 11" xfId="49545"/>
    <cellStyle name="20% - Accent1 2 3 2 2" xfId="49546"/>
    <cellStyle name="20% - Accent1 2 3 2 2 2" xfId="49547"/>
    <cellStyle name="20% - Accent1 2 3 2 2 2 2" xfId="49548"/>
    <cellStyle name="20% - Accent1 2 3 2 2 3" xfId="49549"/>
    <cellStyle name="20% - Accent1 2 3 2 2 3 2" xfId="49550"/>
    <cellStyle name="20% - Accent1 2 3 2 2 4" xfId="49551"/>
    <cellStyle name="20% - Accent1 2 3 2 3" xfId="49552"/>
    <cellStyle name="20% - Accent1 2 3 2 3 2" xfId="49553"/>
    <cellStyle name="20% - Accent1 2 3 2 3 2 2" xfId="49554"/>
    <cellStyle name="20% - Accent1 2 3 2 3 3" xfId="49555"/>
    <cellStyle name="20% - Accent1 2 3 2 3 3 2" xfId="49556"/>
    <cellStyle name="20% - Accent1 2 3 2 3 4" xfId="49557"/>
    <cellStyle name="20% - Accent1 2 3 2 4" xfId="49558"/>
    <cellStyle name="20% - Accent1 2 3 2 4 2" xfId="49559"/>
    <cellStyle name="20% - Accent1 2 3 2 4 2 2" xfId="49560"/>
    <cellStyle name="20% - Accent1 2 3 2 4 3" xfId="49561"/>
    <cellStyle name="20% - Accent1 2 3 2 5" xfId="49562"/>
    <cellStyle name="20% - Accent1 2 3 2 5 2" xfId="49563"/>
    <cellStyle name="20% - Accent1 2 3 2 6" xfId="49564"/>
    <cellStyle name="20% - Accent1 2 3 2 6 2" xfId="49565"/>
    <cellStyle name="20% - Accent1 2 3 2 7" xfId="49566"/>
    <cellStyle name="20% - Accent1 2 3 2 7 2" xfId="49567"/>
    <cellStyle name="20% - Accent1 2 3 2 8" xfId="49568"/>
    <cellStyle name="20% - Accent1 2 3 2 8 2" xfId="49569"/>
    <cellStyle name="20% - Accent1 2 3 2 9" xfId="49570"/>
    <cellStyle name="20% - Accent1 2 3 2 9 2" xfId="49571"/>
    <cellStyle name="20% - Accent1 2 3 3" xfId="49572"/>
    <cellStyle name="20% - Accent1 2 3 3 2" xfId="49573"/>
    <cellStyle name="20% - Accent1 2 3 3 2 2" xfId="49574"/>
    <cellStyle name="20% - Accent1 2 3 3 3" xfId="49575"/>
    <cellStyle name="20% - Accent1 2 3 3 3 2" xfId="49576"/>
    <cellStyle name="20% - Accent1 2 3 3 4" xfId="49577"/>
    <cellStyle name="20% - Accent1 2 3 4" xfId="49578"/>
    <cellStyle name="20% - Accent1 2 3 4 2" xfId="49579"/>
    <cellStyle name="20% - Accent1 2 3 4 2 2" xfId="49580"/>
    <cellStyle name="20% - Accent1 2 3 4 3" xfId="49581"/>
    <cellStyle name="20% - Accent1 2 3 4 3 2" xfId="49582"/>
    <cellStyle name="20% - Accent1 2 3 4 4" xfId="49583"/>
    <cellStyle name="20% - Accent1 2 3 5" xfId="49584"/>
    <cellStyle name="20% - Accent1 2 3 5 2" xfId="49585"/>
    <cellStyle name="20% - Accent1 2 3 5 2 2" xfId="49586"/>
    <cellStyle name="20% - Accent1 2 3 5 3" xfId="49587"/>
    <cellStyle name="20% - Accent1 2 3 6" xfId="49588"/>
    <cellStyle name="20% - Accent1 2 3 6 2" xfId="49589"/>
    <cellStyle name="20% - Accent1 2 3 7" xfId="49590"/>
    <cellStyle name="20% - Accent1 2 3 7 2" xfId="49591"/>
    <cellStyle name="20% - Accent1 2 3 8" xfId="49592"/>
    <cellStyle name="20% - Accent1 2 3 8 2" xfId="49593"/>
    <cellStyle name="20% - Accent1 2 3 9" xfId="49594"/>
    <cellStyle name="20% - Accent1 2 3 9 2" xfId="49595"/>
    <cellStyle name="20% - Accent1 2 3_FY11 Repairs" xfId="49596"/>
    <cellStyle name="20% - Accent1 2 4" xfId="668"/>
    <cellStyle name="20% - Accent1 2 4 10" xfId="49597"/>
    <cellStyle name="20% - Accent1 2 4 10 2" xfId="49598"/>
    <cellStyle name="20% - Accent1 2 4 11" xfId="49599"/>
    <cellStyle name="20% - Accent1 2 4 2" xfId="49600"/>
    <cellStyle name="20% - Accent1 2 4 2 2" xfId="49601"/>
    <cellStyle name="20% - Accent1 2 4 2 2 2" xfId="49602"/>
    <cellStyle name="20% - Accent1 2 4 2 3" xfId="49603"/>
    <cellStyle name="20% - Accent1 2 4 2 3 2" xfId="49604"/>
    <cellStyle name="20% - Accent1 2 4 2 4" xfId="49605"/>
    <cellStyle name="20% - Accent1 2 4 3" xfId="49606"/>
    <cellStyle name="20% - Accent1 2 4 3 2" xfId="49607"/>
    <cellStyle name="20% - Accent1 2 4 3 2 2" xfId="49608"/>
    <cellStyle name="20% - Accent1 2 4 3 3" xfId="49609"/>
    <cellStyle name="20% - Accent1 2 4 3 3 2" xfId="49610"/>
    <cellStyle name="20% - Accent1 2 4 3 4" xfId="49611"/>
    <cellStyle name="20% - Accent1 2 4 4" xfId="49612"/>
    <cellStyle name="20% - Accent1 2 4 4 2" xfId="49613"/>
    <cellStyle name="20% - Accent1 2 4 4 2 2" xfId="49614"/>
    <cellStyle name="20% - Accent1 2 4 4 3" xfId="49615"/>
    <cellStyle name="20% - Accent1 2 4 5" xfId="49616"/>
    <cellStyle name="20% - Accent1 2 4 5 2" xfId="49617"/>
    <cellStyle name="20% - Accent1 2 4 6" xfId="49618"/>
    <cellStyle name="20% - Accent1 2 4 6 2" xfId="49619"/>
    <cellStyle name="20% - Accent1 2 4 7" xfId="49620"/>
    <cellStyle name="20% - Accent1 2 4 7 2" xfId="49621"/>
    <cellStyle name="20% - Accent1 2 4 8" xfId="49622"/>
    <cellStyle name="20% - Accent1 2 4 8 2" xfId="49623"/>
    <cellStyle name="20% - Accent1 2 4 9" xfId="49624"/>
    <cellStyle name="20% - Accent1 2 4 9 2" xfId="49625"/>
    <cellStyle name="20% - Accent1 2 5" xfId="669"/>
    <cellStyle name="20% - Accent1 2 5 2" xfId="49626"/>
    <cellStyle name="20% - Accent1 2 5 2 2" xfId="49627"/>
    <cellStyle name="20% - Accent1 2 5 3" xfId="49628"/>
    <cellStyle name="20% - Accent1 2 5 3 2" xfId="49629"/>
    <cellStyle name="20% - Accent1 2 5 4" xfId="49630"/>
    <cellStyle name="20% - Accent1 2 6" xfId="49631"/>
    <cellStyle name="20% - Accent1 2 6 2" xfId="49632"/>
    <cellStyle name="20% - Accent1 2 6 2 2" xfId="49633"/>
    <cellStyle name="20% - Accent1 2 6 3" xfId="49634"/>
    <cellStyle name="20% - Accent1 2 6 3 2" xfId="49635"/>
    <cellStyle name="20% - Accent1 2 6 4" xfId="49636"/>
    <cellStyle name="20% - Accent1 2 7" xfId="49637"/>
    <cellStyle name="20% - Accent1 2 7 2" xfId="49638"/>
    <cellStyle name="20% - Accent1 2 7 2 2" xfId="49639"/>
    <cellStyle name="20% - Accent1 2 7 3" xfId="49640"/>
    <cellStyle name="20% - Accent1 2 8" xfId="49641"/>
    <cellStyle name="20% - Accent1 2 8 2" xfId="49642"/>
    <cellStyle name="20% - Accent1 2 9" xfId="49643"/>
    <cellStyle name="20% - Accent1 2 9 2" xfId="49644"/>
    <cellStyle name="20% - Accent1 2_2013 Combined" xfId="49645"/>
    <cellStyle name="20% - Accent1 20" xfId="49646"/>
    <cellStyle name="20% - Accent1 20 10" xfId="49647"/>
    <cellStyle name="20% - Accent1 20 10 2" xfId="49648"/>
    <cellStyle name="20% - Accent1 20 11" xfId="49649"/>
    <cellStyle name="20% - Accent1 20 11 2" xfId="49650"/>
    <cellStyle name="20% - Accent1 20 12" xfId="49651"/>
    <cellStyle name="20% - Accent1 20 12 2" xfId="49652"/>
    <cellStyle name="20% - Accent1 20 13" xfId="49653"/>
    <cellStyle name="20% - Accent1 20 2" xfId="49654"/>
    <cellStyle name="20% - Accent1 20 2 10" xfId="49655"/>
    <cellStyle name="20% - Accent1 20 2 10 2" xfId="49656"/>
    <cellStyle name="20% - Accent1 20 2 11" xfId="49657"/>
    <cellStyle name="20% - Accent1 20 2 11 2" xfId="49658"/>
    <cellStyle name="20% - Accent1 20 2 12" xfId="49659"/>
    <cellStyle name="20% - Accent1 20 2 2" xfId="49660"/>
    <cellStyle name="20% - Accent1 20 2 2 10" xfId="49661"/>
    <cellStyle name="20% - Accent1 20 2 2 10 2" xfId="49662"/>
    <cellStyle name="20% - Accent1 20 2 2 11" xfId="49663"/>
    <cellStyle name="20% - Accent1 20 2 2 2" xfId="49664"/>
    <cellStyle name="20% - Accent1 20 2 2 2 2" xfId="49665"/>
    <cellStyle name="20% - Accent1 20 2 2 2 2 2" xfId="49666"/>
    <cellStyle name="20% - Accent1 20 2 2 2 3" xfId="49667"/>
    <cellStyle name="20% - Accent1 20 2 2 2 3 2" xfId="49668"/>
    <cellStyle name="20% - Accent1 20 2 2 2 4" xfId="49669"/>
    <cellStyle name="20% - Accent1 20 2 2 3" xfId="49670"/>
    <cellStyle name="20% - Accent1 20 2 2 3 2" xfId="49671"/>
    <cellStyle name="20% - Accent1 20 2 2 3 2 2" xfId="49672"/>
    <cellStyle name="20% - Accent1 20 2 2 3 3" xfId="49673"/>
    <cellStyle name="20% - Accent1 20 2 2 3 3 2" xfId="49674"/>
    <cellStyle name="20% - Accent1 20 2 2 3 4" xfId="49675"/>
    <cellStyle name="20% - Accent1 20 2 2 4" xfId="49676"/>
    <cellStyle name="20% - Accent1 20 2 2 4 2" xfId="49677"/>
    <cellStyle name="20% - Accent1 20 2 2 4 2 2" xfId="49678"/>
    <cellStyle name="20% - Accent1 20 2 2 4 3" xfId="49679"/>
    <cellStyle name="20% - Accent1 20 2 2 5" xfId="49680"/>
    <cellStyle name="20% - Accent1 20 2 2 5 2" xfId="49681"/>
    <cellStyle name="20% - Accent1 20 2 2 6" xfId="49682"/>
    <cellStyle name="20% - Accent1 20 2 2 6 2" xfId="49683"/>
    <cellStyle name="20% - Accent1 20 2 2 7" xfId="49684"/>
    <cellStyle name="20% - Accent1 20 2 2 7 2" xfId="49685"/>
    <cellStyle name="20% - Accent1 20 2 2 8" xfId="49686"/>
    <cellStyle name="20% - Accent1 20 2 2 8 2" xfId="49687"/>
    <cellStyle name="20% - Accent1 20 2 2 9" xfId="49688"/>
    <cellStyle name="20% - Accent1 20 2 2 9 2" xfId="49689"/>
    <cellStyle name="20% - Accent1 20 2 3" xfId="49690"/>
    <cellStyle name="20% - Accent1 20 2 3 2" xfId="49691"/>
    <cellStyle name="20% - Accent1 20 2 3 2 2" xfId="49692"/>
    <cellStyle name="20% - Accent1 20 2 3 3" xfId="49693"/>
    <cellStyle name="20% - Accent1 20 2 3 3 2" xfId="49694"/>
    <cellStyle name="20% - Accent1 20 2 3 4" xfId="49695"/>
    <cellStyle name="20% - Accent1 20 2 4" xfId="49696"/>
    <cellStyle name="20% - Accent1 20 2 4 2" xfId="49697"/>
    <cellStyle name="20% - Accent1 20 2 4 2 2" xfId="49698"/>
    <cellStyle name="20% - Accent1 20 2 4 3" xfId="49699"/>
    <cellStyle name="20% - Accent1 20 2 4 3 2" xfId="49700"/>
    <cellStyle name="20% - Accent1 20 2 4 4" xfId="49701"/>
    <cellStyle name="20% - Accent1 20 2 5" xfId="49702"/>
    <cellStyle name="20% - Accent1 20 2 5 2" xfId="49703"/>
    <cellStyle name="20% - Accent1 20 2 5 2 2" xfId="49704"/>
    <cellStyle name="20% - Accent1 20 2 5 3" xfId="49705"/>
    <cellStyle name="20% - Accent1 20 2 6" xfId="49706"/>
    <cellStyle name="20% - Accent1 20 2 6 2" xfId="49707"/>
    <cellStyle name="20% - Accent1 20 2 7" xfId="49708"/>
    <cellStyle name="20% - Accent1 20 2 7 2" xfId="49709"/>
    <cellStyle name="20% - Accent1 20 2 8" xfId="49710"/>
    <cellStyle name="20% - Accent1 20 2 8 2" xfId="49711"/>
    <cellStyle name="20% - Accent1 20 2 9" xfId="49712"/>
    <cellStyle name="20% - Accent1 20 2 9 2" xfId="49713"/>
    <cellStyle name="20% - Accent1 20 3" xfId="49714"/>
    <cellStyle name="20% - Accent1 20 3 10" xfId="49715"/>
    <cellStyle name="20% - Accent1 20 3 10 2" xfId="49716"/>
    <cellStyle name="20% - Accent1 20 3 11" xfId="49717"/>
    <cellStyle name="20% - Accent1 20 3 2" xfId="49718"/>
    <cellStyle name="20% - Accent1 20 3 2 2" xfId="49719"/>
    <cellStyle name="20% - Accent1 20 3 2 2 2" xfId="49720"/>
    <cellStyle name="20% - Accent1 20 3 2 3" xfId="49721"/>
    <cellStyle name="20% - Accent1 20 3 2 3 2" xfId="49722"/>
    <cellStyle name="20% - Accent1 20 3 2 4" xfId="49723"/>
    <cellStyle name="20% - Accent1 20 3 3" xfId="49724"/>
    <cellStyle name="20% - Accent1 20 3 3 2" xfId="49725"/>
    <cellStyle name="20% - Accent1 20 3 3 2 2" xfId="49726"/>
    <cellStyle name="20% - Accent1 20 3 3 3" xfId="49727"/>
    <cellStyle name="20% - Accent1 20 3 3 3 2" xfId="49728"/>
    <cellStyle name="20% - Accent1 20 3 3 4" xfId="49729"/>
    <cellStyle name="20% - Accent1 20 3 4" xfId="49730"/>
    <cellStyle name="20% - Accent1 20 3 4 2" xfId="49731"/>
    <cellStyle name="20% - Accent1 20 3 4 2 2" xfId="49732"/>
    <cellStyle name="20% - Accent1 20 3 4 3" xfId="49733"/>
    <cellStyle name="20% - Accent1 20 3 5" xfId="49734"/>
    <cellStyle name="20% - Accent1 20 3 5 2" xfId="49735"/>
    <cellStyle name="20% - Accent1 20 3 6" xfId="49736"/>
    <cellStyle name="20% - Accent1 20 3 6 2" xfId="49737"/>
    <cellStyle name="20% - Accent1 20 3 7" xfId="49738"/>
    <cellStyle name="20% - Accent1 20 3 7 2" xfId="49739"/>
    <cellStyle name="20% - Accent1 20 3 8" xfId="49740"/>
    <cellStyle name="20% - Accent1 20 3 8 2" xfId="49741"/>
    <cellStyle name="20% - Accent1 20 3 9" xfId="49742"/>
    <cellStyle name="20% - Accent1 20 3 9 2" xfId="49743"/>
    <cellStyle name="20% - Accent1 20 4" xfId="49744"/>
    <cellStyle name="20% - Accent1 20 4 2" xfId="49745"/>
    <cellStyle name="20% - Accent1 20 4 2 2" xfId="49746"/>
    <cellStyle name="20% - Accent1 20 4 3" xfId="49747"/>
    <cellStyle name="20% - Accent1 20 4 3 2" xfId="49748"/>
    <cellStyle name="20% - Accent1 20 4 4" xfId="49749"/>
    <cellStyle name="20% - Accent1 20 5" xfId="49750"/>
    <cellStyle name="20% - Accent1 20 5 2" xfId="49751"/>
    <cellStyle name="20% - Accent1 20 5 2 2" xfId="49752"/>
    <cellStyle name="20% - Accent1 20 5 3" xfId="49753"/>
    <cellStyle name="20% - Accent1 20 5 3 2" xfId="49754"/>
    <cellStyle name="20% - Accent1 20 5 4" xfId="49755"/>
    <cellStyle name="20% - Accent1 20 6" xfId="49756"/>
    <cellStyle name="20% - Accent1 20 6 2" xfId="49757"/>
    <cellStyle name="20% - Accent1 20 6 2 2" xfId="49758"/>
    <cellStyle name="20% - Accent1 20 6 3" xfId="49759"/>
    <cellStyle name="20% - Accent1 20 7" xfId="49760"/>
    <cellStyle name="20% - Accent1 20 7 2" xfId="49761"/>
    <cellStyle name="20% - Accent1 20 8" xfId="49762"/>
    <cellStyle name="20% - Accent1 20 8 2" xfId="49763"/>
    <cellStyle name="20% - Accent1 20 9" xfId="49764"/>
    <cellStyle name="20% - Accent1 20 9 2" xfId="49765"/>
    <cellStyle name="20% - Accent1 21" xfId="49766"/>
    <cellStyle name="20% - Accent1 21 10" xfId="49767"/>
    <cellStyle name="20% - Accent1 21 10 2" xfId="49768"/>
    <cellStyle name="20% - Accent1 21 11" xfId="49769"/>
    <cellStyle name="20% - Accent1 21 11 2" xfId="49770"/>
    <cellStyle name="20% - Accent1 21 12" xfId="49771"/>
    <cellStyle name="20% - Accent1 21 12 2" xfId="49772"/>
    <cellStyle name="20% - Accent1 21 13" xfId="49773"/>
    <cellStyle name="20% - Accent1 21 2" xfId="49774"/>
    <cellStyle name="20% - Accent1 21 2 10" xfId="49775"/>
    <cellStyle name="20% - Accent1 21 2 10 2" xfId="49776"/>
    <cellStyle name="20% - Accent1 21 2 11" xfId="49777"/>
    <cellStyle name="20% - Accent1 21 2 11 2" xfId="49778"/>
    <cellStyle name="20% - Accent1 21 2 12" xfId="49779"/>
    <cellStyle name="20% - Accent1 21 2 2" xfId="49780"/>
    <cellStyle name="20% - Accent1 21 2 2 10" xfId="49781"/>
    <cellStyle name="20% - Accent1 21 2 2 10 2" xfId="49782"/>
    <cellStyle name="20% - Accent1 21 2 2 11" xfId="49783"/>
    <cellStyle name="20% - Accent1 21 2 2 2" xfId="49784"/>
    <cellStyle name="20% - Accent1 21 2 2 2 2" xfId="49785"/>
    <cellStyle name="20% - Accent1 21 2 2 2 2 2" xfId="49786"/>
    <cellStyle name="20% - Accent1 21 2 2 2 3" xfId="49787"/>
    <cellStyle name="20% - Accent1 21 2 2 2 3 2" xfId="49788"/>
    <cellStyle name="20% - Accent1 21 2 2 2 4" xfId="49789"/>
    <cellStyle name="20% - Accent1 21 2 2 3" xfId="49790"/>
    <cellStyle name="20% - Accent1 21 2 2 3 2" xfId="49791"/>
    <cellStyle name="20% - Accent1 21 2 2 3 2 2" xfId="49792"/>
    <cellStyle name="20% - Accent1 21 2 2 3 3" xfId="49793"/>
    <cellStyle name="20% - Accent1 21 2 2 3 3 2" xfId="49794"/>
    <cellStyle name="20% - Accent1 21 2 2 3 4" xfId="49795"/>
    <cellStyle name="20% - Accent1 21 2 2 4" xfId="49796"/>
    <cellStyle name="20% - Accent1 21 2 2 4 2" xfId="49797"/>
    <cellStyle name="20% - Accent1 21 2 2 4 2 2" xfId="49798"/>
    <cellStyle name="20% - Accent1 21 2 2 4 3" xfId="49799"/>
    <cellStyle name="20% - Accent1 21 2 2 5" xfId="49800"/>
    <cellStyle name="20% - Accent1 21 2 2 5 2" xfId="49801"/>
    <cellStyle name="20% - Accent1 21 2 2 6" xfId="49802"/>
    <cellStyle name="20% - Accent1 21 2 2 6 2" xfId="49803"/>
    <cellStyle name="20% - Accent1 21 2 2 7" xfId="49804"/>
    <cellStyle name="20% - Accent1 21 2 2 7 2" xfId="49805"/>
    <cellStyle name="20% - Accent1 21 2 2 8" xfId="49806"/>
    <cellStyle name="20% - Accent1 21 2 2 8 2" xfId="49807"/>
    <cellStyle name="20% - Accent1 21 2 2 9" xfId="49808"/>
    <cellStyle name="20% - Accent1 21 2 2 9 2" xfId="49809"/>
    <cellStyle name="20% - Accent1 21 2 3" xfId="49810"/>
    <cellStyle name="20% - Accent1 21 2 3 2" xfId="49811"/>
    <cellStyle name="20% - Accent1 21 2 3 2 2" xfId="49812"/>
    <cellStyle name="20% - Accent1 21 2 3 3" xfId="49813"/>
    <cellStyle name="20% - Accent1 21 2 3 3 2" xfId="49814"/>
    <cellStyle name="20% - Accent1 21 2 3 4" xfId="49815"/>
    <cellStyle name="20% - Accent1 21 2 4" xfId="49816"/>
    <cellStyle name="20% - Accent1 21 2 4 2" xfId="49817"/>
    <cellStyle name="20% - Accent1 21 2 4 2 2" xfId="49818"/>
    <cellStyle name="20% - Accent1 21 2 4 3" xfId="49819"/>
    <cellStyle name="20% - Accent1 21 2 4 3 2" xfId="49820"/>
    <cellStyle name="20% - Accent1 21 2 4 4" xfId="49821"/>
    <cellStyle name="20% - Accent1 21 2 5" xfId="49822"/>
    <cellStyle name="20% - Accent1 21 2 5 2" xfId="49823"/>
    <cellStyle name="20% - Accent1 21 2 5 2 2" xfId="49824"/>
    <cellStyle name="20% - Accent1 21 2 5 3" xfId="49825"/>
    <cellStyle name="20% - Accent1 21 2 6" xfId="49826"/>
    <cellStyle name="20% - Accent1 21 2 6 2" xfId="49827"/>
    <cellStyle name="20% - Accent1 21 2 7" xfId="49828"/>
    <cellStyle name="20% - Accent1 21 2 7 2" xfId="49829"/>
    <cellStyle name="20% - Accent1 21 2 8" xfId="49830"/>
    <cellStyle name="20% - Accent1 21 2 8 2" xfId="49831"/>
    <cellStyle name="20% - Accent1 21 2 9" xfId="49832"/>
    <cellStyle name="20% - Accent1 21 2 9 2" xfId="49833"/>
    <cellStyle name="20% - Accent1 21 3" xfId="49834"/>
    <cellStyle name="20% - Accent1 21 3 10" xfId="49835"/>
    <cellStyle name="20% - Accent1 21 3 10 2" xfId="49836"/>
    <cellStyle name="20% - Accent1 21 3 11" xfId="49837"/>
    <cellStyle name="20% - Accent1 21 3 2" xfId="49838"/>
    <cellStyle name="20% - Accent1 21 3 2 2" xfId="49839"/>
    <cellStyle name="20% - Accent1 21 3 2 2 2" xfId="49840"/>
    <cellStyle name="20% - Accent1 21 3 2 3" xfId="49841"/>
    <cellStyle name="20% - Accent1 21 3 2 3 2" xfId="49842"/>
    <cellStyle name="20% - Accent1 21 3 2 4" xfId="49843"/>
    <cellStyle name="20% - Accent1 21 3 3" xfId="49844"/>
    <cellStyle name="20% - Accent1 21 3 3 2" xfId="49845"/>
    <cellStyle name="20% - Accent1 21 3 3 2 2" xfId="49846"/>
    <cellStyle name="20% - Accent1 21 3 3 3" xfId="49847"/>
    <cellStyle name="20% - Accent1 21 3 3 3 2" xfId="49848"/>
    <cellStyle name="20% - Accent1 21 3 3 4" xfId="49849"/>
    <cellStyle name="20% - Accent1 21 3 4" xfId="49850"/>
    <cellStyle name="20% - Accent1 21 3 4 2" xfId="49851"/>
    <cellStyle name="20% - Accent1 21 3 4 2 2" xfId="49852"/>
    <cellStyle name="20% - Accent1 21 3 4 3" xfId="49853"/>
    <cellStyle name="20% - Accent1 21 3 5" xfId="49854"/>
    <cellStyle name="20% - Accent1 21 3 5 2" xfId="49855"/>
    <cellStyle name="20% - Accent1 21 3 6" xfId="49856"/>
    <cellStyle name="20% - Accent1 21 3 6 2" xfId="49857"/>
    <cellStyle name="20% - Accent1 21 3 7" xfId="49858"/>
    <cellStyle name="20% - Accent1 21 3 7 2" xfId="49859"/>
    <cellStyle name="20% - Accent1 21 3 8" xfId="49860"/>
    <cellStyle name="20% - Accent1 21 3 8 2" xfId="49861"/>
    <cellStyle name="20% - Accent1 21 3 9" xfId="49862"/>
    <cellStyle name="20% - Accent1 21 3 9 2" xfId="49863"/>
    <cellStyle name="20% - Accent1 21 4" xfId="49864"/>
    <cellStyle name="20% - Accent1 21 4 2" xfId="49865"/>
    <cellStyle name="20% - Accent1 21 4 2 2" xfId="49866"/>
    <cellStyle name="20% - Accent1 21 4 3" xfId="49867"/>
    <cellStyle name="20% - Accent1 21 4 3 2" xfId="49868"/>
    <cellStyle name="20% - Accent1 21 4 4" xfId="49869"/>
    <cellStyle name="20% - Accent1 21 5" xfId="49870"/>
    <cellStyle name="20% - Accent1 21 5 2" xfId="49871"/>
    <cellStyle name="20% - Accent1 21 5 2 2" xfId="49872"/>
    <cellStyle name="20% - Accent1 21 5 3" xfId="49873"/>
    <cellStyle name="20% - Accent1 21 5 3 2" xfId="49874"/>
    <cellStyle name="20% - Accent1 21 5 4" xfId="49875"/>
    <cellStyle name="20% - Accent1 21 6" xfId="49876"/>
    <cellStyle name="20% - Accent1 21 6 2" xfId="49877"/>
    <cellStyle name="20% - Accent1 21 6 2 2" xfId="49878"/>
    <cellStyle name="20% - Accent1 21 6 3" xfId="49879"/>
    <cellStyle name="20% - Accent1 21 7" xfId="49880"/>
    <cellStyle name="20% - Accent1 21 7 2" xfId="49881"/>
    <cellStyle name="20% - Accent1 21 8" xfId="49882"/>
    <cellStyle name="20% - Accent1 21 8 2" xfId="49883"/>
    <cellStyle name="20% - Accent1 21 9" xfId="49884"/>
    <cellStyle name="20% - Accent1 21 9 2" xfId="49885"/>
    <cellStyle name="20% - Accent1 22" xfId="49886"/>
    <cellStyle name="20% - Accent1 22 10" xfId="49887"/>
    <cellStyle name="20% - Accent1 22 10 2" xfId="49888"/>
    <cellStyle name="20% - Accent1 22 11" xfId="49889"/>
    <cellStyle name="20% - Accent1 22 11 2" xfId="49890"/>
    <cellStyle name="20% - Accent1 22 12" xfId="49891"/>
    <cellStyle name="20% - Accent1 22 12 2" xfId="49892"/>
    <cellStyle name="20% - Accent1 22 13" xfId="49893"/>
    <cellStyle name="20% - Accent1 22 2" xfId="49894"/>
    <cellStyle name="20% - Accent1 22 2 10" xfId="49895"/>
    <cellStyle name="20% - Accent1 22 2 10 2" xfId="49896"/>
    <cellStyle name="20% - Accent1 22 2 11" xfId="49897"/>
    <cellStyle name="20% - Accent1 22 2 11 2" xfId="49898"/>
    <cellStyle name="20% - Accent1 22 2 12" xfId="49899"/>
    <cellStyle name="20% - Accent1 22 2 2" xfId="49900"/>
    <cellStyle name="20% - Accent1 22 2 2 10" xfId="49901"/>
    <cellStyle name="20% - Accent1 22 2 2 10 2" xfId="49902"/>
    <cellStyle name="20% - Accent1 22 2 2 11" xfId="49903"/>
    <cellStyle name="20% - Accent1 22 2 2 2" xfId="49904"/>
    <cellStyle name="20% - Accent1 22 2 2 2 2" xfId="49905"/>
    <cellStyle name="20% - Accent1 22 2 2 2 2 2" xfId="49906"/>
    <cellStyle name="20% - Accent1 22 2 2 2 3" xfId="49907"/>
    <cellStyle name="20% - Accent1 22 2 2 2 3 2" xfId="49908"/>
    <cellStyle name="20% - Accent1 22 2 2 2 4" xfId="49909"/>
    <cellStyle name="20% - Accent1 22 2 2 3" xfId="49910"/>
    <cellStyle name="20% - Accent1 22 2 2 3 2" xfId="49911"/>
    <cellStyle name="20% - Accent1 22 2 2 3 2 2" xfId="49912"/>
    <cellStyle name="20% - Accent1 22 2 2 3 3" xfId="49913"/>
    <cellStyle name="20% - Accent1 22 2 2 3 3 2" xfId="49914"/>
    <cellStyle name="20% - Accent1 22 2 2 3 4" xfId="49915"/>
    <cellStyle name="20% - Accent1 22 2 2 4" xfId="49916"/>
    <cellStyle name="20% - Accent1 22 2 2 4 2" xfId="49917"/>
    <cellStyle name="20% - Accent1 22 2 2 4 2 2" xfId="49918"/>
    <cellStyle name="20% - Accent1 22 2 2 4 3" xfId="49919"/>
    <cellStyle name="20% - Accent1 22 2 2 5" xfId="49920"/>
    <cellStyle name="20% - Accent1 22 2 2 5 2" xfId="49921"/>
    <cellStyle name="20% - Accent1 22 2 2 6" xfId="49922"/>
    <cellStyle name="20% - Accent1 22 2 2 6 2" xfId="49923"/>
    <cellStyle name="20% - Accent1 22 2 2 7" xfId="49924"/>
    <cellStyle name="20% - Accent1 22 2 2 7 2" xfId="49925"/>
    <cellStyle name="20% - Accent1 22 2 2 8" xfId="49926"/>
    <cellStyle name="20% - Accent1 22 2 2 8 2" xfId="49927"/>
    <cellStyle name="20% - Accent1 22 2 2 9" xfId="49928"/>
    <cellStyle name="20% - Accent1 22 2 2 9 2" xfId="49929"/>
    <cellStyle name="20% - Accent1 22 2 3" xfId="49930"/>
    <cellStyle name="20% - Accent1 22 2 3 2" xfId="49931"/>
    <cellStyle name="20% - Accent1 22 2 3 2 2" xfId="49932"/>
    <cellStyle name="20% - Accent1 22 2 3 3" xfId="49933"/>
    <cellStyle name="20% - Accent1 22 2 3 3 2" xfId="49934"/>
    <cellStyle name="20% - Accent1 22 2 3 4" xfId="49935"/>
    <cellStyle name="20% - Accent1 22 2 4" xfId="49936"/>
    <cellStyle name="20% - Accent1 22 2 4 2" xfId="49937"/>
    <cellStyle name="20% - Accent1 22 2 4 2 2" xfId="49938"/>
    <cellStyle name="20% - Accent1 22 2 4 3" xfId="49939"/>
    <cellStyle name="20% - Accent1 22 2 4 3 2" xfId="49940"/>
    <cellStyle name="20% - Accent1 22 2 4 4" xfId="49941"/>
    <cellStyle name="20% - Accent1 22 2 5" xfId="49942"/>
    <cellStyle name="20% - Accent1 22 2 5 2" xfId="49943"/>
    <cellStyle name="20% - Accent1 22 2 5 2 2" xfId="49944"/>
    <cellStyle name="20% - Accent1 22 2 5 3" xfId="49945"/>
    <cellStyle name="20% - Accent1 22 2 6" xfId="49946"/>
    <cellStyle name="20% - Accent1 22 2 6 2" xfId="49947"/>
    <cellStyle name="20% - Accent1 22 2 7" xfId="49948"/>
    <cellStyle name="20% - Accent1 22 2 7 2" xfId="49949"/>
    <cellStyle name="20% - Accent1 22 2 8" xfId="49950"/>
    <cellStyle name="20% - Accent1 22 2 8 2" xfId="49951"/>
    <cellStyle name="20% - Accent1 22 2 9" xfId="49952"/>
    <cellStyle name="20% - Accent1 22 2 9 2" xfId="49953"/>
    <cellStyle name="20% - Accent1 22 3" xfId="49954"/>
    <cellStyle name="20% - Accent1 22 3 10" xfId="49955"/>
    <cellStyle name="20% - Accent1 22 3 10 2" xfId="49956"/>
    <cellStyle name="20% - Accent1 22 3 11" xfId="49957"/>
    <cellStyle name="20% - Accent1 22 3 2" xfId="49958"/>
    <cellStyle name="20% - Accent1 22 3 2 2" xfId="49959"/>
    <cellStyle name="20% - Accent1 22 3 2 2 2" xfId="49960"/>
    <cellStyle name="20% - Accent1 22 3 2 3" xfId="49961"/>
    <cellStyle name="20% - Accent1 22 3 2 3 2" xfId="49962"/>
    <cellStyle name="20% - Accent1 22 3 2 4" xfId="49963"/>
    <cellStyle name="20% - Accent1 22 3 3" xfId="49964"/>
    <cellStyle name="20% - Accent1 22 3 3 2" xfId="49965"/>
    <cellStyle name="20% - Accent1 22 3 3 2 2" xfId="49966"/>
    <cellStyle name="20% - Accent1 22 3 3 3" xfId="49967"/>
    <cellStyle name="20% - Accent1 22 3 3 3 2" xfId="49968"/>
    <cellStyle name="20% - Accent1 22 3 3 4" xfId="49969"/>
    <cellStyle name="20% - Accent1 22 3 4" xfId="49970"/>
    <cellStyle name="20% - Accent1 22 3 4 2" xfId="49971"/>
    <cellStyle name="20% - Accent1 22 3 4 2 2" xfId="49972"/>
    <cellStyle name="20% - Accent1 22 3 4 3" xfId="49973"/>
    <cellStyle name="20% - Accent1 22 3 5" xfId="49974"/>
    <cellStyle name="20% - Accent1 22 3 5 2" xfId="49975"/>
    <cellStyle name="20% - Accent1 22 3 6" xfId="49976"/>
    <cellStyle name="20% - Accent1 22 3 6 2" xfId="49977"/>
    <cellStyle name="20% - Accent1 22 3 7" xfId="49978"/>
    <cellStyle name="20% - Accent1 22 3 7 2" xfId="49979"/>
    <cellStyle name="20% - Accent1 22 3 8" xfId="49980"/>
    <cellStyle name="20% - Accent1 22 3 8 2" xfId="49981"/>
    <cellStyle name="20% - Accent1 22 3 9" xfId="49982"/>
    <cellStyle name="20% - Accent1 22 3 9 2" xfId="49983"/>
    <cellStyle name="20% - Accent1 22 4" xfId="49984"/>
    <cellStyle name="20% - Accent1 22 4 2" xfId="49985"/>
    <cellStyle name="20% - Accent1 22 4 2 2" xfId="49986"/>
    <cellStyle name="20% - Accent1 22 4 3" xfId="49987"/>
    <cellStyle name="20% - Accent1 22 4 3 2" xfId="49988"/>
    <cellStyle name="20% - Accent1 22 4 4" xfId="49989"/>
    <cellStyle name="20% - Accent1 22 5" xfId="49990"/>
    <cellStyle name="20% - Accent1 22 5 2" xfId="49991"/>
    <cellStyle name="20% - Accent1 22 5 2 2" xfId="49992"/>
    <cellStyle name="20% - Accent1 22 5 3" xfId="49993"/>
    <cellStyle name="20% - Accent1 22 5 3 2" xfId="49994"/>
    <cellStyle name="20% - Accent1 22 5 4" xfId="49995"/>
    <cellStyle name="20% - Accent1 22 6" xfId="49996"/>
    <cellStyle name="20% - Accent1 22 6 2" xfId="49997"/>
    <cellStyle name="20% - Accent1 22 6 2 2" xfId="49998"/>
    <cellStyle name="20% - Accent1 22 6 3" xfId="49999"/>
    <cellStyle name="20% - Accent1 22 7" xfId="50000"/>
    <cellStyle name="20% - Accent1 22 7 2" xfId="50001"/>
    <cellStyle name="20% - Accent1 22 8" xfId="50002"/>
    <cellStyle name="20% - Accent1 22 8 2" xfId="50003"/>
    <cellStyle name="20% - Accent1 22 9" xfId="50004"/>
    <cellStyle name="20% - Accent1 22 9 2" xfId="50005"/>
    <cellStyle name="20% - Accent1 23" xfId="50006"/>
    <cellStyle name="20% - Accent1 23 10" xfId="50007"/>
    <cellStyle name="20% - Accent1 23 10 2" xfId="50008"/>
    <cellStyle name="20% - Accent1 23 11" xfId="50009"/>
    <cellStyle name="20% - Accent1 23 11 2" xfId="50010"/>
    <cellStyle name="20% - Accent1 23 12" xfId="50011"/>
    <cellStyle name="20% - Accent1 23 12 2" xfId="50012"/>
    <cellStyle name="20% - Accent1 23 13" xfId="50013"/>
    <cellStyle name="20% - Accent1 23 2" xfId="50014"/>
    <cellStyle name="20% - Accent1 23 2 10" xfId="50015"/>
    <cellStyle name="20% - Accent1 23 2 10 2" xfId="50016"/>
    <cellStyle name="20% - Accent1 23 2 11" xfId="50017"/>
    <cellStyle name="20% - Accent1 23 2 11 2" xfId="50018"/>
    <cellStyle name="20% - Accent1 23 2 12" xfId="50019"/>
    <cellStyle name="20% - Accent1 23 2 2" xfId="50020"/>
    <cellStyle name="20% - Accent1 23 2 2 10" xfId="50021"/>
    <cellStyle name="20% - Accent1 23 2 2 10 2" xfId="50022"/>
    <cellStyle name="20% - Accent1 23 2 2 11" xfId="50023"/>
    <cellStyle name="20% - Accent1 23 2 2 2" xfId="50024"/>
    <cellStyle name="20% - Accent1 23 2 2 2 2" xfId="50025"/>
    <cellStyle name="20% - Accent1 23 2 2 2 2 2" xfId="50026"/>
    <cellStyle name="20% - Accent1 23 2 2 2 3" xfId="50027"/>
    <cellStyle name="20% - Accent1 23 2 2 2 3 2" xfId="50028"/>
    <cellStyle name="20% - Accent1 23 2 2 2 4" xfId="50029"/>
    <cellStyle name="20% - Accent1 23 2 2 3" xfId="50030"/>
    <cellStyle name="20% - Accent1 23 2 2 3 2" xfId="50031"/>
    <cellStyle name="20% - Accent1 23 2 2 3 2 2" xfId="50032"/>
    <cellStyle name="20% - Accent1 23 2 2 3 3" xfId="50033"/>
    <cellStyle name="20% - Accent1 23 2 2 3 3 2" xfId="50034"/>
    <cellStyle name="20% - Accent1 23 2 2 3 4" xfId="50035"/>
    <cellStyle name="20% - Accent1 23 2 2 4" xfId="50036"/>
    <cellStyle name="20% - Accent1 23 2 2 4 2" xfId="50037"/>
    <cellStyle name="20% - Accent1 23 2 2 4 2 2" xfId="50038"/>
    <cellStyle name="20% - Accent1 23 2 2 4 3" xfId="50039"/>
    <cellStyle name="20% - Accent1 23 2 2 5" xfId="50040"/>
    <cellStyle name="20% - Accent1 23 2 2 5 2" xfId="50041"/>
    <cellStyle name="20% - Accent1 23 2 2 6" xfId="50042"/>
    <cellStyle name="20% - Accent1 23 2 2 6 2" xfId="50043"/>
    <cellStyle name="20% - Accent1 23 2 2 7" xfId="50044"/>
    <cellStyle name="20% - Accent1 23 2 2 7 2" xfId="50045"/>
    <cellStyle name="20% - Accent1 23 2 2 8" xfId="50046"/>
    <cellStyle name="20% - Accent1 23 2 2 8 2" xfId="50047"/>
    <cellStyle name="20% - Accent1 23 2 2 9" xfId="50048"/>
    <cellStyle name="20% - Accent1 23 2 2 9 2" xfId="50049"/>
    <cellStyle name="20% - Accent1 23 2 3" xfId="50050"/>
    <cellStyle name="20% - Accent1 23 2 3 2" xfId="50051"/>
    <cellStyle name="20% - Accent1 23 2 3 2 2" xfId="50052"/>
    <cellStyle name="20% - Accent1 23 2 3 3" xfId="50053"/>
    <cellStyle name="20% - Accent1 23 2 3 3 2" xfId="50054"/>
    <cellStyle name="20% - Accent1 23 2 3 4" xfId="50055"/>
    <cellStyle name="20% - Accent1 23 2 4" xfId="50056"/>
    <cellStyle name="20% - Accent1 23 2 4 2" xfId="50057"/>
    <cellStyle name="20% - Accent1 23 2 4 2 2" xfId="50058"/>
    <cellStyle name="20% - Accent1 23 2 4 3" xfId="50059"/>
    <cellStyle name="20% - Accent1 23 2 4 3 2" xfId="50060"/>
    <cellStyle name="20% - Accent1 23 2 4 4" xfId="50061"/>
    <cellStyle name="20% - Accent1 23 2 5" xfId="50062"/>
    <cellStyle name="20% - Accent1 23 2 5 2" xfId="50063"/>
    <cellStyle name="20% - Accent1 23 2 5 2 2" xfId="50064"/>
    <cellStyle name="20% - Accent1 23 2 5 3" xfId="50065"/>
    <cellStyle name="20% - Accent1 23 2 6" xfId="50066"/>
    <cellStyle name="20% - Accent1 23 2 6 2" xfId="50067"/>
    <cellStyle name="20% - Accent1 23 2 7" xfId="50068"/>
    <cellStyle name="20% - Accent1 23 2 7 2" xfId="50069"/>
    <cellStyle name="20% - Accent1 23 2 8" xfId="50070"/>
    <cellStyle name="20% - Accent1 23 2 8 2" xfId="50071"/>
    <cellStyle name="20% - Accent1 23 2 9" xfId="50072"/>
    <cellStyle name="20% - Accent1 23 2 9 2" xfId="50073"/>
    <cellStyle name="20% - Accent1 23 3" xfId="50074"/>
    <cellStyle name="20% - Accent1 23 3 10" xfId="50075"/>
    <cellStyle name="20% - Accent1 23 3 10 2" xfId="50076"/>
    <cellStyle name="20% - Accent1 23 3 11" xfId="50077"/>
    <cellStyle name="20% - Accent1 23 3 2" xfId="50078"/>
    <cellStyle name="20% - Accent1 23 3 2 2" xfId="50079"/>
    <cellStyle name="20% - Accent1 23 3 2 2 2" xfId="50080"/>
    <cellStyle name="20% - Accent1 23 3 2 3" xfId="50081"/>
    <cellStyle name="20% - Accent1 23 3 2 3 2" xfId="50082"/>
    <cellStyle name="20% - Accent1 23 3 2 4" xfId="50083"/>
    <cellStyle name="20% - Accent1 23 3 3" xfId="50084"/>
    <cellStyle name="20% - Accent1 23 3 3 2" xfId="50085"/>
    <cellStyle name="20% - Accent1 23 3 3 2 2" xfId="50086"/>
    <cellStyle name="20% - Accent1 23 3 3 3" xfId="50087"/>
    <cellStyle name="20% - Accent1 23 3 3 3 2" xfId="50088"/>
    <cellStyle name="20% - Accent1 23 3 3 4" xfId="50089"/>
    <cellStyle name="20% - Accent1 23 3 4" xfId="50090"/>
    <cellStyle name="20% - Accent1 23 3 4 2" xfId="50091"/>
    <cellStyle name="20% - Accent1 23 3 4 2 2" xfId="50092"/>
    <cellStyle name="20% - Accent1 23 3 4 3" xfId="50093"/>
    <cellStyle name="20% - Accent1 23 3 5" xfId="50094"/>
    <cellStyle name="20% - Accent1 23 3 5 2" xfId="50095"/>
    <cellStyle name="20% - Accent1 23 3 6" xfId="50096"/>
    <cellStyle name="20% - Accent1 23 3 6 2" xfId="50097"/>
    <cellStyle name="20% - Accent1 23 3 7" xfId="50098"/>
    <cellStyle name="20% - Accent1 23 3 7 2" xfId="50099"/>
    <cellStyle name="20% - Accent1 23 3 8" xfId="50100"/>
    <cellStyle name="20% - Accent1 23 3 8 2" xfId="50101"/>
    <cellStyle name="20% - Accent1 23 3 9" xfId="50102"/>
    <cellStyle name="20% - Accent1 23 3 9 2" xfId="50103"/>
    <cellStyle name="20% - Accent1 23 4" xfId="50104"/>
    <cellStyle name="20% - Accent1 23 4 2" xfId="50105"/>
    <cellStyle name="20% - Accent1 23 4 2 2" xfId="50106"/>
    <cellStyle name="20% - Accent1 23 4 3" xfId="50107"/>
    <cellStyle name="20% - Accent1 23 4 3 2" xfId="50108"/>
    <cellStyle name="20% - Accent1 23 4 4" xfId="50109"/>
    <cellStyle name="20% - Accent1 23 5" xfId="50110"/>
    <cellStyle name="20% - Accent1 23 5 2" xfId="50111"/>
    <cellStyle name="20% - Accent1 23 5 2 2" xfId="50112"/>
    <cellStyle name="20% - Accent1 23 5 3" xfId="50113"/>
    <cellStyle name="20% - Accent1 23 5 3 2" xfId="50114"/>
    <cellStyle name="20% - Accent1 23 5 4" xfId="50115"/>
    <cellStyle name="20% - Accent1 23 6" xfId="50116"/>
    <cellStyle name="20% - Accent1 23 6 2" xfId="50117"/>
    <cellStyle name="20% - Accent1 23 6 2 2" xfId="50118"/>
    <cellStyle name="20% - Accent1 23 6 3" xfId="50119"/>
    <cellStyle name="20% - Accent1 23 7" xfId="50120"/>
    <cellStyle name="20% - Accent1 23 7 2" xfId="50121"/>
    <cellStyle name="20% - Accent1 23 8" xfId="50122"/>
    <cellStyle name="20% - Accent1 23 8 2" xfId="50123"/>
    <cellStyle name="20% - Accent1 23 9" xfId="50124"/>
    <cellStyle name="20% - Accent1 23 9 2" xfId="50125"/>
    <cellStyle name="20% - Accent1 24" xfId="50126"/>
    <cellStyle name="20% - Accent1 24 10" xfId="50127"/>
    <cellStyle name="20% - Accent1 24 10 2" xfId="50128"/>
    <cellStyle name="20% - Accent1 24 11" xfId="50129"/>
    <cellStyle name="20% - Accent1 24 11 2" xfId="50130"/>
    <cellStyle name="20% - Accent1 24 12" xfId="50131"/>
    <cellStyle name="20% - Accent1 24 12 2" xfId="50132"/>
    <cellStyle name="20% - Accent1 24 13" xfId="50133"/>
    <cellStyle name="20% - Accent1 24 2" xfId="50134"/>
    <cellStyle name="20% - Accent1 24 2 10" xfId="50135"/>
    <cellStyle name="20% - Accent1 24 2 10 2" xfId="50136"/>
    <cellStyle name="20% - Accent1 24 2 11" xfId="50137"/>
    <cellStyle name="20% - Accent1 24 2 11 2" xfId="50138"/>
    <cellStyle name="20% - Accent1 24 2 12" xfId="50139"/>
    <cellStyle name="20% - Accent1 24 2 2" xfId="50140"/>
    <cellStyle name="20% - Accent1 24 2 2 10" xfId="50141"/>
    <cellStyle name="20% - Accent1 24 2 2 10 2" xfId="50142"/>
    <cellStyle name="20% - Accent1 24 2 2 11" xfId="50143"/>
    <cellStyle name="20% - Accent1 24 2 2 2" xfId="50144"/>
    <cellStyle name="20% - Accent1 24 2 2 2 2" xfId="50145"/>
    <cellStyle name="20% - Accent1 24 2 2 2 2 2" xfId="50146"/>
    <cellStyle name="20% - Accent1 24 2 2 2 3" xfId="50147"/>
    <cellStyle name="20% - Accent1 24 2 2 2 3 2" xfId="50148"/>
    <cellStyle name="20% - Accent1 24 2 2 2 4" xfId="50149"/>
    <cellStyle name="20% - Accent1 24 2 2 3" xfId="50150"/>
    <cellStyle name="20% - Accent1 24 2 2 3 2" xfId="50151"/>
    <cellStyle name="20% - Accent1 24 2 2 3 2 2" xfId="50152"/>
    <cellStyle name="20% - Accent1 24 2 2 3 3" xfId="50153"/>
    <cellStyle name="20% - Accent1 24 2 2 3 3 2" xfId="50154"/>
    <cellStyle name="20% - Accent1 24 2 2 3 4" xfId="50155"/>
    <cellStyle name="20% - Accent1 24 2 2 4" xfId="50156"/>
    <cellStyle name="20% - Accent1 24 2 2 4 2" xfId="50157"/>
    <cellStyle name="20% - Accent1 24 2 2 4 2 2" xfId="50158"/>
    <cellStyle name="20% - Accent1 24 2 2 4 3" xfId="50159"/>
    <cellStyle name="20% - Accent1 24 2 2 5" xfId="50160"/>
    <cellStyle name="20% - Accent1 24 2 2 5 2" xfId="50161"/>
    <cellStyle name="20% - Accent1 24 2 2 6" xfId="50162"/>
    <cellStyle name="20% - Accent1 24 2 2 6 2" xfId="50163"/>
    <cellStyle name="20% - Accent1 24 2 2 7" xfId="50164"/>
    <cellStyle name="20% - Accent1 24 2 2 7 2" xfId="50165"/>
    <cellStyle name="20% - Accent1 24 2 2 8" xfId="50166"/>
    <cellStyle name="20% - Accent1 24 2 2 8 2" xfId="50167"/>
    <cellStyle name="20% - Accent1 24 2 2 9" xfId="50168"/>
    <cellStyle name="20% - Accent1 24 2 2 9 2" xfId="50169"/>
    <cellStyle name="20% - Accent1 24 2 3" xfId="50170"/>
    <cellStyle name="20% - Accent1 24 2 3 2" xfId="50171"/>
    <cellStyle name="20% - Accent1 24 2 3 2 2" xfId="50172"/>
    <cellStyle name="20% - Accent1 24 2 3 3" xfId="50173"/>
    <cellStyle name="20% - Accent1 24 2 3 3 2" xfId="50174"/>
    <cellStyle name="20% - Accent1 24 2 3 4" xfId="50175"/>
    <cellStyle name="20% - Accent1 24 2 4" xfId="50176"/>
    <cellStyle name="20% - Accent1 24 2 4 2" xfId="50177"/>
    <cellStyle name="20% - Accent1 24 2 4 2 2" xfId="50178"/>
    <cellStyle name="20% - Accent1 24 2 4 3" xfId="50179"/>
    <cellStyle name="20% - Accent1 24 2 4 3 2" xfId="50180"/>
    <cellStyle name="20% - Accent1 24 2 4 4" xfId="50181"/>
    <cellStyle name="20% - Accent1 24 2 5" xfId="50182"/>
    <cellStyle name="20% - Accent1 24 2 5 2" xfId="50183"/>
    <cellStyle name="20% - Accent1 24 2 5 2 2" xfId="50184"/>
    <cellStyle name="20% - Accent1 24 2 5 3" xfId="50185"/>
    <cellStyle name="20% - Accent1 24 2 6" xfId="50186"/>
    <cellStyle name="20% - Accent1 24 2 6 2" xfId="50187"/>
    <cellStyle name="20% - Accent1 24 2 7" xfId="50188"/>
    <cellStyle name="20% - Accent1 24 2 7 2" xfId="50189"/>
    <cellStyle name="20% - Accent1 24 2 8" xfId="50190"/>
    <cellStyle name="20% - Accent1 24 2 8 2" xfId="50191"/>
    <cellStyle name="20% - Accent1 24 2 9" xfId="50192"/>
    <cellStyle name="20% - Accent1 24 2 9 2" xfId="50193"/>
    <cellStyle name="20% - Accent1 24 3" xfId="50194"/>
    <cellStyle name="20% - Accent1 24 3 10" xfId="50195"/>
    <cellStyle name="20% - Accent1 24 3 10 2" xfId="50196"/>
    <cellStyle name="20% - Accent1 24 3 11" xfId="50197"/>
    <cellStyle name="20% - Accent1 24 3 2" xfId="50198"/>
    <cellStyle name="20% - Accent1 24 3 2 2" xfId="50199"/>
    <cellStyle name="20% - Accent1 24 3 2 2 2" xfId="50200"/>
    <cellStyle name="20% - Accent1 24 3 2 3" xfId="50201"/>
    <cellStyle name="20% - Accent1 24 3 2 3 2" xfId="50202"/>
    <cellStyle name="20% - Accent1 24 3 2 4" xfId="50203"/>
    <cellStyle name="20% - Accent1 24 3 3" xfId="50204"/>
    <cellStyle name="20% - Accent1 24 3 3 2" xfId="50205"/>
    <cellStyle name="20% - Accent1 24 3 3 2 2" xfId="50206"/>
    <cellStyle name="20% - Accent1 24 3 3 3" xfId="50207"/>
    <cellStyle name="20% - Accent1 24 3 3 3 2" xfId="50208"/>
    <cellStyle name="20% - Accent1 24 3 3 4" xfId="50209"/>
    <cellStyle name="20% - Accent1 24 3 4" xfId="50210"/>
    <cellStyle name="20% - Accent1 24 3 4 2" xfId="50211"/>
    <cellStyle name="20% - Accent1 24 3 4 2 2" xfId="50212"/>
    <cellStyle name="20% - Accent1 24 3 4 3" xfId="50213"/>
    <cellStyle name="20% - Accent1 24 3 5" xfId="50214"/>
    <cellStyle name="20% - Accent1 24 3 5 2" xfId="50215"/>
    <cellStyle name="20% - Accent1 24 3 6" xfId="50216"/>
    <cellStyle name="20% - Accent1 24 3 6 2" xfId="50217"/>
    <cellStyle name="20% - Accent1 24 3 7" xfId="50218"/>
    <cellStyle name="20% - Accent1 24 3 7 2" xfId="50219"/>
    <cellStyle name="20% - Accent1 24 3 8" xfId="50220"/>
    <cellStyle name="20% - Accent1 24 3 8 2" xfId="50221"/>
    <cellStyle name="20% - Accent1 24 3 9" xfId="50222"/>
    <cellStyle name="20% - Accent1 24 3 9 2" xfId="50223"/>
    <cellStyle name="20% - Accent1 24 4" xfId="50224"/>
    <cellStyle name="20% - Accent1 24 4 2" xfId="50225"/>
    <cellStyle name="20% - Accent1 24 4 2 2" xfId="50226"/>
    <cellStyle name="20% - Accent1 24 4 3" xfId="50227"/>
    <cellStyle name="20% - Accent1 24 4 3 2" xfId="50228"/>
    <cellStyle name="20% - Accent1 24 4 4" xfId="50229"/>
    <cellStyle name="20% - Accent1 24 5" xfId="50230"/>
    <cellStyle name="20% - Accent1 24 5 2" xfId="50231"/>
    <cellStyle name="20% - Accent1 24 5 2 2" xfId="50232"/>
    <cellStyle name="20% - Accent1 24 5 3" xfId="50233"/>
    <cellStyle name="20% - Accent1 24 5 3 2" xfId="50234"/>
    <cellStyle name="20% - Accent1 24 5 4" xfId="50235"/>
    <cellStyle name="20% - Accent1 24 6" xfId="50236"/>
    <cellStyle name="20% - Accent1 24 6 2" xfId="50237"/>
    <cellStyle name="20% - Accent1 24 6 2 2" xfId="50238"/>
    <cellStyle name="20% - Accent1 24 6 3" xfId="50239"/>
    <cellStyle name="20% - Accent1 24 7" xfId="50240"/>
    <cellStyle name="20% - Accent1 24 7 2" xfId="50241"/>
    <cellStyle name="20% - Accent1 24 8" xfId="50242"/>
    <cellStyle name="20% - Accent1 24 8 2" xfId="50243"/>
    <cellStyle name="20% - Accent1 24 9" xfId="50244"/>
    <cellStyle name="20% - Accent1 24 9 2" xfId="50245"/>
    <cellStyle name="20% - Accent1 25" xfId="50246"/>
    <cellStyle name="20% - Accent1 25 10" xfId="50247"/>
    <cellStyle name="20% - Accent1 25 10 2" xfId="50248"/>
    <cellStyle name="20% - Accent1 25 11" xfId="50249"/>
    <cellStyle name="20% - Accent1 25 11 2" xfId="50250"/>
    <cellStyle name="20% - Accent1 25 12" xfId="50251"/>
    <cellStyle name="20% - Accent1 25 12 2" xfId="50252"/>
    <cellStyle name="20% - Accent1 25 13" xfId="50253"/>
    <cellStyle name="20% - Accent1 25 2" xfId="50254"/>
    <cellStyle name="20% - Accent1 25 2 10" xfId="50255"/>
    <cellStyle name="20% - Accent1 25 2 10 2" xfId="50256"/>
    <cellStyle name="20% - Accent1 25 2 11" xfId="50257"/>
    <cellStyle name="20% - Accent1 25 2 11 2" xfId="50258"/>
    <cellStyle name="20% - Accent1 25 2 12" xfId="50259"/>
    <cellStyle name="20% - Accent1 25 2 2" xfId="50260"/>
    <cellStyle name="20% - Accent1 25 2 2 10" xfId="50261"/>
    <cellStyle name="20% - Accent1 25 2 2 10 2" xfId="50262"/>
    <cellStyle name="20% - Accent1 25 2 2 11" xfId="50263"/>
    <cellStyle name="20% - Accent1 25 2 2 2" xfId="50264"/>
    <cellStyle name="20% - Accent1 25 2 2 2 2" xfId="50265"/>
    <cellStyle name="20% - Accent1 25 2 2 2 2 2" xfId="50266"/>
    <cellStyle name="20% - Accent1 25 2 2 2 3" xfId="50267"/>
    <cellStyle name="20% - Accent1 25 2 2 2 3 2" xfId="50268"/>
    <cellStyle name="20% - Accent1 25 2 2 2 4" xfId="50269"/>
    <cellStyle name="20% - Accent1 25 2 2 3" xfId="50270"/>
    <cellStyle name="20% - Accent1 25 2 2 3 2" xfId="50271"/>
    <cellStyle name="20% - Accent1 25 2 2 3 2 2" xfId="50272"/>
    <cellStyle name="20% - Accent1 25 2 2 3 3" xfId="50273"/>
    <cellStyle name="20% - Accent1 25 2 2 3 3 2" xfId="50274"/>
    <cellStyle name="20% - Accent1 25 2 2 3 4" xfId="50275"/>
    <cellStyle name="20% - Accent1 25 2 2 4" xfId="50276"/>
    <cellStyle name="20% - Accent1 25 2 2 4 2" xfId="50277"/>
    <cellStyle name="20% - Accent1 25 2 2 4 2 2" xfId="50278"/>
    <cellStyle name="20% - Accent1 25 2 2 4 3" xfId="50279"/>
    <cellStyle name="20% - Accent1 25 2 2 5" xfId="50280"/>
    <cellStyle name="20% - Accent1 25 2 2 5 2" xfId="50281"/>
    <cellStyle name="20% - Accent1 25 2 2 6" xfId="50282"/>
    <cellStyle name="20% - Accent1 25 2 2 6 2" xfId="50283"/>
    <cellStyle name="20% - Accent1 25 2 2 7" xfId="50284"/>
    <cellStyle name="20% - Accent1 25 2 2 7 2" xfId="50285"/>
    <cellStyle name="20% - Accent1 25 2 2 8" xfId="50286"/>
    <cellStyle name="20% - Accent1 25 2 2 8 2" xfId="50287"/>
    <cellStyle name="20% - Accent1 25 2 2 9" xfId="50288"/>
    <cellStyle name="20% - Accent1 25 2 2 9 2" xfId="50289"/>
    <cellStyle name="20% - Accent1 25 2 3" xfId="50290"/>
    <cellStyle name="20% - Accent1 25 2 3 2" xfId="50291"/>
    <cellStyle name="20% - Accent1 25 2 3 2 2" xfId="50292"/>
    <cellStyle name="20% - Accent1 25 2 3 3" xfId="50293"/>
    <cellStyle name="20% - Accent1 25 2 3 3 2" xfId="50294"/>
    <cellStyle name="20% - Accent1 25 2 3 4" xfId="50295"/>
    <cellStyle name="20% - Accent1 25 2 4" xfId="50296"/>
    <cellStyle name="20% - Accent1 25 2 4 2" xfId="50297"/>
    <cellStyle name="20% - Accent1 25 2 4 2 2" xfId="50298"/>
    <cellStyle name="20% - Accent1 25 2 4 3" xfId="50299"/>
    <cellStyle name="20% - Accent1 25 2 4 3 2" xfId="50300"/>
    <cellStyle name="20% - Accent1 25 2 4 4" xfId="50301"/>
    <cellStyle name="20% - Accent1 25 2 5" xfId="50302"/>
    <cellStyle name="20% - Accent1 25 2 5 2" xfId="50303"/>
    <cellStyle name="20% - Accent1 25 2 5 2 2" xfId="50304"/>
    <cellStyle name="20% - Accent1 25 2 5 3" xfId="50305"/>
    <cellStyle name="20% - Accent1 25 2 6" xfId="50306"/>
    <cellStyle name="20% - Accent1 25 2 6 2" xfId="50307"/>
    <cellStyle name="20% - Accent1 25 2 7" xfId="50308"/>
    <cellStyle name="20% - Accent1 25 2 7 2" xfId="50309"/>
    <cellStyle name="20% - Accent1 25 2 8" xfId="50310"/>
    <cellStyle name="20% - Accent1 25 2 8 2" xfId="50311"/>
    <cellStyle name="20% - Accent1 25 2 9" xfId="50312"/>
    <cellStyle name="20% - Accent1 25 2 9 2" xfId="50313"/>
    <cellStyle name="20% - Accent1 25 3" xfId="50314"/>
    <cellStyle name="20% - Accent1 25 3 10" xfId="50315"/>
    <cellStyle name="20% - Accent1 25 3 10 2" xfId="50316"/>
    <cellStyle name="20% - Accent1 25 3 11" xfId="50317"/>
    <cellStyle name="20% - Accent1 25 3 2" xfId="50318"/>
    <cellStyle name="20% - Accent1 25 3 2 2" xfId="50319"/>
    <cellStyle name="20% - Accent1 25 3 2 2 2" xfId="50320"/>
    <cellStyle name="20% - Accent1 25 3 2 3" xfId="50321"/>
    <cellStyle name="20% - Accent1 25 3 2 3 2" xfId="50322"/>
    <cellStyle name="20% - Accent1 25 3 2 4" xfId="50323"/>
    <cellStyle name="20% - Accent1 25 3 3" xfId="50324"/>
    <cellStyle name="20% - Accent1 25 3 3 2" xfId="50325"/>
    <cellStyle name="20% - Accent1 25 3 3 2 2" xfId="50326"/>
    <cellStyle name="20% - Accent1 25 3 3 3" xfId="50327"/>
    <cellStyle name="20% - Accent1 25 3 3 3 2" xfId="50328"/>
    <cellStyle name="20% - Accent1 25 3 3 4" xfId="50329"/>
    <cellStyle name="20% - Accent1 25 3 4" xfId="50330"/>
    <cellStyle name="20% - Accent1 25 3 4 2" xfId="50331"/>
    <cellStyle name="20% - Accent1 25 3 4 2 2" xfId="50332"/>
    <cellStyle name="20% - Accent1 25 3 4 3" xfId="50333"/>
    <cellStyle name="20% - Accent1 25 3 5" xfId="50334"/>
    <cellStyle name="20% - Accent1 25 3 5 2" xfId="50335"/>
    <cellStyle name="20% - Accent1 25 3 6" xfId="50336"/>
    <cellStyle name="20% - Accent1 25 3 6 2" xfId="50337"/>
    <cellStyle name="20% - Accent1 25 3 7" xfId="50338"/>
    <cellStyle name="20% - Accent1 25 3 7 2" xfId="50339"/>
    <cellStyle name="20% - Accent1 25 3 8" xfId="50340"/>
    <cellStyle name="20% - Accent1 25 3 8 2" xfId="50341"/>
    <cellStyle name="20% - Accent1 25 3 9" xfId="50342"/>
    <cellStyle name="20% - Accent1 25 3 9 2" xfId="50343"/>
    <cellStyle name="20% - Accent1 25 4" xfId="50344"/>
    <cellStyle name="20% - Accent1 25 4 2" xfId="50345"/>
    <cellStyle name="20% - Accent1 25 4 2 2" xfId="50346"/>
    <cellStyle name="20% - Accent1 25 4 3" xfId="50347"/>
    <cellStyle name="20% - Accent1 25 4 3 2" xfId="50348"/>
    <cellStyle name="20% - Accent1 25 4 4" xfId="50349"/>
    <cellStyle name="20% - Accent1 25 5" xfId="50350"/>
    <cellStyle name="20% - Accent1 25 5 2" xfId="50351"/>
    <cellStyle name="20% - Accent1 25 5 2 2" xfId="50352"/>
    <cellStyle name="20% - Accent1 25 5 3" xfId="50353"/>
    <cellStyle name="20% - Accent1 25 5 3 2" xfId="50354"/>
    <cellStyle name="20% - Accent1 25 5 4" xfId="50355"/>
    <cellStyle name="20% - Accent1 25 6" xfId="50356"/>
    <cellStyle name="20% - Accent1 25 6 2" xfId="50357"/>
    <cellStyle name="20% - Accent1 25 6 2 2" xfId="50358"/>
    <cellStyle name="20% - Accent1 25 6 3" xfId="50359"/>
    <cellStyle name="20% - Accent1 25 7" xfId="50360"/>
    <cellStyle name="20% - Accent1 25 7 2" xfId="50361"/>
    <cellStyle name="20% - Accent1 25 8" xfId="50362"/>
    <cellStyle name="20% - Accent1 25 8 2" xfId="50363"/>
    <cellStyle name="20% - Accent1 25 9" xfId="50364"/>
    <cellStyle name="20% - Accent1 25 9 2" xfId="50365"/>
    <cellStyle name="20% - Accent1 26" xfId="50366"/>
    <cellStyle name="20% - Accent1 26 2" xfId="50367"/>
    <cellStyle name="20% - Accent1 27" xfId="50368"/>
    <cellStyle name="20% - Accent1 27 2" xfId="50369"/>
    <cellStyle name="20% - Accent1 28" xfId="50370"/>
    <cellStyle name="20% - Accent1 28 2" xfId="50371"/>
    <cellStyle name="20% - Accent1 28 3" xfId="50372"/>
    <cellStyle name="20% - Accent1 29" xfId="50373"/>
    <cellStyle name="20% - Accent1 29 2" xfId="50374"/>
    <cellStyle name="20% - Accent1 29 3" xfId="50375"/>
    <cellStyle name="20% - Accent1 3" xfId="670"/>
    <cellStyle name="20% - Accent1 3 10" xfId="50376"/>
    <cellStyle name="20% - Accent1 3 10 2" xfId="50377"/>
    <cellStyle name="20% - Accent1 3 11" xfId="50378"/>
    <cellStyle name="20% - Accent1 3 11 2" xfId="50379"/>
    <cellStyle name="20% - Accent1 3 12" xfId="50380"/>
    <cellStyle name="20% - Accent1 3 12 2" xfId="50381"/>
    <cellStyle name="20% - Accent1 3 13" xfId="50382"/>
    <cellStyle name="20% - Accent1 3 2" xfId="671"/>
    <cellStyle name="20% - Accent1 3 2 10" xfId="50383"/>
    <cellStyle name="20% - Accent1 3 2 10 2" xfId="50384"/>
    <cellStyle name="20% - Accent1 3 2 11" xfId="50385"/>
    <cellStyle name="20% - Accent1 3 2 11 2" xfId="50386"/>
    <cellStyle name="20% - Accent1 3 2 12" xfId="50387"/>
    <cellStyle name="20% - Accent1 3 2 2" xfId="672"/>
    <cellStyle name="20% - Accent1 3 2 2 10" xfId="50388"/>
    <cellStyle name="20% - Accent1 3 2 2 10 2" xfId="50389"/>
    <cellStyle name="20% - Accent1 3 2 2 11" xfId="50390"/>
    <cellStyle name="20% - Accent1 3 2 2 2" xfId="50391"/>
    <cellStyle name="20% - Accent1 3 2 2 2 2" xfId="50392"/>
    <cellStyle name="20% - Accent1 3 2 2 2 2 2" xfId="50393"/>
    <cellStyle name="20% - Accent1 3 2 2 2 3" xfId="50394"/>
    <cellStyle name="20% - Accent1 3 2 2 2 3 2" xfId="50395"/>
    <cellStyle name="20% - Accent1 3 2 2 2 4" xfId="50396"/>
    <cellStyle name="20% - Accent1 3 2 2 3" xfId="50397"/>
    <cellStyle name="20% - Accent1 3 2 2 3 2" xfId="50398"/>
    <cellStyle name="20% - Accent1 3 2 2 3 2 2" xfId="50399"/>
    <cellStyle name="20% - Accent1 3 2 2 3 3" xfId="50400"/>
    <cellStyle name="20% - Accent1 3 2 2 3 3 2" xfId="50401"/>
    <cellStyle name="20% - Accent1 3 2 2 3 4" xfId="50402"/>
    <cellStyle name="20% - Accent1 3 2 2 4" xfId="50403"/>
    <cellStyle name="20% - Accent1 3 2 2 4 2" xfId="50404"/>
    <cellStyle name="20% - Accent1 3 2 2 4 2 2" xfId="50405"/>
    <cellStyle name="20% - Accent1 3 2 2 4 3" xfId="50406"/>
    <cellStyle name="20% - Accent1 3 2 2 5" xfId="50407"/>
    <cellStyle name="20% - Accent1 3 2 2 5 2" xfId="50408"/>
    <cellStyle name="20% - Accent1 3 2 2 6" xfId="50409"/>
    <cellStyle name="20% - Accent1 3 2 2 6 2" xfId="50410"/>
    <cellStyle name="20% - Accent1 3 2 2 7" xfId="50411"/>
    <cellStyle name="20% - Accent1 3 2 2 7 2" xfId="50412"/>
    <cellStyle name="20% - Accent1 3 2 2 8" xfId="50413"/>
    <cellStyle name="20% - Accent1 3 2 2 8 2" xfId="50414"/>
    <cellStyle name="20% - Accent1 3 2 2 9" xfId="50415"/>
    <cellStyle name="20% - Accent1 3 2 2 9 2" xfId="50416"/>
    <cellStyle name="20% - Accent1 3 2 3" xfId="673"/>
    <cellStyle name="20% - Accent1 3 2 3 2" xfId="50417"/>
    <cellStyle name="20% - Accent1 3 2 3 2 2" xfId="50418"/>
    <cellStyle name="20% - Accent1 3 2 3 3" xfId="50419"/>
    <cellStyle name="20% - Accent1 3 2 3 3 2" xfId="50420"/>
    <cellStyle name="20% - Accent1 3 2 3 4" xfId="50421"/>
    <cellStyle name="20% - Accent1 3 2 4" xfId="674"/>
    <cellStyle name="20% - Accent1 3 2 4 2" xfId="50422"/>
    <cellStyle name="20% - Accent1 3 2 4 2 2" xfId="50423"/>
    <cellStyle name="20% - Accent1 3 2 4 3" xfId="50424"/>
    <cellStyle name="20% - Accent1 3 2 4 3 2" xfId="50425"/>
    <cellStyle name="20% - Accent1 3 2 4 4" xfId="50426"/>
    <cellStyle name="20% - Accent1 3 2 5" xfId="675"/>
    <cellStyle name="20% - Accent1 3 2 5 2" xfId="50427"/>
    <cellStyle name="20% - Accent1 3 2 5 2 2" xfId="50428"/>
    <cellStyle name="20% - Accent1 3 2 5 3" xfId="50429"/>
    <cellStyle name="20% - Accent1 3 2 6" xfId="50430"/>
    <cellStyle name="20% - Accent1 3 2 6 2" xfId="50431"/>
    <cellStyle name="20% - Accent1 3 2 7" xfId="50432"/>
    <cellStyle name="20% - Accent1 3 2 7 2" xfId="50433"/>
    <cellStyle name="20% - Accent1 3 2 8" xfId="50434"/>
    <cellStyle name="20% - Accent1 3 2 8 2" xfId="50435"/>
    <cellStyle name="20% - Accent1 3 2 9" xfId="50436"/>
    <cellStyle name="20% - Accent1 3 2 9 2" xfId="50437"/>
    <cellStyle name="20% - Accent1 3 3" xfId="676"/>
    <cellStyle name="20% - Accent1 3 3 10" xfId="50438"/>
    <cellStyle name="20% - Accent1 3 3 10 2" xfId="50439"/>
    <cellStyle name="20% - Accent1 3 3 11" xfId="50440"/>
    <cellStyle name="20% - Accent1 3 3 2" xfId="677"/>
    <cellStyle name="20% - Accent1 3 3 2 2" xfId="50441"/>
    <cellStyle name="20% - Accent1 3 3 2 2 2" xfId="50442"/>
    <cellStyle name="20% - Accent1 3 3 2 3" xfId="50443"/>
    <cellStyle name="20% - Accent1 3 3 2 3 2" xfId="50444"/>
    <cellStyle name="20% - Accent1 3 3 2 4" xfId="50445"/>
    <cellStyle name="20% - Accent1 3 3 3" xfId="50446"/>
    <cellStyle name="20% - Accent1 3 3 3 2" xfId="50447"/>
    <cellStyle name="20% - Accent1 3 3 3 2 2" xfId="50448"/>
    <cellStyle name="20% - Accent1 3 3 3 3" xfId="50449"/>
    <cellStyle name="20% - Accent1 3 3 3 3 2" xfId="50450"/>
    <cellStyle name="20% - Accent1 3 3 3 4" xfId="50451"/>
    <cellStyle name="20% - Accent1 3 3 4" xfId="50452"/>
    <cellStyle name="20% - Accent1 3 3 4 2" xfId="50453"/>
    <cellStyle name="20% - Accent1 3 3 4 2 2" xfId="50454"/>
    <cellStyle name="20% - Accent1 3 3 4 3" xfId="50455"/>
    <cellStyle name="20% - Accent1 3 3 5" xfId="50456"/>
    <cellStyle name="20% - Accent1 3 3 5 2" xfId="50457"/>
    <cellStyle name="20% - Accent1 3 3 6" xfId="50458"/>
    <cellStyle name="20% - Accent1 3 3 6 2" xfId="50459"/>
    <cellStyle name="20% - Accent1 3 3 7" xfId="50460"/>
    <cellStyle name="20% - Accent1 3 3 7 2" xfId="50461"/>
    <cellStyle name="20% - Accent1 3 3 8" xfId="50462"/>
    <cellStyle name="20% - Accent1 3 3 8 2" xfId="50463"/>
    <cellStyle name="20% - Accent1 3 3 9" xfId="50464"/>
    <cellStyle name="20% - Accent1 3 3 9 2" xfId="50465"/>
    <cellStyle name="20% - Accent1 3 4" xfId="678"/>
    <cellStyle name="20% - Accent1 3 4 2" xfId="50466"/>
    <cellStyle name="20% - Accent1 3 4 2 2" xfId="50467"/>
    <cellStyle name="20% - Accent1 3 4 3" xfId="50468"/>
    <cellStyle name="20% - Accent1 3 4 3 2" xfId="50469"/>
    <cellStyle name="20% - Accent1 3 4 4" xfId="50470"/>
    <cellStyle name="20% - Accent1 3 5" xfId="679"/>
    <cellStyle name="20% - Accent1 3 5 2" xfId="50471"/>
    <cellStyle name="20% - Accent1 3 5 2 2" xfId="50472"/>
    <cellStyle name="20% - Accent1 3 5 3" xfId="50473"/>
    <cellStyle name="20% - Accent1 3 5 3 2" xfId="50474"/>
    <cellStyle name="20% - Accent1 3 5 4" xfId="50475"/>
    <cellStyle name="20% - Accent1 3 6" xfId="680"/>
    <cellStyle name="20% - Accent1 3 6 2" xfId="681"/>
    <cellStyle name="20% - Accent1 3 6 2 2" xfId="50476"/>
    <cellStyle name="20% - Accent1 3 6 3" xfId="50477"/>
    <cellStyle name="20% - Accent1 3 7" xfId="682"/>
    <cellStyle name="20% - Accent1 3 7 2" xfId="50478"/>
    <cellStyle name="20% - Accent1 3 8" xfId="50479"/>
    <cellStyle name="20% - Accent1 3 8 2" xfId="50480"/>
    <cellStyle name="20% - Accent1 3 9" xfId="50481"/>
    <cellStyle name="20% - Accent1 3 9 2" xfId="50482"/>
    <cellStyle name="20% - Accent1 30" xfId="50483"/>
    <cellStyle name="20% - Accent1 30 2" xfId="50484"/>
    <cellStyle name="20% - Accent1 30 3" xfId="50485"/>
    <cellStyle name="20% - Accent1 31" xfId="50486"/>
    <cellStyle name="20% - Accent1 31 2" xfId="50487"/>
    <cellStyle name="20% - Accent1 31 3" xfId="50488"/>
    <cellStyle name="20% - Accent1 32" xfId="50489"/>
    <cellStyle name="20% - Accent1 32 2" xfId="50490"/>
    <cellStyle name="20% - Accent1 32 3" xfId="50491"/>
    <cellStyle name="20% - Accent1 33" xfId="50492"/>
    <cellStyle name="20% - Accent1 33 2" xfId="50493"/>
    <cellStyle name="20% - Accent1 33 3" xfId="50494"/>
    <cellStyle name="20% - Accent1 34" xfId="50495"/>
    <cellStyle name="20% - Accent1 34 2" xfId="50496"/>
    <cellStyle name="20% - Accent1 34 3" xfId="50497"/>
    <cellStyle name="20% - Accent1 35" xfId="50498"/>
    <cellStyle name="20% - Accent1 35 2" xfId="50499"/>
    <cellStyle name="20% - Accent1 35 3" xfId="50500"/>
    <cellStyle name="20% - Accent1 36" xfId="50501"/>
    <cellStyle name="20% - Accent1 36 2" xfId="50502"/>
    <cellStyle name="20% - Accent1 36 3" xfId="50503"/>
    <cellStyle name="20% - Accent1 37" xfId="50504"/>
    <cellStyle name="20% - Accent1 37 2" xfId="50505"/>
    <cellStyle name="20% - Accent1 37 3" xfId="50506"/>
    <cellStyle name="20% - Accent1 38" xfId="50507"/>
    <cellStyle name="20% - Accent1 38 2" xfId="50508"/>
    <cellStyle name="20% - Accent1 38 3" xfId="50509"/>
    <cellStyle name="20% - Accent1 39" xfId="50510"/>
    <cellStyle name="20% - Accent1 39 2" xfId="50511"/>
    <cellStyle name="20% - Accent1 39 3" xfId="50512"/>
    <cellStyle name="20% - Accent1 4" xfId="683"/>
    <cellStyle name="20% - Accent1 4 10" xfId="50513"/>
    <cellStyle name="20% - Accent1 4 10 2" xfId="50514"/>
    <cellStyle name="20% - Accent1 4 11" xfId="50515"/>
    <cellStyle name="20% - Accent1 4 11 2" xfId="50516"/>
    <cellStyle name="20% - Accent1 4 12" xfId="50517"/>
    <cellStyle name="20% - Accent1 4 12 2" xfId="50518"/>
    <cellStyle name="20% - Accent1 4 13" xfId="50519"/>
    <cellStyle name="20% - Accent1 4 2" xfId="684"/>
    <cellStyle name="20% - Accent1 4 2 10" xfId="50520"/>
    <cellStyle name="20% - Accent1 4 2 10 2" xfId="50521"/>
    <cellStyle name="20% - Accent1 4 2 11" xfId="50522"/>
    <cellStyle name="20% - Accent1 4 2 11 2" xfId="50523"/>
    <cellStyle name="20% - Accent1 4 2 12" xfId="50524"/>
    <cellStyle name="20% - Accent1 4 2 2" xfId="685"/>
    <cellStyle name="20% - Accent1 4 2 2 10" xfId="50525"/>
    <cellStyle name="20% - Accent1 4 2 2 10 2" xfId="50526"/>
    <cellStyle name="20% - Accent1 4 2 2 11" xfId="50527"/>
    <cellStyle name="20% - Accent1 4 2 2 2" xfId="50528"/>
    <cellStyle name="20% - Accent1 4 2 2 2 2" xfId="50529"/>
    <cellStyle name="20% - Accent1 4 2 2 2 2 2" xfId="50530"/>
    <cellStyle name="20% - Accent1 4 2 2 2 3" xfId="50531"/>
    <cellStyle name="20% - Accent1 4 2 2 2 3 2" xfId="50532"/>
    <cellStyle name="20% - Accent1 4 2 2 2 4" xfId="50533"/>
    <cellStyle name="20% - Accent1 4 2 2 3" xfId="50534"/>
    <cellStyle name="20% - Accent1 4 2 2 3 2" xfId="50535"/>
    <cellStyle name="20% - Accent1 4 2 2 3 2 2" xfId="50536"/>
    <cellStyle name="20% - Accent1 4 2 2 3 3" xfId="50537"/>
    <cellStyle name="20% - Accent1 4 2 2 3 3 2" xfId="50538"/>
    <cellStyle name="20% - Accent1 4 2 2 3 4" xfId="50539"/>
    <cellStyle name="20% - Accent1 4 2 2 4" xfId="50540"/>
    <cellStyle name="20% - Accent1 4 2 2 4 2" xfId="50541"/>
    <cellStyle name="20% - Accent1 4 2 2 4 2 2" xfId="50542"/>
    <cellStyle name="20% - Accent1 4 2 2 4 3" xfId="50543"/>
    <cellStyle name="20% - Accent1 4 2 2 5" xfId="50544"/>
    <cellStyle name="20% - Accent1 4 2 2 5 2" xfId="50545"/>
    <cellStyle name="20% - Accent1 4 2 2 6" xfId="50546"/>
    <cellStyle name="20% - Accent1 4 2 2 6 2" xfId="50547"/>
    <cellStyle name="20% - Accent1 4 2 2 7" xfId="50548"/>
    <cellStyle name="20% - Accent1 4 2 2 7 2" xfId="50549"/>
    <cellStyle name="20% - Accent1 4 2 2 8" xfId="50550"/>
    <cellStyle name="20% - Accent1 4 2 2 8 2" xfId="50551"/>
    <cellStyle name="20% - Accent1 4 2 2 9" xfId="50552"/>
    <cellStyle name="20% - Accent1 4 2 2 9 2" xfId="50553"/>
    <cellStyle name="20% - Accent1 4 2 3" xfId="50554"/>
    <cellStyle name="20% - Accent1 4 2 3 2" xfId="50555"/>
    <cellStyle name="20% - Accent1 4 2 3 2 2" xfId="50556"/>
    <cellStyle name="20% - Accent1 4 2 3 3" xfId="50557"/>
    <cellStyle name="20% - Accent1 4 2 3 3 2" xfId="50558"/>
    <cellStyle name="20% - Accent1 4 2 3 4" xfId="50559"/>
    <cellStyle name="20% - Accent1 4 2 4" xfId="50560"/>
    <cellStyle name="20% - Accent1 4 2 4 2" xfId="50561"/>
    <cellStyle name="20% - Accent1 4 2 4 2 2" xfId="50562"/>
    <cellStyle name="20% - Accent1 4 2 4 3" xfId="50563"/>
    <cellStyle name="20% - Accent1 4 2 4 3 2" xfId="50564"/>
    <cellStyle name="20% - Accent1 4 2 4 4" xfId="50565"/>
    <cellStyle name="20% - Accent1 4 2 5" xfId="50566"/>
    <cellStyle name="20% - Accent1 4 2 5 2" xfId="50567"/>
    <cellStyle name="20% - Accent1 4 2 5 2 2" xfId="50568"/>
    <cellStyle name="20% - Accent1 4 2 5 3" xfId="50569"/>
    <cellStyle name="20% - Accent1 4 2 6" xfId="50570"/>
    <cellStyle name="20% - Accent1 4 2 6 2" xfId="50571"/>
    <cellStyle name="20% - Accent1 4 2 7" xfId="50572"/>
    <cellStyle name="20% - Accent1 4 2 7 2" xfId="50573"/>
    <cellStyle name="20% - Accent1 4 2 8" xfId="50574"/>
    <cellStyle name="20% - Accent1 4 2 8 2" xfId="50575"/>
    <cellStyle name="20% - Accent1 4 2 9" xfId="50576"/>
    <cellStyle name="20% - Accent1 4 2 9 2" xfId="50577"/>
    <cellStyle name="20% - Accent1 4 3" xfId="686"/>
    <cellStyle name="20% - Accent1 4 3 10" xfId="50578"/>
    <cellStyle name="20% - Accent1 4 3 10 2" xfId="50579"/>
    <cellStyle name="20% - Accent1 4 3 11" xfId="50580"/>
    <cellStyle name="20% - Accent1 4 3 2" xfId="50581"/>
    <cellStyle name="20% - Accent1 4 3 2 2" xfId="50582"/>
    <cellStyle name="20% - Accent1 4 3 2 2 2" xfId="50583"/>
    <cellStyle name="20% - Accent1 4 3 2 3" xfId="50584"/>
    <cellStyle name="20% - Accent1 4 3 2 3 2" xfId="50585"/>
    <cellStyle name="20% - Accent1 4 3 2 4" xfId="50586"/>
    <cellStyle name="20% - Accent1 4 3 3" xfId="50587"/>
    <cellStyle name="20% - Accent1 4 3 3 2" xfId="50588"/>
    <cellStyle name="20% - Accent1 4 3 3 2 2" xfId="50589"/>
    <cellStyle name="20% - Accent1 4 3 3 3" xfId="50590"/>
    <cellStyle name="20% - Accent1 4 3 3 3 2" xfId="50591"/>
    <cellStyle name="20% - Accent1 4 3 3 4" xfId="50592"/>
    <cellStyle name="20% - Accent1 4 3 4" xfId="50593"/>
    <cellStyle name="20% - Accent1 4 3 4 2" xfId="50594"/>
    <cellStyle name="20% - Accent1 4 3 4 2 2" xfId="50595"/>
    <cellStyle name="20% - Accent1 4 3 4 3" xfId="50596"/>
    <cellStyle name="20% - Accent1 4 3 5" xfId="50597"/>
    <cellStyle name="20% - Accent1 4 3 5 2" xfId="50598"/>
    <cellStyle name="20% - Accent1 4 3 6" xfId="50599"/>
    <cellStyle name="20% - Accent1 4 3 6 2" xfId="50600"/>
    <cellStyle name="20% - Accent1 4 3 7" xfId="50601"/>
    <cellStyle name="20% - Accent1 4 3 7 2" xfId="50602"/>
    <cellStyle name="20% - Accent1 4 3 8" xfId="50603"/>
    <cellStyle name="20% - Accent1 4 3 8 2" xfId="50604"/>
    <cellStyle name="20% - Accent1 4 3 9" xfId="50605"/>
    <cellStyle name="20% - Accent1 4 3 9 2" xfId="50606"/>
    <cellStyle name="20% - Accent1 4 4" xfId="687"/>
    <cellStyle name="20% - Accent1 4 4 2" xfId="50607"/>
    <cellStyle name="20% - Accent1 4 4 2 2" xfId="50608"/>
    <cellStyle name="20% - Accent1 4 4 3" xfId="50609"/>
    <cellStyle name="20% - Accent1 4 4 3 2" xfId="50610"/>
    <cellStyle name="20% - Accent1 4 4 4" xfId="50611"/>
    <cellStyle name="20% - Accent1 4 5" xfId="688"/>
    <cellStyle name="20% - Accent1 4 5 2" xfId="689"/>
    <cellStyle name="20% - Accent1 4 5 2 2" xfId="50612"/>
    <cellStyle name="20% - Accent1 4 5 3" xfId="50613"/>
    <cellStyle name="20% - Accent1 4 5 3 2" xfId="50614"/>
    <cellStyle name="20% - Accent1 4 5 4" xfId="50615"/>
    <cellStyle name="20% - Accent1 4 6" xfId="690"/>
    <cellStyle name="20% - Accent1 4 6 2" xfId="50616"/>
    <cellStyle name="20% - Accent1 4 6 2 2" xfId="50617"/>
    <cellStyle name="20% - Accent1 4 6 3" xfId="50618"/>
    <cellStyle name="20% - Accent1 4 7" xfId="50619"/>
    <cellStyle name="20% - Accent1 4 7 2" xfId="50620"/>
    <cellStyle name="20% - Accent1 4 8" xfId="50621"/>
    <cellStyle name="20% - Accent1 4 8 2" xfId="50622"/>
    <cellStyle name="20% - Accent1 4 9" xfId="50623"/>
    <cellStyle name="20% - Accent1 4 9 2" xfId="50624"/>
    <cellStyle name="20% - Accent1 40" xfId="50625"/>
    <cellStyle name="20% - Accent1 40 2" xfId="50626"/>
    <cellStyle name="20% - Accent1 40 3" xfId="50627"/>
    <cellStyle name="20% - Accent1 41" xfId="50628"/>
    <cellStyle name="20% - Accent1 41 2" xfId="50629"/>
    <cellStyle name="20% - Accent1 42" xfId="50630"/>
    <cellStyle name="20% - Accent1 42 2" xfId="50631"/>
    <cellStyle name="20% - Accent1 43" xfId="50632"/>
    <cellStyle name="20% - Accent1 43 2" xfId="50633"/>
    <cellStyle name="20% - Accent1 44" xfId="50634"/>
    <cellStyle name="20% - Accent1 44 2" xfId="50635"/>
    <cellStyle name="20% - Accent1 45" xfId="50636"/>
    <cellStyle name="20% - Accent1 46" xfId="50637"/>
    <cellStyle name="20% - Accent1 47" xfId="50638"/>
    <cellStyle name="20% - Accent1 48" xfId="50639"/>
    <cellStyle name="20% - Accent1 49" xfId="50640"/>
    <cellStyle name="20% - Accent1 5" xfId="691"/>
    <cellStyle name="20% - Accent1 5 10" xfId="50641"/>
    <cellStyle name="20% - Accent1 5 10 2" xfId="50642"/>
    <cellStyle name="20% - Accent1 5 11" xfId="50643"/>
    <cellStyle name="20% - Accent1 5 11 2" xfId="50644"/>
    <cellStyle name="20% - Accent1 5 12" xfId="50645"/>
    <cellStyle name="20% - Accent1 5 12 2" xfId="50646"/>
    <cellStyle name="20% - Accent1 5 13" xfId="50647"/>
    <cellStyle name="20% - Accent1 5 2" xfId="692"/>
    <cellStyle name="20% - Accent1 5 2 10" xfId="50648"/>
    <cellStyle name="20% - Accent1 5 2 10 2" xfId="50649"/>
    <cellStyle name="20% - Accent1 5 2 11" xfId="50650"/>
    <cellStyle name="20% - Accent1 5 2 11 2" xfId="50651"/>
    <cellStyle name="20% - Accent1 5 2 12" xfId="50652"/>
    <cellStyle name="20% - Accent1 5 2 2" xfId="693"/>
    <cellStyle name="20% - Accent1 5 2 2 10" xfId="50653"/>
    <cellStyle name="20% - Accent1 5 2 2 10 2" xfId="50654"/>
    <cellStyle name="20% - Accent1 5 2 2 11" xfId="50655"/>
    <cellStyle name="20% - Accent1 5 2 2 2" xfId="50656"/>
    <cellStyle name="20% - Accent1 5 2 2 2 2" xfId="50657"/>
    <cellStyle name="20% - Accent1 5 2 2 2 2 2" xfId="50658"/>
    <cellStyle name="20% - Accent1 5 2 2 2 3" xfId="50659"/>
    <cellStyle name="20% - Accent1 5 2 2 2 3 2" xfId="50660"/>
    <cellStyle name="20% - Accent1 5 2 2 2 4" xfId="50661"/>
    <cellStyle name="20% - Accent1 5 2 2 3" xfId="50662"/>
    <cellStyle name="20% - Accent1 5 2 2 3 2" xfId="50663"/>
    <cellStyle name="20% - Accent1 5 2 2 3 2 2" xfId="50664"/>
    <cellStyle name="20% - Accent1 5 2 2 3 3" xfId="50665"/>
    <cellStyle name="20% - Accent1 5 2 2 3 3 2" xfId="50666"/>
    <cellStyle name="20% - Accent1 5 2 2 3 4" xfId="50667"/>
    <cellStyle name="20% - Accent1 5 2 2 4" xfId="50668"/>
    <cellStyle name="20% - Accent1 5 2 2 4 2" xfId="50669"/>
    <cellStyle name="20% - Accent1 5 2 2 4 2 2" xfId="50670"/>
    <cellStyle name="20% - Accent1 5 2 2 4 3" xfId="50671"/>
    <cellStyle name="20% - Accent1 5 2 2 5" xfId="50672"/>
    <cellStyle name="20% - Accent1 5 2 2 5 2" xfId="50673"/>
    <cellStyle name="20% - Accent1 5 2 2 6" xfId="50674"/>
    <cellStyle name="20% - Accent1 5 2 2 6 2" xfId="50675"/>
    <cellStyle name="20% - Accent1 5 2 2 7" xfId="50676"/>
    <cellStyle name="20% - Accent1 5 2 2 7 2" xfId="50677"/>
    <cellStyle name="20% - Accent1 5 2 2 8" xfId="50678"/>
    <cellStyle name="20% - Accent1 5 2 2 8 2" xfId="50679"/>
    <cellStyle name="20% - Accent1 5 2 2 9" xfId="50680"/>
    <cellStyle name="20% - Accent1 5 2 2 9 2" xfId="50681"/>
    <cellStyle name="20% - Accent1 5 2 3" xfId="50682"/>
    <cellStyle name="20% - Accent1 5 2 3 2" xfId="50683"/>
    <cellStyle name="20% - Accent1 5 2 3 2 2" xfId="50684"/>
    <cellStyle name="20% - Accent1 5 2 3 3" xfId="50685"/>
    <cellStyle name="20% - Accent1 5 2 3 3 2" xfId="50686"/>
    <cellStyle name="20% - Accent1 5 2 3 4" xfId="50687"/>
    <cellStyle name="20% - Accent1 5 2 4" xfId="50688"/>
    <cellStyle name="20% - Accent1 5 2 4 2" xfId="50689"/>
    <cellStyle name="20% - Accent1 5 2 4 2 2" xfId="50690"/>
    <cellStyle name="20% - Accent1 5 2 4 3" xfId="50691"/>
    <cellStyle name="20% - Accent1 5 2 4 3 2" xfId="50692"/>
    <cellStyle name="20% - Accent1 5 2 4 4" xfId="50693"/>
    <cellStyle name="20% - Accent1 5 2 5" xfId="50694"/>
    <cellStyle name="20% - Accent1 5 2 5 2" xfId="50695"/>
    <cellStyle name="20% - Accent1 5 2 5 2 2" xfId="50696"/>
    <cellStyle name="20% - Accent1 5 2 5 3" xfId="50697"/>
    <cellStyle name="20% - Accent1 5 2 6" xfId="50698"/>
    <cellStyle name="20% - Accent1 5 2 6 2" xfId="50699"/>
    <cellStyle name="20% - Accent1 5 2 7" xfId="50700"/>
    <cellStyle name="20% - Accent1 5 2 7 2" xfId="50701"/>
    <cellStyle name="20% - Accent1 5 2 8" xfId="50702"/>
    <cellStyle name="20% - Accent1 5 2 8 2" xfId="50703"/>
    <cellStyle name="20% - Accent1 5 2 9" xfId="50704"/>
    <cellStyle name="20% - Accent1 5 2 9 2" xfId="50705"/>
    <cellStyle name="20% - Accent1 5 3" xfId="694"/>
    <cellStyle name="20% - Accent1 5 3 10" xfId="50706"/>
    <cellStyle name="20% - Accent1 5 3 10 2" xfId="50707"/>
    <cellStyle name="20% - Accent1 5 3 11" xfId="50708"/>
    <cellStyle name="20% - Accent1 5 3 2" xfId="50709"/>
    <cellStyle name="20% - Accent1 5 3 2 2" xfId="50710"/>
    <cellStyle name="20% - Accent1 5 3 2 2 2" xfId="50711"/>
    <cellStyle name="20% - Accent1 5 3 2 3" xfId="50712"/>
    <cellStyle name="20% - Accent1 5 3 2 3 2" xfId="50713"/>
    <cellStyle name="20% - Accent1 5 3 2 4" xfId="50714"/>
    <cellStyle name="20% - Accent1 5 3 3" xfId="50715"/>
    <cellStyle name="20% - Accent1 5 3 3 2" xfId="50716"/>
    <cellStyle name="20% - Accent1 5 3 3 2 2" xfId="50717"/>
    <cellStyle name="20% - Accent1 5 3 3 3" xfId="50718"/>
    <cellStyle name="20% - Accent1 5 3 3 3 2" xfId="50719"/>
    <cellStyle name="20% - Accent1 5 3 3 4" xfId="50720"/>
    <cellStyle name="20% - Accent1 5 3 4" xfId="50721"/>
    <cellStyle name="20% - Accent1 5 3 4 2" xfId="50722"/>
    <cellStyle name="20% - Accent1 5 3 4 2 2" xfId="50723"/>
    <cellStyle name="20% - Accent1 5 3 4 3" xfId="50724"/>
    <cellStyle name="20% - Accent1 5 3 5" xfId="50725"/>
    <cellStyle name="20% - Accent1 5 3 5 2" xfId="50726"/>
    <cellStyle name="20% - Accent1 5 3 6" xfId="50727"/>
    <cellStyle name="20% - Accent1 5 3 6 2" xfId="50728"/>
    <cellStyle name="20% - Accent1 5 3 7" xfId="50729"/>
    <cellStyle name="20% - Accent1 5 3 7 2" xfId="50730"/>
    <cellStyle name="20% - Accent1 5 3 8" xfId="50731"/>
    <cellStyle name="20% - Accent1 5 3 8 2" xfId="50732"/>
    <cellStyle name="20% - Accent1 5 3 9" xfId="50733"/>
    <cellStyle name="20% - Accent1 5 3 9 2" xfId="50734"/>
    <cellStyle name="20% - Accent1 5 4" xfId="50735"/>
    <cellStyle name="20% - Accent1 5 4 2" xfId="50736"/>
    <cellStyle name="20% - Accent1 5 4 2 2" xfId="50737"/>
    <cellStyle name="20% - Accent1 5 4 3" xfId="50738"/>
    <cellStyle name="20% - Accent1 5 4 3 2" xfId="50739"/>
    <cellStyle name="20% - Accent1 5 4 4" xfId="50740"/>
    <cellStyle name="20% - Accent1 5 5" xfId="50741"/>
    <cellStyle name="20% - Accent1 5 5 2" xfId="50742"/>
    <cellStyle name="20% - Accent1 5 5 2 2" xfId="50743"/>
    <cellStyle name="20% - Accent1 5 5 3" xfId="50744"/>
    <cellStyle name="20% - Accent1 5 5 3 2" xfId="50745"/>
    <cellStyle name="20% - Accent1 5 5 4" xfId="50746"/>
    <cellStyle name="20% - Accent1 5 6" xfId="50747"/>
    <cellStyle name="20% - Accent1 5 6 2" xfId="50748"/>
    <cellStyle name="20% - Accent1 5 6 2 2" xfId="50749"/>
    <cellStyle name="20% - Accent1 5 6 3" xfId="50750"/>
    <cellStyle name="20% - Accent1 5 7" xfId="50751"/>
    <cellStyle name="20% - Accent1 5 7 2" xfId="50752"/>
    <cellStyle name="20% - Accent1 5 8" xfId="50753"/>
    <cellStyle name="20% - Accent1 5 8 2" xfId="50754"/>
    <cellStyle name="20% - Accent1 5 9" xfId="50755"/>
    <cellStyle name="20% - Accent1 5 9 2" xfId="50756"/>
    <cellStyle name="20% - Accent1 50" xfId="50757"/>
    <cellStyle name="20% - Accent1 51" xfId="50758"/>
    <cellStyle name="20% - Accent1 52" xfId="50759"/>
    <cellStyle name="20% - Accent1 53" xfId="50760"/>
    <cellStyle name="20% - Accent1 54" xfId="50761"/>
    <cellStyle name="20% - Accent1 55" xfId="50762"/>
    <cellStyle name="20% - Accent1 56" xfId="50763"/>
    <cellStyle name="20% - Accent1 6" xfId="695"/>
    <cellStyle name="20% - Accent1 6 10" xfId="50764"/>
    <cellStyle name="20% - Accent1 6 10 2" xfId="50765"/>
    <cellStyle name="20% - Accent1 6 11" xfId="50766"/>
    <cellStyle name="20% - Accent1 6 11 2" xfId="50767"/>
    <cellStyle name="20% - Accent1 6 12" xfId="50768"/>
    <cellStyle name="20% - Accent1 6 12 2" xfId="50769"/>
    <cellStyle name="20% - Accent1 6 13" xfId="50770"/>
    <cellStyle name="20% - Accent1 6 2" xfId="696"/>
    <cellStyle name="20% - Accent1 6 2 10" xfId="50771"/>
    <cellStyle name="20% - Accent1 6 2 10 2" xfId="50772"/>
    <cellStyle name="20% - Accent1 6 2 11" xfId="50773"/>
    <cellStyle name="20% - Accent1 6 2 11 2" xfId="50774"/>
    <cellStyle name="20% - Accent1 6 2 12" xfId="50775"/>
    <cellStyle name="20% - Accent1 6 2 2" xfId="697"/>
    <cellStyle name="20% - Accent1 6 2 2 10" xfId="50776"/>
    <cellStyle name="20% - Accent1 6 2 2 10 2" xfId="50777"/>
    <cellStyle name="20% - Accent1 6 2 2 11" xfId="50778"/>
    <cellStyle name="20% - Accent1 6 2 2 2" xfId="50779"/>
    <cellStyle name="20% - Accent1 6 2 2 2 2" xfId="50780"/>
    <cellStyle name="20% - Accent1 6 2 2 2 2 2" xfId="50781"/>
    <cellStyle name="20% - Accent1 6 2 2 2 3" xfId="50782"/>
    <cellStyle name="20% - Accent1 6 2 2 2 3 2" xfId="50783"/>
    <cellStyle name="20% - Accent1 6 2 2 2 4" xfId="50784"/>
    <cellStyle name="20% - Accent1 6 2 2 3" xfId="50785"/>
    <cellStyle name="20% - Accent1 6 2 2 3 2" xfId="50786"/>
    <cellStyle name="20% - Accent1 6 2 2 3 2 2" xfId="50787"/>
    <cellStyle name="20% - Accent1 6 2 2 3 3" xfId="50788"/>
    <cellStyle name="20% - Accent1 6 2 2 3 3 2" xfId="50789"/>
    <cellStyle name="20% - Accent1 6 2 2 3 4" xfId="50790"/>
    <cellStyle name="20% - Accent1 6 2 2 4" xfId="50791"/>
    <cellStyle name="20% - Accent1 6 2 2 4 2" xfId="50792"/>
    <cellStyle name="20% - Accent1 6 2 2 4 2 2" xfId="50793"/>
    <cellStyle name="20% - Accent1 6 2 2 4 3" xfId="50794"/>
    <cellStyle name="20% - Accent1 6 2 2 5" xfId="50795"/>
    <cellStyle name="20% - Accent1 6 2 2 5 2" xfId="50796"/>
    <cellStyle name="20% - Accent1 6 2 2 6" xfId="50797"/>
    <cellStyle name="20% - Accent1 6 2 2 6 2" xfId="50798"/>
    <cellStyle name="20% - Accent1 6 2 2 7" xfId="50799"/>
    <cellStyle name="20% - Accent1 6 2 2 7 2" xfId="50800"/>
    <cellStyle name="20% - Accent1 6 2 2 8" xfId="50801"/>
    <cellStyle name="20% - Accent1 6 2 2 8 2" xfId="50802"/>
    <cellStyle name="20% - Accent1 6 2 2 9" xfId="50803"/>
    <cellStyle name="20% - Accent1 6 2 2 9 2" xfId="50804"/>
    <cellStyle name="20% - Accent1 6 2 3" xfId="50805"/>
    <cellStyle name="20% - Accent1 6 2 3 2" xfId="50806"/>
    <cellStyle name="20% - Accent1 6 2 3 2 2" xfId="50807"/>
    <cellStyle name="20% - Accent1 6 2 3 3" xfId="50808"/>
    <cellStyle name="20% - Accent1 6 2 3 3 2" xfId="50809"/>
    <cellStyle name="20% - Accent1 6 2 3 4" xfId="50810"/>
    <cellStyle name="20% - Accent1 6 2 4" xfId="50811"/>
    <cellStyle name="20% - Accent1 6 2 4 2" xfId="50812"/>
    <cellStyle name="20% - Accent1 6 2 4 2 2" xfId="50813"/>
    <cellStyle name="20% - Accent1 6 2 4 3" xfId="50814"/>
    <cellStyle name="20% - Accent1 6 2 4 3 2" xfId="50815"/>
    <cellStyle name="20% - Accent1 6 2 4 4" xfId="50816"/>
    <cellStyle name="20% - Accent1 6 2 5" xfId="50817"/>
    <cellStyle name="20% - Accent1 6 2 5 2" xfId="50818"/>
    <cellStyle name="20% - Accent1 6 2 5 2 2" xfId="50819"/>
    <cellStyle name="20% - Accent1 6 2 5 3" xfId="50820"/>
    <cellStyle name="20% - Accent1 6 2 6" xfId="50821"/>
    <cellStyle name="20% - Accent1 6 2 6 2" xfId="50822"/>
    <cellStyle name="20% - Accent1 6 2 7" xfId="50823"/>
    <cellStyle name="20% - Accent1 6 2 7 2" xfId="50824"/>
    <cellStyle name="20% - Accent1 6 2 8" xfId="50825"/>
    <cellStyle name="20% - Accent1 6 2 8 2" xfId="50826"/>
    <cellStyle name="20% - Accent1 6 2 9" xfId="50827"/>
    <cellStyle name="20% - Accent1 6 2 9 2" xfId="50828"/>
    <cellStyle name="20% - Accent1 6 3" xfId="50829"/>
    <cellStyle name="20% - Accent1 6 3 10" xfId="50830"/>
    <cellStyle name="20% - Accent1 6 3 10 2" xfId="50831"/>
    <cellStyle name="20% - Accent1 6 3 11" xfId="50832"/>
    <cellStyle name="20% - Accent1 6 3 2" xfId="50833"/>
    <cellStyle name="20% - Accent1 6 3 2 2" xfId="50834"/>
    <cellStyle name="20% - Accent1 6 3 2 2 2" xfId="50835"/>
    <cellStyle name="20% - Accent1 6 3 2 3" xfId="50836"/>
    <cellStyle name="20% - Accent1 6 3 2 3 2" xfId="50837"/>
    <cellStyle name="20% - Accent1 6 3 2 4" xfId="50838"/>
    <cellStyle name="20% - Accent1 6 3 3" xfId="50839"/>
    <cellStyle name="20% - Accent1 6 3 3 2" xfId="50840"/>
    <cellStyle name="20% - Accent1 6 3 3 2 2" xfId="50841"/>
    <cellStyle name="20% - Accent1 6 3 3 3" xfId="50842"/>
    <cellStyle name="20% - Accent1 6 3 3 3 2" xfId="50843"/>
    <cellStyle name="20% - Accent1 6 3 3 4" xfId="50844"/>
    <cellStyle name="20% - Accent1 6 3 4" xfId="50845"/>
    <cellStyle name="20% - Accent1 6 3 4 2" xfId="50846"/>
    <cellStyle name="20% - Accent1 6 3 4 2 2" xfId="50847"/>
    <cellStyle name="20% - Accent1 6 3 4 3" xfId="50848"/>
    <cellStyle name="20% - Accent1 6 3 5" xfId="50849"/>
    <cellStyle name="20% - Accent1 6 3 5 2" xfId="50850"/>
    <cellStyle name="20% - Accent1 6 3 6" xfId="50851"/>
    <cellStyle name="20% - Accent1 6 3 6 2" xfId="50852"/>
    <cellStyle name="20% - Accent1 6 3 7" xfId="50853"/>
    <cellStyle name="20% - Accent1 6 3 7 2" xfId="50854"/>
    <cellStyle name="20% - Accent1 6 3 8" xfId="50855"/>
    <cellStyle name="20% - Accent1 6 3 8 2" xfId="50856"/>
    <cellStyle name="20% - Accent1 6 3 9" xfId="50857"/>
    <cellStyle name="20% - Accent1 6 3 9 2" xfId="50858"/>
    <cellStyle name="20% - Accent1 6 4" xfId="50859"/>
    <cellStyle name="20% - Accent1 6 4 2" xfId="50860"/>
    <cellStyle name="20% - Accent1 6 4 2 2" xfId="50861"/>
    <cellStyle name="20% - Accent1 6 4 3" xfId="50862"/>
    <cellStyle name="20% - Accent1 6 4 3 2" xfId="50863"/>
    <cellStyle name="20% - Accent1 6 4 4" xfId="50864"/>
    <cellStyle name="20% - Accent1 6 5" xfId="50865"/>
    <cellStyle name="20% - Accent1 6 5 2" xfId="50866"/>
    <cellStyle name="20% - Accent1 6 5 2 2" xfId="50867"/>
    <cellStyle name="20% - Accent1 6 5 3" xfId="50868"/>
    <cellStyle name="20% - Accent1 6 5 3 2" xfId="50869"/>
    <cellStyle name="20% - Accent1 6 5 4" xfId="50870"/>
    <cellStyle name="20% - Accent1 6 6" xfId="50871"/>
    <cellStyle name="20% - Accent1 6 6 2" xfId="50872"/>
    <cellStyle name="20% - Accent1 6 6 2 2" xfId="50873"/>
    <cellStyle name="20% - Accent1 6 6 3" xfId="50874"/>
    <cellStyle name="20% - Accent1 6 7" xfId="50875"/>
    <cellStyle name="20% - Accent1 6 7 2" xfId="50876"/>
    <cellStyle name="20% - Accent1 6 8" xfId="50877"/>
    <cellStyle name="20% - Accent1 6 8 2" xfId="50878"/>
    <cellStyle name="20% - Accent1 6 9" xfId="50879"/>
    <cellStyle name="20% - Accent1 6 9 2" xfId="50880"/>
    <cellStyle name="20% - Accent1 7" xfId="698"/>
    <cellStyle name="20% - Accent1 7 10" xfId="50881"/>
    <cellStyle name="20% - Accent1 7 10 2" xfId="50882"/>
    <cellStyle name="20% - Accent1 7 11" xfId="50883"/>
    <cellStyle name="20% - Accent1 7 11 2" xfId="50884"/>
    <cellStyle name="20% - Accent1 7 12" xfId="50885"/>
    <cellStyle name="20% - Accent1 7 12 2" xfId="50886"/>
    <cellStyle name="20% - Accent1 7 13" xfId="50887"/>
    <cellStyle name="20% - Accent1 7 2" xfId="699"/>
    <cellStyle name="20% - Accent1 7 2 10" xfId="50888"/>
    <cellStyle name="20% - Accent1 7 2 10 2" xfId="50889"/>
    <cellStyle name="20% - Accent1 7 2 11" xfId="50890"/>
    <cellStyle name="20% - Accent1 7 2 11 2" xfId="50891"/>
    <cellStyle name="20% - Accent1 7 2 12" xfId="50892"/>
    <cellStyle name="20% - Accent1 7 2 2" xfId="700"/>
    <cellStyle name="20% - Accent1 7 2 2 10" xfId="50893"/>
    <cellStyle name="20% - Accent1 7 2 2 10 2" xfId="50894"/>
    <cellStyle name="20% - Accent1 7 2 2 11" xfId="50895"/>
    <cellStyle name="20% - Accent1 7 2 2 2" xfId="50896"/>
    <cellStyle name="20% - Accent1 7 2 2 2 2" xfId="50897"/>
    <cellStyle name="20% - Accent1 7 2 2 2 2 2" xfId="50898"/>
    <cellStyle name="20% - Accent1 7 2 2 2 3" xfId="50899"/>
    <cellStyle name="20% - Accent1 7 2 2 2 3 2" xfId="50900"/>
    <cellStyle name="20% - Accent1 7 2 2 2 4" xfId="50901"/>
    <cellStyle name="20% - Accent1 7 2 2 3" xfId="50902"/>
    <cellStyle name="20% - Accent1 7 2 2 3 2" xfId="50903"/>
    <cellStyle name="20% - Accent1 7 2 2 3 2 2" xfId="50904"/>
    <cellStyle name="20% - Accent1 7 2 2 3 3" xfId="50905"/>
    <cellStyle name="20% - Accent1 7 2 2 3 3 2" xfId="50906"/>
    <cellStyle name="20% - Accent1 7 2 2 3 4" xfId="50907"/>
    <cellStyle name="20% - Accent1 7 2 2 4" xfId="50908"/>
    <cellStyle name="20% - Accent1 7 2 2 4 2" xfId="50909"/>
    <cellStyle name="20% - Accent1 7 2 2 4 2 2" xfId="50910"/>
    <cellStyle name="20% - Accent1 7 2 2 4 3" xfId="50911"/>
    <cellStyle name="20% - Accent1 7 2 2 5" xfId="50912"/>
    <cellStyle name="20% - Accent1 7 2 2 5 2" xfId="50913"/>
    <cellStyle name="20% - Accent1 7 2 2 6" xfId="50914"/>
    <cellStyle name="20% - Accent1 7 2 2 6 2" xfId="50915"/>
    <cellStyle name="20% - Accent1 7 2 2 7" xfId="50916"/>
    <cellStyle name="20% - Accent1 7 2 2 7 2" xfId="50917"/>
    <cellStyle name="20% - Accent1 7 2 2 8" xfId="50918"/>
    <cellStyle name="20% - Accent1 7 2 2 8 2" xfId="50919"/>
    <cellStyle name="20% - Accent1 7 2 2 9" xfId="50920"/>
    <cellStyle name="20% - Accent1 7 2 2 9 2" xfId="50921"/>
    <cellStyle name="20% - Accent1 7 2 3" xfId="50922"/>
    <cellStyle name="20% - Accent1 7 2 3 2" xfId="50923"/>
    <cellStyle name="20% - Accent1 7 2 3 2 2" xfId="50924"/>
    <cellStyle name="20% - Accent1 7 2 3 3" xfId="50925"/>
    <cellStyle name="20% - Accent1 7 2 3 3 2" xfId="50926"/>
    <cellStyle name="20% - Accent1 7 2 3 4" xfId="50927"/>
    <cellStyle name="20% - Accent1 7 2 4" xfId="50928"/>
    <cellStyle name="20% - Accent1 7 2 4 2" xfId="50929"/>
    <cellStyle name="20% - Accent1 7 2 4 2 2" xfId="50930"/>
    <cellStyle name="20% - Accent1 7 2 4 3" xfId="50931"/>
    <cellStyle name="20% - Accent1 7 2 4 3 2" xfId="50932"/>
    <cellStyle name="20% - Accent1 7 2 4 4" xfId="50933"/>
    <cellStyle name="20% - Accent1 7 2 5" xfId="50934"/>
    <cellStyle name="20% - Accent1 7 2 5 2" xfId="50935"/>
    <cellStyle name="20% - Accent1 7 2 5 2 2" xfId="50936"/>
    <cellStyle name="20% - Accent1 7 2 5 3" xfId="50937"/>
    <cellStyle name="20% - Accent1 7 2 6" xfId="50938"/>
    <cellStyle name="20% - Accent1 7 2 6 2" xfId="50939"/>
    <cellStyle name="20% - Accent1 7 2 7" xfId="50940"/>
    <cellStyle name="20% - Accent1 7 2 7 2" xfId="50941"/>
    <cellStyle name="20% - Accent1 7 2 8" xfId="50942"/>
    <cellStyle name="20% - Accent1 7 2 8 2" xfId="50943"/>
    <cellStyle name="20% - Accent1 7 2 9" xfId="50944"/>
    <cellStyle name="20% - Accent1 7 2 9 2" xfId="50945"/>
    <cellStyle name="20% - Accent1 7 3" xfId="50946"/>
    <cellStyle name="20% - Accent1 7 3 10" xfId="50947"/>
    <cellStyle name="20% - Accent1 7 3 10 2" xfId="50948"/>
    <cellStyle name="20% - Accent1 7 3 11" xfId="50949"/>
    <cellStyle name="20% - Accent1 7 3 2" xfId="50950"/>
    <cellStyle name="20% - Accent1 7 3 2 2" xfId="50951"/>
    <cellStyle name="20% - Accent1 7 3 2 2 2" xfId="50952"/>
    <cellStyle name="20% - Accent1 7 3 2 3" xfId="50953"/>
    <cellStyle name="20% - Accent1 7 3 2 3 2" xfId="50954"/>
    <cellStyle name="20% - Accent1 7 3 2 4" xfId="50955"/>
    <cellStyle name="20% - Accent1 7 3 3" xfId="50956"/>
    <cellStyle name="20% - Accent1 7 3 3 2" xfId="50957"/>
    <cellStyle name="20% - Accent1 7 3 3 2 2" xfId="50958"/>
    <cellStyle name="20% - Accent1 7 3 3 3" xfId="50959"/>
    <cellStyle name="20% - Accent1 7 3 3 3 2" xfId="50960"/>
    <cellStyle name="20% - Accent1 7 3 3 4" xfId="50961"/>
    <cellStyle name="20% - Accent1 7 3 4" xfId="50962"/>
    <cellStyle name="20% - Accent1 7 3 4 2" xfId="50963"/>
    <cellStyle name="20% - Accent1 7 3 4 2 2" xfId="50964"/>
    <cellStyle name="20% - Accent1 7 3 4 3" xfId="50965"/>
    <cellStyle name="20% - Accent1 7 3 5" xfId="50966"/>
    <cellStyle name="20% - Accent1 7 3 5 2" xfId="50967"/>
    <cellStyle name="20% - Accent1 7 3 6" xfId="50968"/>
    <cellStyle name="20% - Accent1 7 3 6 2" xfId="50969"/>
    <cellStyle name="20% - Accent1 7 3 7" xfId="50970"/>
    <cellStyle name="20% - Accent1 7 3 7 2" xfId="50971"/>
    <cellStyle name="20% - Accent1 7 3 8" xfId="50972"/>
    <cellStyle name="20% - Accent1 7 3 8 2" xfId="50973"/>
    <cellStyle name="20% - Accent1 7 3 9" xfId="50974"/>
    <cellStyle name="20% - Accent1 7 3 9 2" xfId="50975"/>
    <cellStyle name="20% - Accent1 7 4" xfId="50976"/>
    <cellStyle name="20% - Accent1 7 4 2" xfId="50977"/>
    <cellStyle name="20% - Accent1 7 4 2 2" xfId="50978"/>
    <cellStyle name="20% - Accent1 7 4 3" xfId="50979"/>
    <cellStyle name="20% - Accent1 7 4 3 2" xfId="50980"/>
    <cellStyle name="20% - Accent1 7 4 4" xfId="50981"/>
    <cellStyle name="20% - Accent1 7 5" xfId="50982"/>
    <cellStyle name="20% - Accent1 7 5 2" xfId="50983"/>
    <cellStyle name="20% - Accent1 7 5 2 2" xfId="50984"/>
    <cellStyle name="20% - Accent1 7 5 3" xfId="50985"/>
    <cellStyle name="20% - Accent1 7 5 3 2" xfId="50986"/>
    <cellStyle name="20% - Accent1 7 5 4" xfId="50987"/>
    <cellStyle name="20% - Accent1 7 6" xfId="50988"/>
    <cellStyle name="20% - Accent1 7 6 2" xfId="50989"/>
    <cellStyle name="20% - Accent1 7 6 2 2" xfId="50990"/>
    <cellStyle name="20% - Accent1 7 6 3" xfId="50991"/>
    <cellStyle name="20% - Accent1 7 7" xfId="50992"/>
    <cellStyle name="20% - Accent1 7 7 2" xfId="50993"/>
    <cellStyle name="20% - Accent1 7 8" xfId="50994"/>
    <cellStyle name="20% - Accent1 7 8 2" xfId="50995"/>
    <cellStyle name="20% - Accent1 7 9" xfId="50996"/>
    <cellStyle name="20% - Accent1 7 9 2" xfId="50997"/>
    <cellStyle name="20% - Accent1 8" xfId="701"/>
    <cellStyle name="20% - Accent1 8 10" xfId="50998"/>
    <cellStyle name="20% - Accent1 8 10 2" xfId="50999"/>
    <cellStyle name="20% - Accent1 8 11" xfId="51000"/>
    <cellStyle name="20% - Accent1 8 11 2" xfId="51001"/>
    <cellStyle name="20% - Accent1 8 12" xfId="51002"/>
    <cellStyle name="20% - Accent1 8 12 2" xfId="51003"/>
    <cellStyle name="20% - Accent1 8 13" xfId="51004"/>
    <cellStyle name="20% - Accent1 8 2" xfId="702"/>
    <cellStyle name="20% - Accent1 8 2 10" xfId="51005"/>
    <cellStyle name="20% - Accent1 8 2 10 2" xfId="51006"/>
    <cellStyle name="20% - Accent1 8 2 11" xfId="51007"/>
    <cellStyle name="20% - Accent1 8 2 11 2" xfId="51008"/>
    <cellStyle name="20% - Accent1 8 2 12" xfId="51009"/>
    <cellStyle name="20% - Accent1 8 2 2" xfId="703"/>
    <cellStyle name="20% - Accent1 8 2 2 10" xfId="51010"/>
    <cellStyle name="20% - Accent1 8 2 2 10 2" xfId="51011"/>
    <cellStyle name="20% - Accent1 8 2 2 11" xfId="51012"/>
    <cellStyle name="20% - Accent1 8 2 2 2" xfId="51013"/>
    <cellStyle name="20% - Accent1 8 2 2 2 2" xfId="51014"/>
    <cellStyle name="20% - Accent1 8 2 2 2 2 2" xfId="51015"/>
    <cellStyle name="20% - Accent1 8 2 2 2 3" xfId="51016"/>
    <cellStyle name="20% - Accent1 8 2 2 2 3 2" xfId="51017"/>
    <cellStyle name="20% - Accent1 8 2 2 2 4" xfId="51018"/>
    <cellStyle name="20% - Accent1 8 2 2 3" xfId="51019"/>
    <cellStyle name="20% - Accent1 8 2 2 3 2" xfId="51020"/>
    <cellStyle name="20% - Accent1 8 2 2 3 2 2" xfId="51021"/>
    <cellStyle name="20% - Accent1 8 2 2 3 3" xfId="51022"/>
    <cellStyle name="20% - Accent1 8 2 2 3 3 2" xfId="51023"/>
    <cellStyle name="20% - Accent1 8 2 2 3 4" xfId="51024"/>
    <cellStyle name="20% - Accent1 8 2 2 4" xfId="51025"/>
    <cellStyle name="20% - Accent1 8 2 2 4 2" xfId="51026"/>
    <cellStyle name="20% - Accent1 8 2 2 4 2 2" xfId="51027"/>
    <cellStyle name="20% - Accent1 8 2 2 4 3" xfId="51028"/>
    <cellStyle name="20% - Accent1 8 2 2 5" xfId="51029"/>
    <cellStyle name="20% - Accent1 8 2 2 5 2" xfId="51030"/>
    <cellStyle name="20% - Accent1 8 2 2 6" xfId="51031"/>
    <cellStyle name="20% - Accent1 8 2 2 6 2" xfId="51032"/>
    <cellStyle name="20% - Accent1 8 2 2 7" xfId="51033"/>
    <cellStyle name="20% - Accent1 8 2 2 7 2" xfId="51034"/>
    <cellStyle name="20% - Accent1 8 2 2 8" xfId="51035"/>
    <cellStyle name="20% - Accent1 8 2 2 8 2" xfId="51036"/>
    <cellStyle name="20% - Accent1 8 2 2 9" xfId="51037"/>
    <cellStyle name="20% - Accent1 8 2 2 9 2" xfId="51038"/>
    <cellStyle name="20% - Accent1 8 2 3" xfId="51039"/>
    <cellStyle name="20% - Accent1 8 2 3 2" xfId="51040"/>
    <cellStyle name="20% - Accent1 8 2 3 2 2" xfId="51041"/>
    <cellStyle name="20% - Accent1 8 2 3 3" xfId="51042"/>
    <cellStyle name="20% - Accent1 8 2 3 3 2" xfId="51043"/>
    <cellStyle name="20% - Accent1 8 2 3 4" xfId="51044"/>
    <cellStyle name="20% - Accent1 8 2 4" xfId="51045"/>
    <cellStyle name="20% - Accent1 8 2 4 2" xfId="51046"/>
    <cellStyle name="20% - Accent1 8 2 4 2 2" xfId="51047"/>
    <cellStyle name="20% - Accent1 8 2 4 3" xfId="51048"/>
    <cellStyle name="20% - Accent1 8 2 4 3 2" xfId="51049"/>
    <cellStyle name="20% - Accent1 8 2 4 4" xfId="51050"/>
    <cellStyle name="20% - Accent1 8 2 5" xfId="51051"/>
    <cellStyle name="20% - Accent1 8 2 5 2" xfId="51052"/>
    <cellStyle name="20% - Accent1 8 2 5 2 2" xfId="51053"/>
    <cellStyle name="20% - Accent1 8 2 5 3" xfId="51054"/>
    <cellStyle name="20% - Accent1 8 2 6" xfId="51055"/>
    <cellStyle name="20% - Accent1 8 2 6 2" xfId="51056"/>
    <cellStyle name="20% - Accent1 8 2 7" xfId="51057"/>
    <cellStyle name="20% - Accent1 8 2 7 2" xfId="51058"/>
    <cellStyle name="20% - Accent1 8 2 8" xfId="51059"/>
    <cellStyle name="20% - Accent1 8 2 8 2" xfId="51060"/>
    <cellStyle name="20% - Accent1 8 2 9" xfId="51061"/>
    <cellStyle name="20% - Accent1 8 2 9 2" xfId="51062"/>
    <cellStyle name="20% - Accent1 8 3" xfId="704"/>
    <cellStyle name="20% - Accent1 8 3 10" xfId="51063"/>
    <cellStyle name="20% - Accent1 8 3 10 2" xfId="51064"/>
    <cellStyle name="20% - Accent1 8 3 11" xfId="51065"/>
    <cellStyle name="20% - Accent1 8 3 2" xfId="51066"/>
    <cellStyle name="20% - Accent1 8 3 2 2" xfId="51067"/>
    <cellStyle name="20% - Accent1 8 3 2 2 2" xfId="51068"/>
    <cellStyle name="20% - Accent1 8 3 2 3" xfId="51069"/>
    <cellStyle name="20% - Accent1 8 3 2 3 2" xfId="51070"/>
    <cellStyle name="20% - Accent1 8 3 2 4" xfId="51071"/>
    <cellStyle name="20% - Accent1 8 3 3" xfId="51072"/>
    <cellStyle name="20% - Accent1 8 3 3 2" xfId="51073"/>
    <cellStyle name="20% - Accent1 8 3 3 2 2" xfId="51074"/>
    <cellStyle name="20% - Accent1 8 3 3 3" xfId="51075"/>
    <cellStyle name="20% - Accent1 8 3 3 3 2" xfId="51076"/>
    <cellStyle name="20% - Accent1 8 3 3 4" xfId="51077"/>
    <cellStyle name="20% - Accent1 8 3 4" xfId="51078"/>
    <cellStyle name="20% - Accent1 8 3 4 2" xfId="51079"/>
    <cellStyle name="20% - Accent1 8 3 4 2 2" xfId="51080"/>
    <cellStyle name="20% - Accent1 8 3 4 3" xfId="51081"/>
    <cellStyle name="20% - Accent1 8 3 5" xfId="51082"/>
    <cellStyle name="20% - Accent1 8 3 5 2" xfId="51083"/>
    <cellStyle name="20% - Accent1 8 3 6" xfId="51084"/>
    <cellStyle name="20% - Accent1 8 3 6 2" xfId="51085"/>
    <cellStyle name="20% - Accent1 8 3 7" xfId="51086"/>
    <cellStyle name="20% - Accent1 8 3 7 2" xfId="51087"/>
    <cellStyle name="20% - Accent1 8 3 8" xfId="51088"/>
    <cellStyle name="20% - Accent1 8 3 8 2" xfId="51089"/>
    <cellStyle name="20% - Accent1 8 3 9" xfId="51090"/>
    <cellStyle name="20% - Accent1 8 3 9 2" xfId="51091"/>
    <cellStyle name="20% - Accent1 8 4" xfId="51092"/>
    <cellStyle name="20% - Accent1 8 4 2" xfId="51093"/>
    <cellStyle name="20% - Accent1 8 4 2 2" xfId="51094"/>
    <cellStyle name="20% - Accent1 8 4 3" xfId="51095"/>
    <cellStyle name="20% - Accent1 8 4 3 2" xfId="51096"/>
    <cellStyle name="20% - Accent1 8 4 4" xfId="51097"/>
    <cellStyle name="20% - Accent1 8 5" xfId="51098"/>
    <cellStyle name="20% - Accent1 8 5 2" xfId="51099"/>
    <cellStyle name="20% - Accent1 8 5 2 2" xfId="51100"/>
    <cellStyle name="20% - Accent1 8 5 3" xfId="51101"/>
    <cellStyle name="20% - Accent1 8 5 3 2" xfId="51102"/>
    <cellStyle name="20% - Accent1 8 5 4" xfId="51103"/>
    <cellStyle name="20% - Accent1 8 6" xfId="51104"/>
    <cellStyle name="20% - Accent1 8 6 2" xfId="51105"/>
    <cellStyle name="20% - Accent1 8 6 2 2" xfId="51106"/>
    <cellStyle name="20% - Accent1 8 6 3" xfId="51107"/>
    <cellStyle name="20% - Accent1 8 7" xfId="51108"/>
    <cellStyle name="20% - Accent1 8 7 2" xfId="51109"/>
    <cellStyle name="20% - Accent1 8 8" xfId="51110"/>
    <cellStyle name="20% - Accent1 8 8 2" xfId="51111"/>
    <cellStyle name="20% - Accent1 8 9" xfId="51112"/>
    <cellStyle name="20% - Accent1 8 9 2" xfId="51113"/>
    <cellStyle name="20% - Accent1 9" xfId="705"/>
    <cellStyle name="20% - Accent1 9 10" xfId="51114"/>
    <cellStyle name="20% - Accent1 9 10 2" xfId="51115"/>
    <cellStyle name="20% - Accent1 9 11" xfId="51116"/>
    <cellStyle name="20% - Accent1 9 11 2" xfId="51117"/>
    <cellStyle name="20% - Accent1 9 12" xfId="51118"/>
    <cellStyle name="20% - Accent1 9 12 2" xfId="51119"/>
    <cellStyle name="20% - Accent1 9 13" xfId="51120"/>
    <cellStyle name="20% - Accent1 9 2" xfId="706"/>
    <cellStyle name="20% - Accent1 9 2 10" xfId="51121"/>
    <cellStyle name="20% - Accent1 9 2 10 2" xfId="51122"/>
    <cellStyle name="20% - Accent1 9 2 11" xfId="51123"/>
    <cellStyle name="20% - Accent1 9 2 11 2" xfId="51124"/>
    <cellStyle name="20% - Accent1 9 2 12" xfId="51125"/>
    <cellStyle name="20% - Accent1 9 2 2" xfId="51126"/>
    <cellStyle name="20% - Accent1 9 2 2 10" xfId="51127"/>
    <cellStyle name="20% - Accent1 9 2 2 10 2" xfId="51128"/>
    <cellStyle name="20% - Accent1 9 2 2 11" xfId="51129"/>
    <cellStyle name="20% - Accent1 9 2 2 2" xfId="51130"/>
    <cellStyle name="20% - Accent1 9 2 2 2 2" xfId="51131"/>
    <cellStyle name="20% - Accent1 9 2 2 2 2 2" xfId="51132"/>
    <cellStyle name="20% - Accent1 9 2 2 2 3" xfId="51133"/>
    <cellStyle name="20% - Accent1 9 2 2 2 3 2" xfId="51134"/>
    <cellStyle name="20% - Accent1 9 2 2 2 4" xfId="51135"/>
    <cellStyle name="20% - Accent1 9 2 2 3" xfId="51136"/>
    <cellStyle name="20% - Accent1 9 2 2 3 2" xfId="51137"/>
    <cellStyle name="20% - Accent1 9 2 2 3 2 2" xfId="51138"/>
    <cellStyle name="20% - Accent1 9 2 2 3 3" xfId="51139"/>
    <cellStyle name="20% - Accent1 9 2 2 3 3 2" xfId="51140"/>
    <cellStyle name="20% - Accent1 9 2 2 3 4" xfId="51141"/>
    <cellStyle name="20% - Accent1 9 2 2 4" xfId="51142"/>
    <cellStyle name="20% - Accent1 9 2 2 4 2" xfId="51143"/>
    <cellStyle name="20% - Accent1 9 2 2 4 2 2" xfId="51144"/>
    <cellStyle name="20% - Accent1 9 2 2 4 3" xfId="51145"/>
    <cellStyle name="20% - Accent1 9 2 2 5" xfId="51146"/>
    <cellStyle name="20% - Accent1 9 2 2 5 2" xfId="51147"/>
    <cellStyle name="20% - Accent1 9 2 2 6" xfId="51148"/>
    <cellStyle name="20% - Accent1 9 2 2 6 2" xfId="51149"/>
    <cellStyle name="20% - Accent1 9 2 2 7" xfId="51150"/>
    <cellStyle name="20% - Accent1 9 2 2 7 2" xfId="51151"/>
    <cellStyle name="20% - Accent1 9 2 2 8" xfId="51152"/>
    <cellStyle name="20% - Accent1 9 2 2 8 2" xfId="51153"/>
    <cellStyle name="20% - Accent1 9 2 2 9" xfId="51154"/>
    <cellStyle name="20% - Accent1 9 2 2 9 2" xfId="51155"/>
    <cellStyle name="20% - Accent1 9 2 3" xfId="51156"/>
    <cellStyle name="20% - Accent1 9 2 3 2" xfId="51157"/>
    <cellStyle name="20% - Accent1 9 2 3 2 2" xfId="51158"/>
    <cellStyle name="20% - Accent1 9 2 3 3" xfId="51159"/>
    <cellStyle name="20% - Accent1 9 2 3 3 2" xfId="51160"/>
    <cellStyle name="20% - Accent1 9 2 3 4" xfId="51161"/>
    <cellStyle name="20% - Accent1 9 2 4" xfId="51162"/>
    <cellStyle name="20% - Accent1 9 2 4 2" xfId="51163"/>
    <cellStyle name="20% - Accent1 9 2 4 2 2" xfId="51164"/>
    <cellStyle name="20% - Accent1 9 2 4 3" xfId="51165"/>
    <cellStyle name="20% - Accent1 9 2 4 3 2" xfId="51166"/>
    <cellStyle name="20% - Accent1 9 2 4 4" xfId="51167"/>
    <cellStyle name="20% - Accent1 9 2 5" xfId="51168"/>
    <cellStyle name="20% - Accent1 9 2 5 2" xfId="51169"/>
    <cellStyle name="20% - Accent1 9 2 5 2 2" xfId="51170"/>
    <cellStyle name="20% - Accent1 9 2 5 3" xfId="51171"/>
    <cellStyle name="20% - Accent1 9 2 6" xfId="51172"/>
    <cellStyle name="20% - Accent1 9 2 6 2" xfId="51173"/>
    <cellStyle name="20% - Accent1 9 2 7" xfId="51174"/>
    <cellStyle name="20% - Accent1 9 2 7 2" xfId="51175"/>
    <cellStyle name="20% - Accent1 9 2 8" xfId="51176"/>
    <cellStyle name="20% - Accent1 9 2 8 2" xfId="51177"/>
    <cellStyle name="20% - Accent1 9 2 9" xfId="51178"/>
    <cellStyle name="20% - Accent1 9 2 9 2" xfId="51179"/>
    <cellStyle name="20% - Accent1 9 3" xfId="51180"/>
    <cellStyle name="20% - Accent1 9 3 10" xfId="51181"/>
    <cellStyle name="20% - Accent1 9 3 10 2" xfId="51182"/>
    <cellStyle name="20% - Accent1 9 3 11" xfId="51183"/>
    <cellStyle name="20% - Accent1 9 3 2" xfId="51184"/>
    <cellStyle name="20% - Accent1 9 3 2 2" xfId="51185"/>
    <cellStyle name="20% - Accent1 9 3 2 2 2" xfId="51186"/>
    <cellStyle name="20% - Accent1 9 3 2 3" xfId="51187"/>
    <cellStyle name="20% - Accent1 9 3 2 3 2" xfId="51188"/>
    <cellStyle name="20% - Accent1 9 3 2 4" xfId="51189"/>
    <cellStyle name="20% - Accent1 9 3 3" xfId="51190"/>
    <cellStyle name="20% - Accent1 9 3 3 2" xfId="51191"/>
    <cellStyle name="20% - Accent1 9 3 3 2 2" xfId="51192"/>
    <cellStyle name="20% - Accent1 9 3 3 3" xfId="51193"/>
    <cellStyle name="20% - Accent1 9 3 3 3 2" xfId="51194"/>
    <cellStyle name="20% - Accent1 9 3 3 4" xfId="51195"/>
    <cellStyle name="20% - Accent1 9 3 4" xfId="51196"/>
    <cellStyle name="20% - Accent1 9 3 4 2" xfId="51197"/>
    <cellStyle name="20% - Accent1 9 3 4 2 2" xfId="51198"/>
    <cellStyle name="20% - Accent1 9 3 4 3" xfId="51199"/>
    <cellStyle name="20% - Accent1 9 3 5" xfId="51200"/>
    <cellStyle name="20% - Accent1 9 3 5 2" xfId="51201"/>
    <cellStyle name="20% - Accent1 9 3 6" xfId="51202"/>
    <cellStyle name="20% - Accent1 9 3 6 2" xfId="51203"/>
    <cellStyle name="20% - Accent1 9 3 7" xfId="51204"/>
    <cellStyle name="20% - Accent1 9 3 7 2" xfId="51205"/>
    <cellStyle name="20% - Accent1 9 3 8" xfId="51206"/>
    <cellStyle name="20% - Accent1 9 3 8 2" xfId="51207"/>
    <cellStyle name="20% - Accent1 9 3 9" xfId="51208"/>
    <cellStyle name="20% - Accent1 9 3 9 2" xfId="51209"/>
    <cellStyle name="20% - Accent1 9 4" xfId="51210"/>
    <cellStyle name="20% - Accent1 9 4 2" xfId="51211"/>
    <cellStyle name="20% - Accent1 9 4 2 2" xfId="51212"/>
    <cellStyle name="20% - Accent1 9 4 3" xfId="51213"/>
    <cellStyle name="20% - Accent1 9 4 3 2" xfId="51214"/>
    <cellStyle name="20% - Accent1 9 4 4" xfId="51215"/>
    <cellStyle name="20% - Accent1 9 5" xfId="51216"/>
    <cellStyle name="20% - Accent1 9 5 2" xfId="51217"/>
    <cellStyle name="20% - Accent1 9 5 2 2" xfId="51218"/>
    <cellStyle name="20% - Accent1 9 5 3" xfId="51219"/>
    <cellStyle name="20% - Accent1 9 5 3 2" xfId="51220"/>
    <cellStyle name="20% - Accent1 9 5 4" xfId="51221"/>
    <cellStyle name="20% - Accent1 9 6" xfId="51222"/>
    <cellStyle name="20% - Accent1 9 6 2" xfId="51223"/>
    <cellStyle name="20% - Accent1 9 6 2 2" xfId="51224"/>
    <cellStyle name="20% - Accent1 9 6 3" xfId="51225"/>
    <cellStyle name="20% - Accent1 9 7" xfId="51226"/>
    <cellStyle name="20% - Accent1 9 7 2" xfId="51227"/>
    <cellStyle name="20% - Accent1 9 8" xfId="51228"/>
    <cellStyle name="20% - Accent1 9 8 2" xfId="51229"/>
    <cellStyle name="20% - Accent1 9 9" xfId="51230"/>
    <cellStyle name="20% - Accent1 9 9 2" xfId="51231"/>
    <cellStyle name="20% - Accent2 10" xfId="707"/>
    <cellStyle name="20% - Accent2 10 10" xfId="51232"/>
    <cellStyle name="20% - Accent2 10 10 2" xfId="51233"/>
    <cellStyle name="20% - Accent2 10 11" xfId="51234"/>
    <cellStyle name="20% - Accent2 10 11 2" xfId="51235"/>
    <cellStyle name="20% - Accent2 10 12" xfId="51236"/>
    <cellStyle name="20% - Accent2 10 12 2" xfId="51237"/>
    <cellStyle name="20% - Accent2 10 13" xfId="51238"/>
    <cellStyle name="20% - Accent2 10 2" xfId="708"/>
    <cellStyle name="20% - Accent2 10 2 10" xfId="51239"/>
    <cellStyle name="20% - Accent2 10 2 10 2" xfId="51240"/>
    <cellStyle name="20% - Accent2 10 2 11" xfId="51241"/>
    <cellStyle name="20% - Accent2 10 2 11 2" xfId="51242"/>
    <cellStyle name="20% - Accent2 10 2 12" xfId="51243"/>
    <cellStyle name="20% - Accent2 10 2 2" xfId="51244"/>
    <cellStyle name="20% - Accent2 10 2 2 10" xfId="51245"/>
    <cellStyle name="20% - Accent2 10 2 2 10 2" xfId="51246"/>
    <cellStyle name="20% - Accent2 10 2 2 11" xfId="51247"/>
    <cellStyle name="20% - Accent2 10 2 2 2" xfId="51248"/>
    <cellStyle name="20% - Accent2 10 2 2 2 2" xfId="51249"/>
    <cellStyle name="20% - Accent2 10 2 2 2 2 2" xfId="51250"/>
    <cellStyle name="20% - Accent2 10 2 2 2 3" xfId="51251"/>
    <cellStyle name="20% - Accent2 10 2 2 2 3 2" xfId="51252"/>
    <cellStyle name="20% - Accent2 10 2 2 2 4" xfId="51253"/>
    <cellStyle name="20% - Accent2 10 2 2 3" xfId="51254"/>
    <cellStyle name="20% - Accent2 10 2 2 3 2" xfId="51255"/>
    <cellStyle name="20% - Accent2 10 2 2 3 2 2" xfId="51256"/>
    <cellStyle name="20% - Accent2 10 2 2 3 3" xfId="51257"/>
    <cellStyle name="20% - Accent2 10 2 2 3 3 2" xfId="51258"/>
    <cellStyle name="20% - Accent2 10 2 2 3 4" xfId="51259"/>
    <cellStyle name="20% - Accent2 10 2 2 4" xfId="51260"/>
    <cellStyle name="20% - Accent2 10 2 2 4 2" xfId="51261"/>
    <cellStyle name="20% - Accent2 10 2 2 4 2 2" xfId="51262"/>
    <cellStyle name="20% - Accent2 10 2 2 4 3" xfId="51263"/>
    <cellStyle name="20% - Accent2 10 2 2 5" xfId="51264"/>
    <cellStyle name="20% - Accent2 10 2 2 5 2" xfId="51265"/>
    <cellStyle name="20% - Accent2 10 2 2 6" xfId="51266"/>
    <cellStyle name="20% - Accent2 10 2 2 6 2" xfId="51267"/>
    <cellStyle name="20% - Accent2 10 2 2 7" xfId="51268"/>
    <cellStyle name="20% - Accent2 10 2 2 7 2" xfId="51269"/>
    <cellStyle name="20% - Accent2 10 2 2 8" xfId="51270"/>
    <cellStyle name="20% - Accent2 10 2 2 8 2" xfId="51271"/>
    <cellStyle name="20% - Accent2 10 2 2 9" xfId="51272"/>
    <cellStyle name="20% - Accent2 10 2 2 9 2" xfId="51273"/>
    <cellStyle name="20% - Accent2 10 2 3" xfId="51274"/>
    <cellStyle name="20% - Accent2 10 2 3 2" xfId="51275"/>
    <cellStyle name="20% - Accent2 10 2 3 2 2" xfId="51276"/>
    <cellStyle name="20% - Accent2 10 2 3 3" xfId="51277"/>
    <cellStyle name="20% - Accent2 10 2 3 3 2" xfId="51278"/>
    <cellStyle name="20% - Accent2 10 2 3 4" xfId="51279"/>
    <cellStyle name="20% - Accent2 10 2 4" xfId="51280"/>
    <cellStyle name="20% - Accent2 10 2 4 2" xfId="51281"/>
    <cellStyle name="20% - Accent2 10 2 4 2 2" xfId="51282"/>
    <cellStyle name="20% - Accent2 10 2 4 3" xfId="51283"/>
    <cellStyle name="20% - Accent2 10 2 4 3 2" xfId="51284"/>
    <cellStyle name="20% - Accent2 10 2 4 4" xfId="51285"/>
    <cellStyle name="20% - Accent2 10 2 5" xfId="51286"/>
    <cellStyle name="20% - Accent2 10 2 5 2" xfId="51287"/>
    <cellStyle name="20% - Accent2 10 2 5 2 2" xfId="51288"/>
    <cellStyle name="20% - Accent2 10 2 5 3" xfId="51289"/>
    <cellStyle name="20% - Accent2 10 2 6" xfId="51290"/>
    <cellStyle name="20% - Accent2 10 2 6 2" xfId="51291"/>
    <cellStyle name="20% - Accent2 10 2 7" xfId="51292"/>
    <cellStyle name="20% - Accent2 10 2 7 2" xfId="51293"/>
    <cellStyle name="20% - Accent2 10 2 8" xfId="51294"/>
    <cellStyle name="20% - Accent2 10 2 8 2" xfId="51295"/>
    <cellStyle name="20% - Accent2 10 2 9" xfId="51296"/>
    <cellStyle name="20% - Accent2 10 2 9 2" xfId="51297"/>
    <cellStyle name="20% - Accent2 10 3" xfId="51298"/>
    <cellStyle name="20% - Accent2 10 3 10" xfId="51299"/>
    <cellStyle name="20% - Accent2 10 3 10 2" xfId="51300"/>
    <cellStyle name="20% - Accent2 10 3 11" xfId="51301"/>
    <cellStyle name="20% - Accent2 10 3 2" xfId="51302"/>
    <cellStyle name="20% - Accent2 10 3 2 2" xfId="51303"/>
    <cellStyle name="20% - Accent2 10 3 2 2 2" xfId="51304"/>
    <cellStyle name="20% - Accent2 10 3 2 3" xfId="51305"/>
    <cellStyle name="20% - Accent2 10 3 2 3 2" xfId="51306"/>
    <cellStyle name="20% - Accent2 10 3 2 4" xfId="51307"/>
    <cellStyle name="20% - Accent2 10 3 3" xfId="51308"/>
    <cellStyle name="20% - Accent2 10 3 3 2" xfId="51309"/>
    <cellStyle name="20% - Accent2 10 3 3 2 2" xfId="51310"/>
    <cellStyle name="20% - Accent2 10 3 3 3" xfId="51311"/>
    <cellStyle name="20% - Accent2 10 3 3 3 2" xfId="51312"/>
    <cellStyle name="20% - Accent2 10 3 3 4" xfId="51313"/>
    <cellStyle name="20% - Accent2 10 3 4" xfId="51314"/>
    <cellStyle name="20% - Accent2 10 3 4 2" xfId="51315"/>
    <cellStyle name="20% - Accent2 10 3 4 2 2" xfId="51316"/>
    <cellStyle name="20% - Accent2 10 3 4 3" xfId="51317"/>
    <cellStyle name="20% - Accent2 10 3 5" xfId="51318"/>
    <cellStyle name="20% - Accent2 10 3 5 2" xfId="51319"/>
    <cellStyle name="20% - Accent2 10 3 6" xfId="51320"/>
    <cellStyle name="20% - Accent2 10 3 6 2" xfId="51321"/>
    <cellStyle name="20% - Accent2 10 3 7" xfId="51322"/>
    <cellStyle name="20% - Accent2 10 3 7 2" xfId="51323"/>
    <cellStyle name="20% - Accent2 10 3 8" xfId="51324"/>
    <cellStyle name="20% - Accent2 10 3 8 2" xfId="51325"/>
    <cellStyle name="20% - Accent2 10 3 9" xfId="51326"/>
    <cellStyle name="20% - Accent2 10 3 9 2" xfId="51327"/>
    <cellStyle name="20% - Accent2 10 4" xfId="51328"/>
    <cellStyle name="20% - Accent2 10 4 2" xfId="51329"/>
    <cellStyle name="20% - Accent2 10 4 2 2" xfId="51330"/>
    <cellStyle name="20% - Accent2 10 4 3" xfId="51331"/>
    <cellStyle name="20% - Accent2 10 4 3 2" xfId="51332"/>
    <cellStyle name="20% - Accent2 10 4 4" xfId="51333"/>
    <cellStyle name="20% - Accent2 10 5" xfId="51334"/>
    <cellStyle name="20% - Accent2 10 5 2" xfId="51335"/>
    <cellStyle name="20% - Accent2 10 5 2 2" xfId="51336"/>
    <cellStyle name="20% - Accent2 10 5 3" xfId="51337"/>
    <cellStyle name="20% - Accent2 10 5 3 2" xfId="51338"/>
    <cellStyle name="20% - Accent2 10 5 4" xfId="51339"/>
    <cellStyle name="20% - Accent2 10 6" xfId="51340"/>
    <cellStyle name="20% - Accent2 10 6 2" xfId="51341"/>
    <cellStyle name="20% - Accent2 10 6 2 2" xfId="51342"/>
    <cellStyle name="20% - Accent2 10 6 3" xfId="51343"/>
    <cellStyle name="20% - Accent2 10 7" xfId="51344"/>
    <cellStyle name="20% - Accent2 10 7 2" xfId="51345"/>
    <cellStyle name="20% - Accent2 10 8" xfId="51346"/>
    <cellStyle name="20% - Accent2 10 8 2" xfId="51347"/>
    <cellStyle name="20% - Accent2 10 9" xfId="51348"/>
    <cellStyle name="20% - Accent2 10 9 2" xfId="51349"/>
    <cellStyle name="20% - Accent2 11" xfId="709"/>
    <cellStyle name="20% - Accent2 11 10" xfId="51350"/>
    <cellStyle name="20% - Accent2 11 10 2" xfId="51351"/>
    <cellStyle name="20% - Accent2 11 11" xfId="51352"/>
    <cellStyle name="20% - Accent2 11 11 2" xfId="51353"/>
    <cellStyle name="20% - Accent2 11 12" xfId="51354"/>
    <cellStyle name="20% - Accent2 11 12 2" xfId="51355"/>
    <cellStyle name="20% - Accent2 11 13" xfId="51356"/>
    <cellStyle name="20% - Accent2 11 2" xfId="710"/>
    <cellStyle name="20% - Accent2 11 2 10" xfId="51357"/>
    <cellStyle name="20% - Accent2 11 2 10 2" xfId="51358"/>
    <cellStyle name="20% - Accent2 11 2 11" xfId="51359"/>
    <cellStyle name="20% - Accent2 11 2 11 2" xfId="51360"/>
    <cellStyle name="20% - Accent2 11 2 12" xfId="51361"/>
    <cellStyle name="20% - Accent2 11 2 2" xfId="51362"/>
    <cellStyle name="20% - Accent2 11 2 2 10" xfId="51363"/>
    <cellStyle name="20% - Accent2 11 2 2 10 2" xfId="51364"/>
    <cellStyle name="20% - Accent2 11 2 2 11" xfId="51365"/>
    <cellStyle name="20% - Accent2 11 2 2 2" xfId="51366"/>
    <cellStyle name="20% - Accent2 11 2 2 2 2" xfId="51367"/>
    <cellStyle name="20% - Accent2 11 2 2 2 2 2" xfId="51368"/>
    <cellStyle name="20% - Accent2 11 2 2 2 3" xfId="51369"/>
    <cellStyle name="20% - Accent2 11 2 2 2 3 2" xfId="51370"/>
    <cellStyle name="20% - Accent2 11 2 2 2 4" xfId="51371"/>
    <cellStyle name="20% - Accent2 11 2 2 3" xfId="51372"/>
    <cellStyle name="20% - Accent2 11 2 2 3 2" xfId="51373"/>
    <cellStyle name="20% - Accent2 11 2 2 3 2 2" xfId="51374"/>
    <cellStyle name="20% - Accent2 11 2 2 3 3" xfId="51375"/>
    <cellStyle name="20% - Accent2 11 2 2 3 3 2" xfId="51376"/>
    <cellStyle name="20% - Accent2 11 2 2 3 4" xfId="51377"/>
    <cellStyle name="20% - Accent2 11 2 2 4" xfId="51378"/>
    <cellStyle name="20% - Accent2 11 2 2 4 2" xfId="51379"/>
    <cellStyle name="20% - Accent2 11 2 2 4 2 2" xfId="51380"/>
    <cellStyle name="20% - Accent2 11 2 2 4 3" xfId="51381"/>
    <cellStyle name="20% - Accent2 11 2 2 5" xfId="51382"/>
    <cellStyle name="20% - Accent2 11 2 2 5 2" xfId="51383"/>
    <cellStyle name="20% - Accent2 11 2 2 6" xfId="51384"/>
    <cellStyle name="20% - Accent2 11 2 2 6 2" xfId="51385"/>
    <cellStyle name="20% - Accent2 11 2 2 7" xfId="51386"/>
    <cellStyle name="20% - Accent2 11 2 2 7 2" xfId="51387"/>
    <cellStyle name="20% - Accent2 11 2 2 8" xfId="51388"/>
    <cellStyle name="20% - Accent2 11 2 2 8 2" xfId="51389"/>
    <cellStyle name="20% - Accent2 11 2 2 9" xfId="51390"/>
    <cellStyle name="20% - Accent2 11 2 2 9 2" xfId="51391"/>
    <cellStyle name="20% - Accent2 11 2 3" xfId="51392"/>
    <cellStyle name="20% - Accent2 11 2 3 2" xfId="51393"/>
    <cellStyle name="20% - Accent2 11 2 3 2 2" xfId="51394"/>
    <cellStyle name="20% - Accent2 11 2 3 3" xfId="51395"/>
    <cellStyle name="20% - Accent2 11 2 3 3 2" xfId="51396"/>
    <cellStyle name="20% - Accent2 11 2 3 4" xfId="51397"/>
    <cellStyle name="20% - Accent2 11 2 4" xfId="51398"/>
    <cellStyle name="20% - Accent2 11 2 4 2" xfId="51399"/>
    <cellStyle name="20% - Accent2 11 2 4 2 2" xfId="51400"/>
    <cellStyle name="20% - Accent2 11 2 4 3" xfId="51401"/>
    <cellStyle name="20% - Accent2 11 2 4 3 2" xfId="51402"/>
    <cellStyle name="20% - Accent2 11 2 4 4" xfId="51403"/>
    <cellStyle name="20% - Accent2 11 2 5" xfId="51404"/>
    <cellStyle name="20% - Accent2 11 2 5 2" xfId="51405"/>
    <cellStyle name="20% - Accent2 11 2 5 2 2" xfId="51406"/>
    <cellStyle name="20% - Accent2 11 2 5 3" xfId="51407"/>
    <cellStyle name="20% - Accent2 11 2 6" xfId="51408"/>
    <cellStyle name="20% - Accent2 11 2 6 2" xfId="51409"/>
    <cellStyle name="20% - Accent2 11 2 7" xfId="51410"/>
    <cellStyle name="20% - Accent2 11 2 7 2" xfId="51411"/>
    <cellStyle name="20% - Accent2 11 2 8" xfId="51412"/>
    <cellStyle name="20% - Accent2 11 2 8 2" xfId="51413"/>
    <cellStyle name="20% - Accent2 11 2 9" xfId="51414"/>
    <cellStyle name="20% - Accent2 11 2 9 2" xfId="51415"/>
    <cellStyle name="20% - Accent2 11 3" xfId="51416"/>
    <cellStyle name="20% - Accent2 11 3 10" xfId="51417"/>
    <cellStyle name="20% - Accent2 11 3 10 2" xfId="51418"/>
    <cellStyle name="20% - Accent2 11 3 11" xfId="51419"/>
    <cellStyle name="20% - Accent2 11 3 2" xfId="51420"/>
    <cellStyle name="20% - Accent2 11 3 2 2" xfId="51421"/>
    <cellStyle name="20% - Accent2 11 3 2 2 2" xfId="51422"/>
    <cellStyle name="20% - Accent2 11 3 2 3" xfId="51423"/>
    <cellStyle name="20% - Accent2 11 3 2 3 2" xfId="51424"/>
    <cellStyle name="20% - Accent2 11 3 2 4" xfId="51425"/>
    <cellStyle name="20% - Accent2 11 3 3" xfId="51426"/>
    <cellStyle name="20% - Accent2 11 3 3 2" xfId="51427"/>
    <cellStyle name="20% - Accent2 11 3 3 2 2" xfId="51428"/>
    <cellStyle name="20% - Accent2 11 3 3 3" xfId="51429"/>
    <cellStyle name="20% - Accent2 11 3 3 3 2" xfId="51430"/>
    <cellStyle name="20% - Accent2 11 3 3 4" xfId="51431"/>
    <cellStyle name="20% - Accent2 11 3 4" xfId="51432"/>
    <cellStyle name="20% - Accent2 11 3 4 2" xfId="51433"/>
    <cellStyle name="20% - Accent2 11 3 4 2 2" xfId="51434"/>
    <cellStyle name="20% - Accent2 11 3 4 3" xfId="51435"/>
    <cellStyle name="20% - Accent2 11 3 5" xfId="51436"/>
    <cellStyle name="20% - Accent2 11 3 5 2" xfId="51437"/>
    <cellStyle name="20% - Accent2 11 3 6" xfId="51438"/>
    <cellStyle name="20% - Accent2 11 3 6 2" xfId="51439"/>
    <cellStyle name="20% - Accent2 11 3 7" xfId="51440"/>
    <cellStyle name="20% - Accent2 11 3 7 2" xfId="51441"/>
    <cellStyle name="20% - Accent2 11 3 8" xfId="51442"/>
    <cellStyle name="20% - Accent2 11 3 8 2" xfId="51443"/>
    <cellStyle name="20% - Accent2 11 3 9" xfId="51444"/>
    <cellStyle name="20% - Accent2 11 3 9 2" xfId="51445"/>
    <cellStyle name="20% - Accent2 11 4" xfId="51446"/>
    <cellStyle name="20% - Accent2 11 4 2" xfId="51447"/>
    <cellStyle name="20% - Accent2 11 4 2 2" xfId="51448"/>
    <cellStyle name="20% - Accent2 11 4 3" xfId="51449"/>
    <cellStyle name="20% - Accent2 11 4 3 2" xfId="51450"/>
    <cellStyle name="20% - Accent2 11 4 4" xfId="51451"/>
    <cellStyle name="20% - Accent2 11 5" xfId="51452"/>
    <cellStyle name="20% - Accent2 11 5 2" xfId="51453"/>
    <cellStyle name="20% - Accent2 11 5 2 2" xfId="51454"/>
    <cellStyle name="20% - Accent2 11 5 3" xfId="51455"/>
    <cellStyle name="20% - Accent2 11 5 3 2" xfId="51456"/>
    <cellStyle name="20% - Accent2 11 5 4" xfId="51457"/>
    <cellStyle name="20% - Accent2 11 6" xfId="51458"/>
    <cellStyle name="20% - Accent2 11 6 2" xfId="51459"/>
    <cellStyle name="20% - Accent2 11 6 2 2" xfId="51460"/>
    <cellStyle name="20% - Accent2 11 6 3" xfId="51461"/>
    <cellStyle name="20% - Accent2 11 7" xfId="51462"/>
    <cellStyle name="20% - Accent2 11 7 2" xfId="51463"/>
    <cellStyle name="20% - Accent2 11 8" xfId="51464"/>
    <cellStyle name="20% - Accent2 11 8 2" xfId="51465"/>
    <cellStyle name="20% - Accent2 11 9" xfId="51466"/>
    <cellStyle name="20% - Accent2 11 9 2" xfId="51467"/>
    <cellStyle name="20% - Accent2 12" xfId="711"/>
    <cellStyle name="20% - Accent2 12 10" xfId="51468"/>
    <cellStyle name="20% - Accent2 12 10 2" xfId="51469"/>
    <cellStyle name="20% - Accent2 12 11" xfId="51470"/>
    <cellStyle name="20% - Accent2 12 11 2" xfId="51471"/>
    <cellStyle name="20% - Accent2 12 12" xfId="51472"/>
    <cellStyle name="20% - Accent2 12 12 2" xfId="51473"/>
    <cellStyle name="20% - Accent2 12 13" xfId="51474"/>
    <cellStyle name="20% - Accent2 12 2" xfId="712"/>
    <cellStyle name="20% - Accent2 12 2 10" xfId="51475"/>
    <cellStyle name="20% - Accent2 12 2 10 2" xfId="51476"/>
    <cellStyle name="20% - Accent2 12 2 11" xfId="51477"/>
    <cellStyle name="20% - Accent2 12 2 11 2" xfId="51478"/>
    <cellStyle name="20% - Accent2 12 2 12" xfId="51479"/>
    <cellStyle name="20% - Accent2 12 2 2" xfId="51480"/>
    <cellStyle name="20% - Accent2 12 2 2 10" xfId="51481"/>
    <cellStyle name="20% - Accent2 12 2 2 10 2" xfId="51482"/>
    <cellStyle name="20% - Accent2 12 2 2 11" xfId="51483"/>
    <cellStyle name="20% - Accent2 12 2 2 2" xfId="51484"/>
    <cellStyle name="20% - Accent2 12 2 2 2 2" xfId="51485"/>
    <cellStyle name="20% - Accent2 12 2 2 2 2 2" xfId="51486"/>
    <cellStyle name="20% - Accent2 12 2 2 2 3" xfId="51487"/>
    <cellStyle name="20% - Accent2 12 2 2 2 3 2" xfId="51488"/>
    <cellStyle name="20% - Accent2 12 2 2 2 4" xfId="51489"/>
    <cellStyle name="20% - Accent2 12 2 2 3" xfId="51490"/>
    <cellStyle name="20% - Accent2 12 2 2 3 2" xfId="51491"/>
    <cellStyle name="20% - Accent2 12 2 2 3 2 2" xfId="51492"/>
    <cellStyle name="20% - Accent2 12 2 2 3 3" xfId="51493"/>
    <cellStyle name="20% - Accent2 12 2 2 3 3 2" xfId="51494"/>
    <cellStyle name="20% - Accent2 12 2 2 3 4" xfId="51495"/>
    <cellStyle name="20% - Accent2 12 2 2 4" xfId="51496"/>
    <cellStyle name="20% - Accent2 12 2 2 4 2" xfId="51497"/>
    <cellStyle name="20% - Accent2 12 2 2 4 2 2" xfId="51498"/>
    <cellStyle name="20% - Accent2 12 2 2 4 3" xfId="51499"/>
    <cellStyle name="20% - Accent2 12 2 2 5" xfId="51500"/>
    <cellStyle name="20% - Accent2 12 2 2 5 2" xfId="51501"/>
    <cellStyle name="20% - Accent2 12 2 2 6" xfId="51502"/>
    <cellStyle name="20% - Accent2 12 2 2 6 2" xfId="51503"/>
    <cellStyle name="20% - Accent2 12 2 2 7" xfId="51504"/>
    <cellStyle name="20% - Accent2 12 2 2 7 2" xfId="51505"/>
    <cellStyle name="20% - Accent2 12 2 2 8" xfId="51506"/>
    <cellStyle name="20% - Accent2 12 2 2 8 2" xfId="51507"/>
    <cellStyle name="20% - Accent2 12 2 2 9" xfId="51508"/>
    <cellStyle name="20% - Accent2 12 2 2 9 2" xfId="51509"/>
    <cellStyle name="20% - Accent2 12 2 3" xfId="51510"/>
    <cellStyle name="20% - Accent2 12 2 3 2" xfId="51511"/>
    <cellStyle name="20% - Accent2 12 2 3 2 2" xfId="51512"/>
    <cellStyle name="20% - Accent2 12 2 3 3" xfId="51513"/>
    <cellStyle name="20% - Accent2 12 2 3 3 2" xfId="51514"/>
    <cellStyle name="20% - Accent2 12 2 3 4" xfId="51515"/>
    <cellStyle name="20% - Accent2 12 2 4" xfId="51516"/>
    <cellStyle name="20% - Accent2 12 2 4 2" xfId="51517"/>
    <cellStyle name="20% - Accent2 12 2 4 2 2" xfId="51518"/>
    <cellStyle name="20% - Accent2 12 2 4 3" xfId="51519"/>
    <cellStyle name="20% - Accent2 12 2 4 3 2" xfId="51520"/>
    <cellStyle name="20% - Accent2 12 2 4 4" xfId="51521"/>
    <cellStyle name="20% - Accent2 12 2 5" xfId="51522"/>
    <cellStyle name="20% - Accent2 12 2 5 2" xfId="51523"/>
    <cellStyle name="20% - Accent2 12 2 5 2 2" xfId="51524"/>
    <cellStyle name="20% - Accent2 12 2 5 3" xfId="51525"/>
    <cellStyle name="20% - Accent2 12 2 6" xfId="51526"/>
    <cellStyle name="20% - Accent2 12 2 6 2" xfId="51527"/>
    <cellStyle name="20% - Accent2 12 2 7" xfId="51528"/>
    <cellStyle name="20% - Accent2 12 2 7 2" xfId="51529"/>
    <cellStyle name="20% - Accent2 12 2 8" xfId="51530"/>
    <cellStyle name="20% - Accent2 12 2 8 2" xfId="51531"/>
    <cellStyle name="20% - Accent2 12 2 9" xfId="51532"/>
    <cellStyle name="20% - Accent2 12 2 9 2" xfId="51533"/>
    <cellStyle name="20% - Accent2 12 3" xfId="51534"/>
    <cellStyle name="20% - Accent2 12 3 10" xfId="51535"/>
    <cellStyle name="20% - Accent2 12 3 10 2" xfId="51536"/>
    <cellStyle name="20% - Accent2 12 3 11" xfId="51537"/>
    <cellStyle name="20% - Accent2 12 3 2" xfId="51538"/>
    <cellStyle name="20% - Accent2 12 3 2 2" xfId="51539"/>
    <cellStyle name="20% - Accent2 12 3 2 2 2" xfId="51540"/>
    <cellStyle name="20% - Accent2 12 3 2 3" xfId="51541"/>
    <cellStyle name="20% - Accent2 12 3 2 3 2" xfId="51542"/>
    <cellStyle name="20% - Accent2 12 3 2 4" xfId="51543"/>
    <cellStyle name="20% - Accent2 12 3 3" xfId="51544"/>
    <cellStyle name="20% - Accent2 12 3 3 2" xfId="51545"/>
    <cellStyle name="20% - Accent2 12 3 3 2 2" xfId="51546"/>
    <cellStyle name="20% - Accent2 12 3 3 3" xfId="51547"/>
    <cellStyle name="20% - Accent2 12 3 3 3 2" xfId="51548"/>
    <cellStyle name="20% - Accent2 12 3 3 4" xfId="51549"/>
    <cellStyle name="20% - Accent2 12 3 4" xfId="51550"/>
    <cellStyle name="20% - Accent2 12 3 4 2" xfId="51551"/>
    <cellStyle name="20% - Accent2 12 3 4 2 2" xfId="51552"/>
    <cellStyle name="20% - Accent2 12 3 4 3" xfId="51553"/>
    <cellStyle name="20% - Accent2 12 3 5" xfId="51554"/>
    <cellStyle name="20% - Accent2 12 3 5 2" xfId="51555"/>
    <cellStyle name="20% - Accent2 12 3 6" xfId="51556"/>
    <cellStyle name="20% - Accent2 12 3 6 2" xfId="51557"/>
    <cellStyle name="20% - Accent2 12 3 7" xfId="51558"/>
    <cellStyle name="20% - Accent2 12 3 7 2" xfId="51559"/>
    <cellStyle name="20% - Accent2 12 3 8" xfId="51560"/>
    <cellStyle name="20% - Accent2 12 3 8 2" xfId="51561"/>
    <cellStyle name="20% - Accent2 12 3 9" xfId="51562"/>
    <cellStyle name="20% - Accent2 12 3 9 2" xfId="51563"/>
    <cellStyle name="20% - Accent2 12 4" xfId="51564"/>
    <cellStyle name="20% - Accent2 12 4 2" xfId="51565"/>
    <cellStyle name="20% - Accent2 12 4 2 2" xfId="51566"/>
    <cellStyle name="20% - Accent2 12 4 3" xfId="51567"/>
    <cellStyle name="20% - Accent2 12 4 3 2" xfId="51568"/>
    <cellStyle name="20% - Accent2 12 4 4" xfId="51569"/>
    <cellStyle name="20% - Accent2 12 5" xfId="51570"/>
    <cellStyle name="20% - Accent2 12 5 2" xfId="51571"/>
    <cellStyle name="20% - Accent2 12 5 2 2" xfId="51572"/>
    <cellStyle name="20% - Accent2 12 5 3" xfId="51573"/>
    <cellStyle name="20% - Accent2 12 5 3 2" xfId="51574"/>
    <cellStyle name="20% - Accent2 12 5 4" xfId="51575"/>
    <cellStyle name="20% - Accent2 12 6" xfId="51576"/>
    <cellStyle name="20% - Accent2 12 6 2" xfId="51577"/>
    <cellStyle name="20% - Accent2 12 6 2 2" xfId="51578"/>
    <cellStyle name="20% - Accent2 12 6 3" xfId="51579"/>
    <cellStyle name="20% - Accent2 12 7" xfId="51580"/>
    <cellStyle name="20% - Accent2 12 7 2" xfId="51581"/>
    <cellStyle name="20% - Accent2 12 8" xfId="51582"/>
    <cellStyle name="20% - Accent2 12 8 2" xfId="51583"/>
    <cellStyle name="20% - Accent2 12 9" xfId="51584"/>
    <cellStyle name="20% - Accent2 12 9 2" xfId="51585"/>
    <cellStyle name="20% - Accent2 13" xfId="713"/>
    <cellStyle name="20% - Accent2 13 10" xfId="51586"/>
    <cellStyle name="20% - Accent2 13 10 2" xfId="51587"/>
    <cellStyle name="20% - Accent2 13 11" xfId="51588"/>
    <cellStyle name="20% - Accent2 13 11 2" xfId="51589"/>
    <cellStyle name="20% - Accent2 13 12" xfId="51590"/>
    <cellStyle name="20% - Accent2 13 12 2" xfId="51591"/>
    <cellStyle name="20% - Accent2 13 13" xfId="51592"/>
    <cellStyle name="20% - Accent2 13 2" xfId="714"/>
    <cellStyle name="20% - Accent2 13 2 10" xfId="51593"/>
    <cellStyle name="20% - Accent2 13 2 10 2" xfId="51594"/>
    <cellStyle name="20% - Accent2 13 2 11" xfId="51595"/>
    <cellStyle name="20% - Accent2 13 2 11 2" xfId="51596"/>
    <cellStyle name="20% - Accent2 13 2 12" xfId="51597"/>
    <cellStyle name="20% - Accent2 13 2 2" xfId="51598"/>
    <cellStyle name="20% - Accent2 13 2 2 10" xfId="51599"/>
    <cellStyle name="20% - Accent2 13 2 2 10 2" xfId="51600"/>
    <cellStyle name="20% - Accent2 13 2 2 11" xfId="51601"/>
    <cellStyle name="20% - Accent2 13 2 2 2" xfId="51602"/>
    <cellStyle name="20% - Accent2 13 2 2 2 2" xfId="51603"/>
    <cellStyle name="20% - Accent2 13 2 2 2 2 2" xfId="51604"/>
    <cellStyle name="20% - Accent2 13 2 2 2 3" xfId="51605"/>
    <cellStyle name="20% - Accent2 13 2 2 2 3 2" xfId="51606"/>
    <cellStyle name="20% - Accent2 13 2 2 2 4" xfId="51607"/>
    <cellStyle name="20% - Accent2 13 2 2 3" xfId="51608"/>
    <cellStyle name="20% - Accent2 13 2 2 3 2" xfId="51609"/>
    <cellStyle name="20% - Accent2 13 2 2 3 2 2" xfId="51610"/>
    <cellStyle name="20% - Accent2 13 2 2 3 3" xfId="51611"/>
    <cellStyle name="20% - Accent2 13 2 2 3 3 2" xfId="51612"/>
    <cellStyle name="20% - Accent2 13 2 2 3 4" xfId="51613"/>
    <cellStyle name="20% - Accent2 13 2 2 4" xfId="51614"/>
    <cellStyle name="20% - Accent2 13 2 2 4 2" xfId="51615"/>
    <cellStyle name="20% - Accent2 13 2 2 4 2 2" xfId="51616"/>
    <cellStyle name="20% - Accent2 13 2 2 4 3" xfId="51617"/>
    <cellStyle name="20% - Accent2 13 2 2 5" xfId="51618"/>
    <cellStyle name="20% - Accent2 13 2 2 5 2" xfId="51619"/>
    <cellStyle name="20% - Accent2 13 2 2 6" xfId="51620"/>
    <cellStyle name="20% - Accent2 13 2 2 6 2" xfId="51621"/>
    <cellStyle name="20% - Accent2 13 2 2 7" xfId="51622"/>
    <cellStyle name="20% - Accent2 13 2 2 7 2" xfId="51623"/>
    <cellStyle name="20% - Accent2 13 2 2 8" xfId="51624"/>
    <cellStyle name="20% - Accent2 13 2 2 8 2" xfId="51625"/>
    <cellStyle name="20% - Accent2 13 2 2 9" xfId="51626"/>
    <cellStyle name="20% - Accent2 13 2 2 9 2" xfId="51627"/>
    <cellStyle name="20% - Accent2 13 2 3" xfId="51628"/>
    <cellStyle name="20% - Accent2 13 2 3 2" xfId="51629"/>
    <cellStyle name="20% - Accent2 13 2 3 2 2" xfId="51630"/>
    <cellStyle name="20% - Accent2 13 2 3 3" xfId="51631"/>
    <cellStyle name="20% - Accent2 13 2 3 3 2" xfId="51632"/>
    <cellStyle name="20% - Accent2 13 2 3 4" xfId="51633"/>
    <cellStyle name="20% - Accent2 13 2 4" xfId="51634"/>
    <cellStyle name="20% - Accent2 13 2 4 2" xfId="51635"/>
    <cellStyle name="20% - Accent2 13 2 4 2 2" xfId="51636"/>
    <cellStyle name="20% - Accent2 13 2 4 3" xfId="51637"/>
    <cellStyle name="20% - Accent2 13 2 4 3 2" xfId="51638"/>
    <cellStyle name="20% - Accent2 13 2 4 4" xfId="51639"/>
    <cellStyle name="20% - Accent2 13 2 5" xfId="51640"/>
    <cellStyle name="20% - Accent2 13 2 5 2" xfId="51641"/>
    <cellStyle name="20% - Accent2 13 2 5 2 2" xfId="51642"/>
    <cellStyle name="20% - Accent2 13 2 5 3" xfId="51643"/>
    <cellStyle name="20% - Accent2 13 2 6" xfId="51644"/>
    <cellStyle name="20% - Accent2 13 2 6 2" xfId="51645"/>
    <cellStyle name="20% - Accent2 13 2 7" xfId="51646"/>
    <cellStyle name="20% - Accent2 13 2 7 2" xfId="51647"/>
    <cellStyle name="20% - Accent2 13 2 8" xfId="51648"/>
    <cellStyle name="20% - Accent2 13 2 8 2" xfId="51649"/>
    <cellStyle name="20% - Accent2 13 2 9" xfId="51650"/>
    <cellStyle name="20% - Accent2 13 2 9 2" xfId="51651"/>
    <cellStyle name="20% - Accent2 13 3" xfId="51652"/>
    <cellStyle name="20% - Accent2 13 3 10" xfId="51653"/>
    <cellStyle name="20% - Accent2 13 3 10 2" xfId="51654"/>
    <cellStyle name="20% - Accent2 13 3 11" xfId="51655"/>
    <cellStyle name="20% - Accent2 13 3 2" xfId="51656"/>
    <cellStyle name="20% - Accent2 13 3 2 2" xfId="51657"/>
    <cellStyle name="20% - Accent2 13 3 2 2 2" xfId="51658"/>
    <cellStyle name="20% - Accent2 13 3 2 3" xfId="51659"/>
    <cellStyle name="20% - Accent2 13 3 2 3 2" xfId="51660"/>
    <cellStyle name="20% - Accent2 13 3 2 4" xfId="51661"/>
    <cellStyle name="20% - Accent2 13 3 3" xfId="51662"/>
    <cellStyle name="20% - Accent2 13 3 3 2" xfId="51663"/>
    <cellStyle name="20% - Accent2 13 3 3 2 2" xfId="51664"/>
    <cellStyle name="20% - Accent2 13 3 3 3" xfId="51665"/>
    <cellStyle name="20% - Accent2 13 3 3 3 2" xfId="51666"/>
    <cellStyle name="20% - Accent2 13 3 3 4" xfId="51667"/>
    <cellStyle name="20% - Accent2 13 3 4" xfId="51668"/>
    <cellStyle name="20% - Accent2 13 3 4 2" xfId="51669"/>
    <cellStyle name="20% - Accent2 13 3 4 2 2" xfId="51670"/>
    <cellStyle name="20% - Accent2 13 3 4 3" xfId="51671"/>
    <cellStyle name="20% - Accent2 13 3 5" xfId="51672"/>
    <cellStyle name="20% - Accent2 13 3 5 2" xfId="51673"/>
    <cellStyle name="20% - Accent2 13 3 6" xfId="51674"/>
    <cellStyle name="20% - Accent2 13 3 6 2" xfId="51675"/>
    <cellStyle name="20% - Accent2 13 3 7" xfId="51676"/>
    <cellStyle name="20% - Accent2 13 3 7 2" xfId="51677"/>
    <cellStyle name="20% - Accent2 13 3 8" xfId="51678"/>
    <cellStyle name="20% - Accent2 13 3 8 2" xfId="51679"/>
    <cellStyle name="20% - Accent2 13 3 9" xfId="51680"/>
    <cellStyle name="20% - Accent2 13 3 9 2" xfId="51681"/>
    <cellStyle name="20% - Accent2 13 4" xfId="51682"/>
    <cellStyle name="20% - Accent2 13 4 2" xfId="51683"/>
    <cellStyle name="20% - Accent2 13 4 2 2" xfId="51684"/>
    <cellStyle name="20% - Accent2 13 4 3" xfId="51685"/>
    <cellStyle name="20% - Accent2 13 4 3 2" xfId="51686"/>
    <cellStyle name="20% - Accent2 13 4 4" xfId="51687"/>
    <cellStyle name="20% - Accent2 13 5" xfId="51688"/>
    <cellStyle name="20% - Accent2 13 5 2" xfId="51689"/>
    <cellStyle name="20% - Accent2 13 5 2 2" xfId="51690"/>
    <cellStyle name="20% - Accent2 13 5 3" xfId="51691"/>
    <cellStyle name="20% - Accent2 13 5 3 2" xfId="51692"/>
    <cellStyle name="20% - Accent2 13 5 4" xfId="51693"/>
    <cellStyle name="20% - Accent2 13 6" xfId="51694"/>
    <cellStyle name="20% - Accent2 13 6 2" xfId="51695"/>
    <cellStyle name="20% - Accent2 13 6 2 2" xfId="51696"/>
    <cellStyle name="20% - Accent2 13 6 3" xfId="51697"/>
    <cellStyle name="20% - Accent2 13 7" xfId="51698"/>
    <cellStyle name="20% - Accent2 13 7 2" xfId="51699"/>
    <cellStyle name="20% - Accent2 13 8" xfId="51700"/>
    <cellStyle name="20% - Accent2 13 8 2" xfId="51701"/>
    <cellStyle name="20% - Accent2 13 9" xfId="51702"/>
    <cellStyle name="20% - Accent2 13 9 2" xfId="51703"/>
    <cellStyle name="20% - Accent2 14" xfId="715"/>
    <cellStyle name="20% - Accent2 14 10" xfId="51704"/>
    <cellStyle name="20% - Accent2 14 10 2" xfId="51705"/>
    <cellStyle name="20% - Accent2 14 11" xfId="51706"/>
    <cellStyle name="20% - Accent2 14 11 2" xfId="51707"/>
    <cellStyle name="20% - Accent2 14 12" xfId="51708"/>
    <cellStyle name="20% - Accent2 14 12 2" xfId="51709"/>
    <cellStyle name="20% - Accent2 14 13" xfId="51710"/>
    <cellStyle name="20% - Accent2 14 2" xfId="51711"/>
    <cellStyle name="20% - Accent2 14 2 10" xfId="51712"/>
    <cellStyle name="20% - Accent2 14 2 10 2" xfId="51713"/>
    <cellStyle name="20% - Accent2 14 2 11" xfId="51714"/>
    <cellStyle name="20% - Accent2 14 2 11 2" xfId="51715"/>
    <cellStyle name="20% - Accent2 14 2 12" xfId="51716"/>
    <cellStyle name="20% - Accent2 14 2 2" xfId="51717"/>
    <cellStyle name="20% - Accent2 14 2 2 10" xfId="51718"/>
    <cellStyle name="20% - Accent2 14 2 2 10 2" xfId="51719"/>
    <cellStyle name="20% - Accent2 14 2 2 11" xfId="51720"/>
    <cellStyle name="20% - Accent2 14 2 2 2" xfId="51721"/>
    <cellStyle name="20% - Accent2 14 2 2 2 2" xfId="51722"/>
    <cellStyle name="20% - Accent2 14 2 2 2 2 2" xfId="51723"/>
    <cellStyle name="20% - Accent2 14 2 2 2 3" xfId="51724"/>
    <cellStyle name="20% - Accent2 14 2 2 2 3 2" xfId="51725"/>
    <cellStyle name="20% - Accent2 14 2 2 2 4" xfId="51726"/>
    <cellStyle name="20% - Accent2 14 2 2 3" xfId="51727"/>
    <cellStyle name="20% - Accent2 14 2 2 3 2" xfId="51728"/>
    <cellStyle name="20% - Accent2 14 2 2 3 2 2" xfId="51729"/>
    <cellStyle name="20% - Accent2 14 2 2 3 3" xfId="51730"/>
    <cellStyle name="20% - Accent2 14 2 2 3 3 2" xfId="51731"/>
    <cellStyle name="20% - Accent2 14 2 2 3 4" xfId="51732"/>
    <cellStyle name="20% - Accent2 14 2 2 4" xfId="51733"/>
    <cellStyle name="20% - Accent2 14 2 2 4 2" xfId="51734"/>
    <cellStyle name="20% - Accent2 14 2 2 4 2 2" xfId="51735"/>
    <cellStyle name="20% - Accent2 14 2 2 4 3" xfId="51736"/>
    <cellStyle name="20% - Accent2 14 2 2 5" xfId="51737"/>
    <cellStyle name="20% - Accent2 14 2 2 5 2" xfId="51738"/>
    <cellStyle name="20% - Accent2 14 2 2 6" xfId="51739"/>
    <cellStyle name="20% - Accent2 14 2 2 6 2" xfId="51740"/>
    <cellStyle name="20% - Accent2 14 2 2 7" xfId="51741"/>
    <cellStyle name="20% - Accent2 14 2 2 7 2" xfId="51742"/>
    <cellStyle name="20% - Accent2 14 2 2 8" xfId="51743"/>
    <cellStyle name="20% - Accent2 14 2 2 8 2" xfId="51744"/>
    <cellStyle name="20% - Accent2 14 2 2 9" xfId="51745"/>
    <cellStyle name="20% - Accent2 14 2 2 9 2" xfId="51746"/>
    <cellStyle name="20% - Accent2 14 2 3" xfId="51747"/>
    <cellStyle name="20% - Accent2 14 2 3 2" xfId="51748"/>
    <cellStyle name="20% - Accent2 14 2 3 2 2" xfId="51749"/>
    <cellStyle name="20% - Accent2 14 2 3 3" xfId="51750"/>
    <cellStyle name="20% - Accent2 14 2 3 3 2" xfId="51751"/>
    <cellStyle name="20% - Accent2 14 2 3 4" xfId="51752"/>
    <cellStyle name="20% - Accent2 14 2 4" xfId="51753"/>
    <cellStyle name="20% - Accent2 14 2 4 2" xfId="51754"/>
    <cellStyle name="20% - Accent2 14 2 4 2 2" xfId="51755"/>
    <cellStyle name="20% - Accent2 14 2 4 3" xfId="51756"/>
    <cellStyle name="20% - Accent2 14 2 4 3 2" xfId="51757"/>
    <cellStyle name="20% - Accent2 14 2 4 4" xfId="51758"/>
    <cellStyle name="20% - Accent2 14 2 5" xfId="51759"/>
    <cellStyle name="20% - Accent2 14 2 5 2" xfId="51760"/>
    <cellStyle name="20% - Accent2 14 2 5 2 2" xfId="51761"/>
    <cellStyle name="20% - Accent2 14 2 5 3" xfId="51762"/>
    <cellStyle name="20% - Accent2 14 2 6" xfId="51763"/>
    <cellStyle name="20% - Accent2 14 2 6 2" xfId="51764"/>
    <cellStyle name="20% - Accent2 14 2 7" xfId="51765"/>
    <cellStyle name="20% - Accent2 14 2 7 2" xfId="51766"/>
    <cellStyle name="20% - Accent2 14 2 8" xfId="51767"/>
    <cellStyle name="20% - Accent2 14 2 8 2" xfId="51768"/>
    <cellStyle name="20% - Accent2 14 2 9" xfId="51769"/>
    <cellStyle name="20% - Accent2 14 2 9 2" xfId="51770"/>
    <cellStyle name="20% - Accent2 14 3" xfId="51771"/>
    <cellStyle name="20% - Accent2 14 3 10" xfId="51772"/>
    <cellStyle name="20% - Accent2 14 3 10 2" xfId="51773"/>
    <cellStyle name="20% - Accent2 14 3 11" xfId="51774"/>
    <cellStyle name="20% - Accent2 14 3 2" xfId="51775"/>
    <cellStyle name="20% - Accent2 14 3 2 2" xfId="51776"/>
    <cellStyle name="20% - Accent2 14 3 2 2 2" xfId="51777"/>
    <cellStyle name="20% - Accent2 14 3 2 3" xfId="51778"/>
    <cellStyle name="20% - Accent2 14 3 2 3 2" xfId="51779"/>
    <cellStyle name="20% - Accent2 14 3 2 4" xfId="51780"/>
    <cellStyle name="20% - Accent2 14 3 3" xfId="51781"/>
    <cellStyle name="20% - Accent2 14 3 3 2" xfId="51782"/>
    <cellStyle name="20% - Accent2 14 3 3 2 2" xfId="51783"/>
    <cellStyle name="20% - Accent2 14 3 3 3" xfId="51784"/>
    <cellStyle name="20% - Accent2 14 3 3 3 2" xfId="51785"/>
    <cellStyle name="20% - Accent2 14 3 3 4" xfId="51786"/>
    <cellStyle name="20% - Accent2 14 3 4" xfId="51787"/>
    <cellStyle name="20% - Accent2 14 3 4 2" xfId="51788"/>
    <cellStyle name="20% - Accent2 14 3 4 2 2" xfId="51789"/>
    <cellStyle name="20% - Accent2 14 3 4 3" xfId="51790"/>
    <cellStyle name="20% - Accent2 14 3 5" xfId="51791"/>
    <cellStyle name="20% - Accent2 14 3 5 2" xfId="51792"/>
    <cellStyle name="20% - Accent2 14 3 6" xfId="51793"/>
    <cellStyle name="20% - Accent2 14 3 6 2" xfId="51794"/>
    <cellStyle name="20% - Accent2 14 3 7" xfId="51795"/>
    <cellStyle name="20% - Accent2 14 3 7 2" xfId="51796"/>
    <cellStyle name="20% - Accent2 14 3 8" xfId="51797"/>
    <cellStyle name="20% - Accent2 14 3 8 2" xfId="51798"/>
    <cellStyle name="20% - Accent2 14 3 9" xfId="51799"/>
    <cellStyle name="20% - Accent2 14 3 9 2" xfId="51800"/>
    <cellStyle name="20% - Accent2 14 4" xfId="51801"/>
    <cellStyle name="20% - Accent2 14 4 2" xfId="51802"/>
    <cellStyle name="20% - Accent2 14 4 2 2" xfId="51803"/>
    <cellStyle name="20% - Accent2 14 4 3" xfId="51804"/>
    <cellStyle name="20% - Accent2 14 4 3 2" xfId="51805"/>
    <cellStyle name="20% - Accent2 14 4 4" xfId="51806"/>
    <cellStyle name="20% - Accent2 14 5" xfId="51807"/>
    <cellStyle name="20% - Accent2 14 5 2" xfId="51808"/>
    <cellStyle name="20% - Accent2 14 5 2 2" xfId="51809"/>
    <cellStyle name="20% - Accent2 14 5 3" xfId="51810"/>
    <cellStyle name="20% - Accent2 14 5 3 2" xfId="51811"/>
    <cellStyle name="20% - Accent2 14 5 4" xfId="51812"/>
    <cellStyle name="20% - Accent2 14 6" xfId="51813"/>
    <cellStyle name="20% - Accent2 14 6 2" xfId="51814"/>
    <cellStyle name="20% - Accent2 14 6 2 2" xfId="51815"/>
    <cellStyle name="20% - Accent2 14 6 3" xfId="51816"/>
    <cellStyle name="20% - Accent2 14 7" xfId="51817"/>
    <cellStyle name="20% - Accent2 14 7 2" xfId="51818"/>
    <cellStyle name="20% - Accent2 14 8" xfId="51819"/>
    <cellStyle name="20% - Accent2 14 8 2" xfId="51820"/>
    <cellStyle name="20% - Accent2 14 9" xfId="51821"/>
    <cellStyle name="20% - Accent2 14 9 2" xfId="51822"/>
    <cellStyle name="20% - Accent2 15" xfId="51823"/>
    <cellStyle name="20% - Accent2 15 10" xfId="51824"/>
    <cellStyle name="20% - Accent2 15 10 2" xfId="51825"/>
    <cellStyle name="20% - Accent2 15 11" xfId="51826"/>
    <cellStyle name="20% - Accent2 15 11 2" xfId="51827"/>
    <cellStyle name="20% - Accent2 15 12" xfId="51828"/>
    <cellStyle name="20% - Accent2 15 12 2" xfId="51829"/>
    <cellStyle name="20% - Accent2 15 13" xfId="51830"/>
    <cellStyle name="20% - Accent2 15 2" xfId="51831"/>
    <cellStyle name="20% - Accent2 15 2 10" xfId="51832"/>
    <cellStyle name="20% - Accent2 15 2 10 2" xfId="51833"/>
    <cellStyle name="20% - Accent2 15 2 11" xfId="51834"/>
    <cellStyle name="20% - Accent2 15 2 11 2" xfId="51835"/>
    <cellStyle name="20% - Accent2 15 2 12" xfId="51836"/>
    <cellStyle name="20% - Accent2 15 2 2" xfId="51837"/>
    <cellStyle name="20% - Accent2 15 2 2 10" xfId="51838"/>
    <cellStyle name="20% - Accent2 15 2 2 10 2" xfId="51839"/>
    <cellStyle name="20% - Accent2 15 2 2 11" xfId="51840"/>
    <cellStyle name="20% - Accent2 15 2 2 2" xfId="51841"/>
    <cellStyle name="20% - Accent2 15 2 2 2 2" xfId="51842"/>
    <cellStyle name="20% - Accent2 15 2 2 2 2 2" xfId="51843"/>
    <cellStyle name="20% - Accent2 15 2 2 2 3" xfId="51844"/>
    <cellStyle name="20% - Accent2 15 2 2 2 3 2" xfId="51845"/>
    <cellStyle name="20% - Accent2 15 2 2 2 4" xfId="51846"/>
    <cellStyle name="20% - Accent2 15 2 2 3" xfId="51847"/>
    <cellStyle name="20% - Accent2 15 2 2 3 2" xfId="51848"/>
    <cellStyle name="20% - Accent2 15 2 2 3 2 2" xfId="51849"/>
    <cellStyle name="20% - Accent2 15 2 2 3 3" xfId="51850"/>
    <cellStyle name="20% - Accent2 15 2 2 3 3 2" xfId="51851"/>
    <cellStyle name="20% - Accent2 15 2 2 3 4" xfId="51852"/>
    <cellStyle name="20% - Accent2 15 2 2 4" xfId="51853"/>
    <cellStyle name="20% - Accent2 15 2 2 4 2" xfId="51854"/>
    <cellStyle name="20% - Accent2 15 2 2 4 2 2" xfId="51855"/>
    <cellStyle name="20% - Accent2 15 2 2 4 3" xfId="51856"/>
    <cellStyle name="20% - Accent2 15 2 2 5" xfId="51857"/>
    <cellStyle name="20% - Accent2 15 2 2 5 2" xfId="51858"/>
    <cellStyle name="20% - Accent2 15 2 2 6" xfId="51859"/>
    <cellStyle name="20% - Accent2 15 2 2 6 2" xfId="51860"/>
    <cellStyle name="20% - Accent2 15 2 2 7" xfId="51861"/>
    <cellStyle name="20% - Accent2 15 2 2 7 2" xfId="51862"/>
    <cellStyle name="20% - Accent2 15 2 2 8" xfId="51863"/>
    <cellStyle name="20% - Accent2 15 2 2 8 2" xfId="51864"/>
    <cellStyle name="20% - Accent2 15 2 2 9" xfId="51865"/>
    <cellStyle name="20% - Accent2 15 2 2 9 2" xfId="51866"/>
    <cellStyle name="20% - Accent2 15 2 3" xfId="51867"/>
    <cellStyle name="20% - Accent2 15 2 3 2" xfId="51868"/>
    <cellStyle name="20% - Accent2 15 2 3 2 2" xfId="51869"/>
    <cellStyle name="20% - Accent2 15 2 3 3" xfId="51870"/>
    <cellStyle name="20% - Accent2 15 2 3 3 2" xfId="51871"/>
    <cellStyle name="20% - Accent2 15 2 3 4" xfId="51872"/>
    <cellStyle name="20% - Accent2 15 2 4" xfId="51873"/>
    <cellStyle name="20% - Accent2 15 2 4 2" xfId="51874"/>
    <cellStyle name="20% - Accent2 15 2 4 2 2" xfId="51875"/>
    <cellStyle name="20% - Accent2 15 2 4 3" xfId="51876"/>
    <cellStyle name="20% - Accent2 15 2 4 3 2" xfId="51877"/>
    <cellStyle name="20% - Accent2 15 2 4 4" xfId="51878"/>
    <cellStyle name="20% - Accent2 15 2 5" xfId="51879"/>
    <cellStyle name="20% - Accent2 15 2 5 2" xfId="51880"/>
    <cellStyle name="20% - Accent2 15 2 5 2 2" xfId="51881"/>
    <cellStyle name="20% - Accent2 15 2 5 3" xfId="51882"/>
    <cellStyle name="20% - Accent2 15 2 6" xfId="51883"/>
    <cellStyle name="20% - Accent2 15 2 6 2" xfId="51884"/>
    <cellStyle name="20% - Accent2 15 2 7" xfId="51885"/>
    <cellStyle name="20% - Accent2 15 2 7 2" xfId="51886"/>
    <cellStyle name="20% - Accent2 15 2 8" xfId="51887"/>
    <cellStyle name="20% - Accent2 15 2 8 2" xfId="51888"/>
    <cellStyle name="20% - Accent2 15 2 9" xfId="51889"/>
    <cellStyle name="20% - Accent2 15 2 9 2" xfId="51890"/>
    <cellStyle name="20% - Accent2 15 3" xfId="51891"/>
    <cellStyle name="20% - Accent2 15 3 10" xfId="51892"/>
    <cellStyle name="20% - Accent2 15 3 10 2" xfId="51893"/>
    <cellStyle name="20% - Accent2 15 3 11" xfId="51894"/>
    <cellStyle name="20% - Accent2 15 3 2" xfId="51895"/>
    <cellStyle name="20% - Accent2 15 3 2 2" xfId="51896"/>
    <cellStyle name="20% - Accent2 15 3 2 2 2" xfId="51897"/>
    <cellStyle name="20% - Accent2 15 3 2 3" xfId="51898"/>
    <cellStyle name="20% - Accent2 15 3 2 3 2" xfId="51899"/>
    <cellStyle name="20% - Accent2 15 3 2 4" xfId="51900"/>
    <cellStyle name="20% - Accent2 15 3 3" xfId="51901"/>
    <cellStyle name="20% - Accent2 15 3 3 2" xfId="51902"/>
    <cellStyle name="20% - Accent2 15 3 3 2 2" xfId="51903"/>
    <cellStyle name="20% - Accent2 15 3 3 3" xfId="51904"/>
    <cellStyle name="20% - Accent2 15 3 3 3 2" xfId="51905"/>
    <cellStyle name="20% - Accent2 15 3 3 4" xfId="51906"/>
    <cellStyle name="20% - Accent2 15 3 4" xfId="51907"/>
    <cellStyle name="20% - Accent2 15 3 4 2" xfId="51908"/>
    <cellStyle name="20% - Accent2 15 3 4 2 2" xfId="51909"/>
    <cellStyle name="20% - Accent2 15 3 4 3" xfId="51910"/>
    <cellStyle name="20% - Accent2 15 3 5" xfId="51911"/>
    <cellStyle name="20% - Accent2 15 3 5 2" xfId="51912"/>
    <cellStyle name="20% - Accent2 15 3 6" xfId="51913"/>
    <cellStyle name="20% - Accent2 15 3 6 2" xfId="51914"/>
    <cellStyle name="20% - Accent2 15 3 7" xfId="51915"/>
    <cellStyle name="20% - Accent2 15 3 7 2" xfId="51916"/>
    <cellStyle name="20% - Accent2 15 3 8" xfId="51917"/>
    <cellStyle name="20% - Accent2 15 3 8 2" xfId="51918"/>
    <cellStyle name="20% - Accent2 15 3 9" xfId="51919"/>
    <cellStyle name="20% - Accent2 15 3 9 2" xfId="51920"/>
    <cellStyle name="20% - Accent2 15 4" xfId="51921"/>
    <cellStyle name="20% - Accent2 15 4 2" xfId="51922"/>
    <cellStyle name="20% - Accent2 15 4 2 2" xfId="51923"/>
    <cellStyle name="20% - Accent2 15 4 3" xfId="51924"/>
    <cellStyle name="20% - Accent2 15 4 3 2" xfId="51925"/>
    <cellStyle name="20% - Accent2 15 4 4" xfId="51926"/>
    <cellStyle name="20% - Accent2 15 5" xfId="51927"/>
    <cellStyle name="20% - Accent2 15 5 2" xfId="51928"/>
    <cellStyle name="20% - Accent2 15 5 2 2" xfId="51929"/>
    <cellStyle name="20% - Accent2 15 5 3" xfId="51930"/>
    <cellStyle name="20% - Accent2 15 5 3 2" xfId="51931"/>
    <cellStyle name="20% - Accent2 15 5 4" xfId="51932"/>
    <cellStyle name="20% - Accent2 15 6" xfId="51933"/>
    <cellStyle name="20% - Accent2 15 6 2" xfId="51934"/>
    <cellStyle name="20% - Accent2 15 6 2 2" xfId="51935"/>
    <cellStyle name="20% - Accent2 15 6 3" xfId="51936"/>
    <cellStyle name="20% - Accent2 15 7" xfId="51937"/>
    <cellStyle name="20% - Accent2 15 7 2" xfId="51938"/>
    <cellStyle name="20% - Accent2 15 8" xfId="51939"/>
    <cellStyle name="20% - Accent2 15 8 2" xfId="51940"/>
    <cellStyle name="20% - Accent2 15 9" xfId="51941"/>
    <cellStyle name="20% - Accent2 15 9 2" xfId="51942"/>
    <cellStyle name="20% - Accent2 16" xfId="51943"/>
    <cellStyle name="20% - Accent2 16 10" xfId="51944"/>
    <cellStyle name="20% - Accent2 16 10 2" xfId="51945"/>
    <cellStyle name="20% - Accent2 16 11" xfId="51946"/>
    <cellStyle name="20% - Accent2 16 11 2" xfId="51947"/>
    <cellStyle name="20% - Accent2 16 12" xfId="51948"/>
    <cellStyle name="20% - Accent2 16 12 2" xfId="51949"/>
    <cellStyle name="20% - Accent2 16 13" xfId="51950"/>
    <cellStyle name="20% - Accent2 16 2" xfId="51951"/>
    <cellStyle name="20% - Accent2 16 2 10" xfId="51952"/>
    <cellStyle name="20% - Accent2 16 2 10 2" xfId="51953"/>
    <cellStyle name="20% - Accent2 16 2 11" xfId="51954"/>
    <cellStyle name="20% - Accent2 16 2 11 2" xfId="51955"/>
    <cellStyle name="20% - Accent2 16 2 12" xfId="51956"/>
    <cellStyle name="20% - Accent2 16 2 2" xfId="51957"/>
    <cellStyle name="20% - Accent2 16 2 2 10" xfId="51958"/>
    <cellStyle name="20% - Accent2 16 2 2 10 2" xfId="51959"/>
    <cellStyle name="20% - Accent2 16 2 2 11" xfId="51960"/>
    <cellStyle name="20% - Accent2 16 2 2 2" xfId="51961"/>
    <cellStyle name="20% - Accent2 16 2 2 2 2" xfId="51962"/>
    <cellStyle name="20% - Accent2 16 2 2 2 2 2" xfId="51963"/>
    <cellStyle name="20% - Accent2 16 2 2 2 3" xfId="51964"/>
    <cellStyle name="20% - Accent2 16 2 2 2 3 2" xfId="51965"/>
    <cellStyle name="20% - Accent2 16 2 2 2 4" xfId="51966"/>
    <cellStyle name="20% - Accent2 16 2 2 3" xfId="51967"/>
    <cellStyle name="20% - Accent2 16 2 2 3 2" xfId="51968"/>
    <cellStyle name="20% - Accent2 16 2 2 3 2 2" xfId="51969"/>
    <cellStyle name="20% - Accent2 16 2 2 3 3" xfId="51970"/>
    <cellStyle name="20% - Accent2 16 2 2 3 3 2" xfId="51971"/>
    <cellStyle name="20% - Accent2 16 2 2 3 4" xfId="51972"/>
    <cellStyle name="20% - Accent2 16 2 2 4" xfId="51973"/>
    <cellStyle name="20% - Accent2 16 2 2 4 2" xfId="51974"/>
    <cellStyle name="20% - Accent2 16 2 2 4 2 2" xfId="51975"/>
    <cellStyle name="20% - Accent2 16 2 2 4 3" xfId="51976"/>
    <cellStyle name="20% - Accent2 16 2 2 5" xfId="51977"/>
    <cellStyle name="20% - Accent2 16 2 2 5 2" xfId="51978"/>
    <cellStyle name="20% - Accent2 16 2 2 6" xfId="51979"/>
    <cellStyle name="20% - Accent2 16 2 2 6 2" xfId="51980"/>
    <cellStyle name="20% - Accent2 16 2 2 7" xfId="51981"/>
    <cellStyle name="20% - Accent2 16 2 2 7 2" xfId="51982"/>
    <cellStyle name="20% - Accent2 16 2 2 8" xfId="51983"/>
    <cellStyle name="20% - Accent2 16 2 2 8 2" xfId="51984"/>
    <cellStyle name="20% - Accent2 16 2 2 9" xfId="51985"/>
    <cellStyle name="20% - Accent2 16 2 2 9 2" xfId="51986"/>
    <cellStyle name="20% - Accent2 16 2 3" xfId="51987"/>
    <cellStyle name="20% - Accent2 16 2 3 2" xfId="51988"/>
    <cellStyle name="20% - Accent2 16 2 3 2 2" xfId="51989"/>
    <cellStyle name="20% - Accent2 16 2 3 3" xfId="51990"/>
    <cellStyle name="20% - Accent2 16 2 3 3 2" xfId="51991"/>
    <cellStyle name="20% - Accent2 16 2 3 4" xfId="51992"/>
    <cellStyle name="20% - Accent2 16 2 4" xfId="51993"/>
    <cellStyle name="20% - Accent2 16 2 4 2" xfId="51994"/>
    <cellStyle name="20% - Accent2 16 2 4 2 2" xfId="51995"/>
    <cellStyle name="20% - Accent2 16 2 4 3" xfId="51996"/>
    <cellStyle name="20% - Accent2 16 2 4 3 2" xfId="51997"/>
    <cellStyle name="20% - Accent2 16 2 4 4" xfId="51998"/>
    <cellStyle name="20% - Accent2 16 2 5" xfId="51999"/>
    <cellStyle name="20% - Accent2 16 2 5 2" xfId="52000"/>
    <cellStyle name="20% - Accent2 16 2 5 2 2" xfId="52001"/>
    <cellStyle name="20% - Accent2 16 2 5 3" xfId="52002"/>
    <cellStyle name="20% - Accent2 16 2 6" xfId="52003"/>
    <cellStyle name="20% - Accent2 16 2 6 2" xfId="52004"/>
    <cellStyle name="20% - Accent2 16 2 7" xfId="52005"/>
    <cellStyle name="20% - Accent2 16 2 7 2" xfId="52006"/>
    <cellStyle name="20% - Accent2 16 2 8" xfId="52007"/>
    <cellStyle name="20% - Accent2 16 2 8 2" xfId="52008"/>
    <cellStyle name="20% - Accent2 16 2 9" xfId="52009"/>
    <cellStyle name="20% - Accent2 16 2 9 2" xfId="52010"/>
    <cellStyle name="20% - Accent2 16 3" xfId="52011"/>
    <cellStyle name="20% - Accent2 16 3 10" xfId="52012"/>
    <cellStyle name="20% - Accent2 16 3 10 2" xfId="52013"/>
    <cellStyle name="20% - Accent2 16 3 11" xfId="52014"/>
    <cellStyle name="20% - Accent2 16 3 2" xfId="52015"/>
    <cellStyle name="20% - Accent2 16 3 2 2" xfId="52016"/>
    <cellStyle name="20% - Accent2 16 3 2 2 2" xfId="52017"/>
    <cellStyle name="20% - Accent2 16 3 2 3" xfId="52018"/>
    <cellStyle name="20% - Accent2 16 3 2 3 2" xfId="52019"/>
    <cellStyle name="20% - Accent2 16 3 2 4" xfId="52020"/>
    <cellStyle name="20% - Accent2 16 3 3" xfId="52021"/>
    <cellStyle name="20% - Accent2 16 3 3 2" xfId="52022"/>
    <cellStyle name="20% - Accent2 16 3 3 2 2" xfId="52023"/>
    <cellStyle name="20% - Accent2 16 3 3 3" xfId="52024"/>
    <cellStyle name="20% - Accent2 16 3 3 3 2" xfId="52025"/>
    <cellStyle name="20% - Accent2 16 3 3 4" xfId="52026"/>
    <cellStyle name="20% - Accent2 16 3 4" xfId="52027"/>
    <cellStyle name="20% - Accent2 16 3 4 2" xfId="52028"/>
    <cellStyle name="20% - Accent2 16 3 4 2 2" xfId="52029"/>
    <cellStyle name="20% - Accent2 16 3 4 3" xfId="52030"/>
    <cellStyle name="20% - Accent2 16 3 5" xfId="52031"/>
    <cellStyle name="20% - Accent2 16 3 5 2" xfId="52032"/>
    <cellStyle name="20% - Accent2 16 3 6" xfId="52033"/>
    <cellStyle name="20% - Accent2 16 3 6 2" xfId="52034"/>
    <cellStyle name="20% - Accent2 16 3 7" xfId="52035"/>
    <cellStyle name="20% - Accent2 16 3 7 2" xfId="52036"/>
    <cellStyle name="20% - Accent2 16 3 8" xfId="52037"/>
    <cellStyle name="20% - Accent2 16 3 8 2" xfId="52038"/>
    <cellStyle name="20% - Accent2 16 3 9" xfId="52039"/>
    <cellStyle name="20% - Accent2 16 3 9 2" xfId="52040"/>
    <cellStyle name="20% - Accent2 16 4" xfId="52041"/>
    <cellStyle name="20% - Accent2 16 4 2" xfId="52042"/>
    <cellStyle name="20% - Accent2 16 4 2 2" xfId="52043"/>
    <cellStyle name="20% - Accent2 16 4 3" xfId="52044"/>
    <cellStyle name="20% - Accent2 16 4 3 2" xfId="52045"/>
    <cellStyle name="20% - Accent2 16 4 4" xfId="52046"/>
    <cellStyle name="20% - Accent2 16 5" xfId="52047"/>
    <cellStyle name="20% - Accent2 16 5 2" xfId="52048"/>
    <cellStyle name="20% - Accent2 16 5 2 2" xfId="52049"/>
    <cellStyle name="20% - Accent2 16 5 3" xfId="52050"/>
    <cellStyle name="20% - Accent2 16 5 3 2" xfId="52051"/>
    <cellStyle name="20% - Accent2 16 5 4" xfId="52052"/>
    <cellStyle name="20% - Accent2 16 6" xfId="52053"/>
    <cellStyle name="20% - Accent2 16 6 2" xfId="52054"/>
    <cellStyle name="20% - Accent2 16 6 2 2" xfId="52055"/>
    <cellStyle name="20% - Accent2 16 6 3" xfId="52056"/>
    <cellStyle name="20% - Accent2 16 7" xfId="52057"/>
    <cellStyle name="20% - Accent2 16 7 2" xfId="52058"/>
    <cellStyle name="20% - Accent2 16 8" xfId="52059"/>
    <cellStyle name="20% - Accent2 16 8 2" xfId="52060"/>
    <cellStyle name="20% - Accent2 16 9" xfId="52061"/>
    <cellStyle name="20% - Accent2 16 9 2" xfId="52062"/>
    <cellStyle name="20% - Accent2 17" xfId="52063"/>
    <cellStyle name="20% - Accent2 17 10" xfId="52064"/>
    <cellStyle name="20% - Accent2 17 10 2" xfId="52065"/>
    <cellStyle name="20% - Accent2 17 11" xfId="52066"/>
    <cellStyle name="20% - Accent2 17 11 2" xfId="52067"/>
    <cellStyle name="20% - Accent2 17 12" xfId="52068"/>
    <cellStyle name="20% - Accent2 17 12 2" xfId="52069"/>
    <cellStyle name="20% - Accent2 17 13" xfId="52070"/>
    <cellStyle name="20% - Accent2 17 2" xfId="52071"/>
    <cellStyle name="20% - Accent2 17 2 10" xfId="52072"/>
    <cellStyle name="20% - Accent2 17 2 10 2" xfId="52073"/>
    <cellStyle name="20% - Accent2 17 2 11" xfId="52074"/>
    <cellStyle name="20% - Accent2 17 2 11 2" xfId="52075"/>
    <cellStyle name="20% - Accent2 17 2 12" xfId="52076"/>
    <cellStyle name="20% - Accent2 17 2 2" xfId="52077"/>
    <cellStyle name="20% - Accent2 17 2 2 10" xfId="52078"/>
    <cellStyle name="20% - Accent2 17 2 2 10 2" xfId="52079"/>
    <cellStyle name="20% - Accent2 17 2 2 11" xfId="52080"/>
    <cellStyle name="20% - Accent2 17 2 2 2" xfId="52081"/>
    <cellStyle name="20% - Accent2 17 2 2 2 2" xfId="52082"/>
    <cellStyle name="20% - Accent2 17 2 2 2 2 2" xfId="52083"/>
    <cellStyle name="20% - Accent2 17 2 2 2 3" xfId="52084"/>
    <cellStyle name="20% - Accent2 17 2 2 2 3 2" xfId="52085"/>
    <cellStyle name="20% - Accent2 17 2 2 2 4" xfId="52086"/>
    <cellStyle name="20% - Accent2 17 2 2 3" xfId="52087"/>
    <cellStyle name="20% - Accent2 17 2 2 3 2" xfId="52088"/>
    <cellStyle name="20% - Accent2 17 2 2 3 2 2" xfId="52089"/>
    <cellStyle name="20% - Accent2 17 2 2 3 3" xfId="52090"/>
    <cellStyle name="20% - Accent2 17 2 2 3 3 2" xfId="52091"/>
    <cellStyle name="20% - Accent2 17 2 2 3 4" xfId="52092"/>
    <cellStyle name="20% - Accent2 17 2 2 4" xfId="52093"/>
    <cellStyle name="20% - Accent2 17 2 2 4 2" xfId="52094"/>
    <cellStyle name="20% - Accent2 17 2 2 4 2 2" xfId="52095"/>
    <cellStyle name="20% - Accent2 17 2 2 4 3" xfId="52096"/>
    <cellStyle name="20% - Accent2 17 2 2 5" xfId="52097"/>
    <cellStyle name="20% - Accent2 17 2 2 5 2" xfId="52098"/>
    <cellStyle name="20% - Accent2 17 2 2 6" xfId="52099"/>
    <cellStyle name="20% - Accent2 17 2 2 6 2" xfId="52100"/>
    <cellStyle name="20% - Accent2 17 2 2 7" xfId="52101"/>
    <cellStyle name="20% - Accent2 17 2 2 7 2" xfId="52102"/>
    <cellStyle name="20% - Accent2 17 2 2 8" xfId="52103"/>
    <cellStyle name="20% - Accent2 17 2 2 8 2" xfId="52104"/>
    <cellStyle name="20% - Accent2 17 2 2 9" xfId="52105"/>
    <cellStyle name="20% - Accent2 17 2 2 9 2" xfId="52106"/>
    <cellStyle name="20% - Accent2 17 2 3" xfId="52107"/>
    <cellStyle name="20% - Accent2 17 2 3 2" xfId="52108"/>
    <cellStyle name="20% - Accent2 17 2 3 2 2" xfId="52109"/>
    <cellStyle name="20% - Accent2 17 2 3 3" xfId="52110"/>
    <cellStyle name="20% - Accent2 17 2 3 3 2" xfId="52111"/>
    <cellStyle name="20% - Accent2 17 2 3 4" xfId="52112"/>
    <cellStyle name="20% - Accent2 17 2 4" xfId="52113"/>
    <cellStyle name="20% - Accent2 17 2 4 2" xfId="52114"/>
    <cellStyle name="20% - Accent2 17 2 4 2 2" xfId="52115"/>
    <cellStyle name="20% - Accent2 17 2 4 3" xfId="52116"/>
    <cellStyle name="20% - Accent2 17 2 4 3 2" xfId="52117"/>
    <cellStyle name="20% - Accent2 17 2 4 4" xfId="52118"/>
    <cellStyle name="20% - Accent2 17 2 5" xfId="52119"/>
    <cellStyle name="20% - Accent2 17 2 5 2" xfId="52120"/>
    <cellStyle name="20% - Accent2 17 2 5 2 2" xfId="52121"/>
    <cellStyle name="20% - Accent2 17 2 5 3" xfId="52122"/>
    <cellStyle name="20% - Accent2 17 2 6" xfId="52123"/>
    <cellStyle name="20% - Accent2 17 2 6 2" xfId="52124"/>
    <cellStyle name="20% - Accent2 17 2 7" xfId="52125"/>
    <cellStyle name="20% - Accent2 17 2 7 2" xfId="52126"/>
    <cellStyle name="20% - Accent2 17 2 8" xfId="52127"/>
    <cellStyle name="20% - Accent2 17 2 8 2" xfId="52128"/>
    <cellStyle name="20% - Accent2 17 2 9" xfId="52129"/>
    <cellStyle name="20% - Accent2 17 2 9 2" xfId="52130"/>
    <cellStyle name="20% - Accent2 17 3" xfId="52131"/>
    <cellStyle name="20% - Accent2 17 3 10" xfId="52132"/>
    <cellStyle name="20% - Accent2 17 3 10 2" xfId="52133"/>
    <cellStyle name="20% - Accent2 17 3 11" xfId="52134"/>
    <cellStyle name="20% - Accent2 17 3 2" xfId="52135"/>
    <cellStyle name="20% - Accent2 17 3 2 2" xfId="52136"/>
    <cellStyle name="20% - Accent2 17 3 2 2 2" xfId="52137"/>
    <cellStyle name="20% - Accent2 17 3 2 3" xfId="52138"/>
    <cellStyle name="20% - Accent2 17 3 2 3 2" xfId="52139"/>
    <cellStyle name="20% - Accent2 17 3 2 4" xfId="52140"/>
    <cellStyle name="20% - Accent2 17 3 3" xfId="52141"/>
    <cellStyle name="20% - Accent2 17 3 3 2" xfId="52142"/>
    <cellStyle name="20% - Accent2 17 3 3 2 2" xfId="52143"/>
    <cellStyle name="20% - Accent2 17 3 3 3" xfId="52144"/>
    <cellStyle name="20% - Accent2 17 3 3 3 2" xfId="52145"/>
    <cellStyle name="20% - Accent2 17 3 3 4" xfId="52146"/>
    <cellStyle name="20% - Accent2 17 3 4" xfId="52147"/>
    <cellStyle name="20% - Accent2 17 3 4 2" xfId="52148"/>
    <cellStyle name="20% - Accent2 17 3 4 2 2" xfId="52149"/>
    <cellStyle name="20% - Accent2 17 3 4 3" xfId="52150"/>
    <cellStyle name="20% - Accent2 17 3 5" xfId="52151"/>
    <cellStyle name="20% - Accent2 17 3 5 2" xfId="52152"/>
    <cellStyle name="20% - Accent2 17 3 6" xfId="52153"/>
    <cellStyle name="20% - Accent2 17 3 6 2" xfId="52154"/>
    <cellStyle name="20% - Accent2 17 3 7" xfId="52155"/>
    <cellStyle name="20% - Accent2 17 3 7 2" xfId="52156"/>
    <cellStyle name="20% - Accent2 17 3 8" xfId="52157"/>
    <cellStyle name="20% - Accent2 17 3 8 2" xfId="52158"/>
    <cellStyle name="20% - Accent2 17 3 9" xfId="52159"/>
    <cellStyle name="20% - Accent2 17 3 9 2" xfId="52160"/>
    <cellStyle name="20% - Accent2 17 4" xfId="52161"/>
    <cellStyle name="20% - Accent2 17 4 2" xfId="52162"/>
    <cellStyle name="20% - Accent2 17 4 2 2" xfId="52163"/>
    <cellStyle name="20% - Accent2 17 4 3" xfId="52164"/>
    <cellStyle name="20% - Accent2 17 4 3 2" xfId="52165"/>
    <cellStyle name="20% - Accent2 17 4 4" xfId="52166"/>
    <cellStyle name="20% - Accent2 17 5" xfId="52167"/>
    <cellStyle name="20% - Accent2 17 5 2" xfId="52168"/>
    <cellStyle name="20% - Accent2 17 5 2 2" xfId="52169"/>
    <cellStyle name="20% - Accent2 17 5 3" xfId="52170"/>
    <cellStyle name="20% - Accent2 17 5 3 2" xfId="52171"/>
    <cellStyle name="20% - Accent2 17 5 4" xfId="52172"/>
    <cellStyle name="20% - Accent2 17 6" xfId="52173"/>
    <cellStyle name="20% - Accent2 17 6 2" xfId="52174"/>
    <cellStyle name="20% - Accent2 17 6 2 2" xfId="52175"/>
    <cellStyle name="20% - Accent2 17 6 3" xfId="52176"/>
    <cellStyle name="20% - Accent2 17 7" xfId="52177"/>
    <cellStyle name="20% - Accent2 17 7 2" xfId="52178"/>
    <cellStyle name="20% - Accent2 17 8" xfId="52179"/>
    <cellStyle name="20% - Accent2 17 8 2" xfId="52180"/>
    <cellStyle name="20% - Accent2 17 9" xfId="52181"/>
    <cellStyle name="20% - Accent2 17 9 2" xfId="52182"/>
    <cellStyle name="20% - Accent2 18" xfId="52183"/>
    <cellStyle name="20% - Accent2 18 10" xfId="52184"/>
    <cellStyle name="20% - Accent2 18 10 2" xfId="52185"/>
    <cellStyle name="20% - Accent2 18 11" xfId="52186"/>
    <cellStyle name="20% - Accent2 18 11 2" xfId="52187"/>
    <cellStyle name="20% - Accent2 18 12" xfId="52188"/>
    <cellStyle name="20% - Accent2 18 12 2" xfId="52189"/>
    <cellStyle name="20% - Accent2 18 13" xfId="52190"/>
    <cellStyle name="20% - Accent2 18 2" xfId="52191"/>
    <cellStyle name="20% - Accent2 18 2 10" xfId="52192"/>
    <cellStyle name="20% - Accent2 18 2 10 2" xfId="52193"/>
    <cellStyle name="20% - Accent2 18 2 11" xfId="52194"/>
    <cellStyle name="20% - Accent2 18 2 11 2" xfId="52195"/>
    <cellStyle name="20% - Accent2 18 2 12" xfId="52196"/>
    <cellStyle name="20% - Accent2 18 2 2" xfId="52197"/>
    <cellStyle name="20% - Accent2 18 2 2 10" xfId="52198"/>
    <cellStyle name="20% - Accent2 18 2 2 10 2" xfId="52199"/>
    <cellStyle name="20% - Accent2 18 2 2 11" xfId="52200"/>
    <cellStyle name="20% - Accent2 18 2 2 2" xfId="52201"/>
    <cellStyle name="20% - Accent2 18 2 2 2 2" xfId="52202"/>
    <cellStyle name="20% - Accent2 18 2 2 2 2 2" xfId="52203"/>
    <cellStyle name="20% - Accent2 18 2 2 2 3" xfId="52204"/>
    <cellStyle name="20% - Accent2 18 2 2 2 3 2" xfId="52205"/>
    <cellStyle name="20% - Accent2 18 2 2 2 4" xfId="52206"/>
    <cellStyle name="20% - Accent2 18 2 2 3" xfId="52207"/>
    <cellStyle name="20% - Accent2 18 2 2 3 2" xfId="52208"/>
    <cellStyle name="20% - Accent2 18 2 2 3 2 2" xfId="52209"/>
    <cellStyle name="20% - Accent2 18 2 2 3 3" xfId="52210"/>
    <cellStyle name="20% - Accent2 18 2 2 3 3 2" xfId="52211"/>
    <cellStyle name="20% - Accent2 18 2 2 3 4" xfId="52212"/>
    <cellStyle name="20% - Accent2 18 2 2 4" xfId="52213"/>
    <cellStyle name="20% - Accent2 18 2 2 4 2" xfId="52214"/>
    <cellStyle name="20% - Accent2 18 2 2 4 2 2" xfId="52215"/>
    <cellStyle name="20% - Accent2 18 2 2 4 3" xfId="52216"/>
    <cellStyle name="20% - Accent2 18 2 2 5" xfId="52217"/>
    <cellStyle name="20% - Accent2 18 2 2 5 2" xfId="52218"/>
    <cellStyle name="20% - Accent2 18 2 2 6" xfId="52219"/>
    <cellStyle name="20% - Accent2 18 2 2 6 2" xfId="52220"/>
    <cellStyle name="20% - Accent2 18 2 2 7" xfId="52221"/>
    <cellStyle name="20% - Accent2 18 2 2 7 2" xfId="52222"/>
    <cellStyle name="20% - Accent2 18 2 2 8" xfId="52223"/>
    <cellStyle name="20% - Accent2 18 2 2 8 2" xfId="52224"/>
    <cellStyle name="20% - Accent2 18 2 2 9" xfId="52225"/>
    <cellStyle name="20% - Accent2 18 2 2 9 2" xfId="52226"/>
    <cellStyle name="20% - Accent2 18 2 3" xfId="52227"/>
    <cellStyle name="20% - Accent2 18 2 3 2" xfId="52228"/>
    <cellStyle name="20% - Accent2 18 2 3 2 2" xfId="52229"/>
    <cellStyle name="20% - Accent2 18 2 3 3" xfId="52230"/>
    <cellStyle name="20% - Accent2 18 2 3 3 2" xfId="52231"/>
    <cellStyle name="20% - Accent2 18 2 3 4" xfId="52232"/>
    <cellStyle name="20% - Accent2 18 2 4" xfId="52233"/>
    <cellStyle name="20% - Accent2 18 2 4 2" xfId="52234"/>
    <cellStyle name="20% - Accent2 18 2 4 2 2" xfId="52235"/>
    <cellStyle name="20% - Accent2 18 2 4 3" xfId="52236"/>
    <cellStyle name="20% - Accent2 18 2 4 3 2" xfId="52237"/>
    <cellStyle name="20% - Accent2 18 2 4 4" xfId="52238"/>
    <cellStyle name="20% - Accent2 18 2 5" xfId="52239"/>
    <cellStyle name="20% - Accent2 18 2 5 2" xfId="52240"/>
    <cellStyle name="20% - Accent2 18 2 5 2 2" xfId="52241"/>
    <cellStyle name="20% - Accent2 18 2 5 3" xfId="52242"/>
    <cellStyle name="20% - Accent2 18 2 6" xfId="52243"/>
    <cellStyle name="20% - Accent2 18 2 6 2" xfId="52244"/>
    <cellStyle name="20% - Accent2 18 2 7" xfId="52245"/>
    <cellStyle name="20% - Accent2 18 2 7 2" xfId="52246"/>
    <cellStyle name="20% - Accent2 18 2 8" xfId="52247"/>
    <cellStyle name="20% - Accent2 18 2 8 2" xfId="52248"/>
    <cellStyle name="20% - Accent2 18 2 9" xfId="52249"/>
    <cellStyle name="20% - Accent2 18 2 9 2" xfId="52250"/>
    <cellStyle name="20% - Accent2 18 3" xfId="52251"/>
    <cellStyle name="20% - Accent2 18 3 10" xfId="52252"/>
    <cellStyle name="20% - Accent2 18 3 10 2" xfId="52253"/>
    <cellStyle name="20% - Accent2 18 3 11" xfId="52254"/>
    <cellStyle name="20% - Accent2 18 3 2" xfId="52255"/>
    <cellStyle name="20% - Accent2 18 3 2 2" xfId="52256"/>
    <cellStyle name="20% - Accent2 18 3 2 2 2" xfId="52257"/>
    <cellStyle name="20% - Accent2 18 3 2 3" xfId="52258"/>
    <cellStyle name="20% - Accent2 18 3 2 3 2" xfId="52259"/>
    <cellStyle name="20% - Accent2 18 3 2 4" xfId="52260"/>
    <cellStyle name="20% - Accent2 18 3 3" xfId="52261"/>
    <cellStyle name="20% - Accent2 18 3 3 2" xfId="52262"/>
    <cellStyle name="20% - Accent2 18 3 3 2 2" xfId="52263"/>
    <cellStyle name="20% - Accent2 18 3 3 3" xfId="52264"/>
    <cellStyle name="20% - Accent2 18 3 3 3 2" xfId="52265"/>
    <cellStyle name="20% - Accent2 18 3 3 4" xfId="52266"/>
    <cellStyle name="20% - Accent2 18 3 4" xfId="52267"/>
    <cellStyle name="20% - Accent2 18 3 4 2" xfId="52268"/>
    <cellStyle name="20% - Accent2 18 3 4 2 2" xfId="52269"/>
    <cellStyle name="20% - Accent2 18 3 4 3" xfId="52270"/>
    <cellStyle name="20% - Accent2 18 3 5" xfId="52271"/>
    <cellStyle name="20% - Accent2 18 3 5 2" xfId="52272"/>
    <cellStyle name="20% - Accent2 18 3 6" xfId="52273"/>
    <cellStyle name="20% - Accent2 18 3 6 2" xfId="52274"/>
    <cellStyle name="20% - Accent2 18 3 7" xfId="52275"/>
    <cellStyle name="20% - Accent2 18 3 7 2" xfId="52276"/>
    <cellStyle name="20% - Accent2 18 3 8" xfId="52277"/>
    <cellStyle name="20% - Accent2 18 3 8 2" xfId="52278"/>
    <cellStyle name="20% - Accent2 18 3 9" xfId="52279"/>
    <cellStyle name="20% - Accent2 18 3 9 2" xfId="52280"/>
    <cellStyle name="20% - Accent2 18 4" xfId="52281"/>
    <cellStyle name="20% - Accent2 18 4 2" xfId="52282"/>
    <cellStyle name="20% - Accent2 18 4 2 2" xfId="52283"/>
    <cellStyle name="20% - Accent2 18 4 3" xfId="52284"/>
    <cellStyle name="20% - Accent2 18 4 3 2" xfId="52285"/>
    <cellStyle name="20% - Accent2 18 4 4" xfId="52286"/>
    <cellStyle name="20% - Accent2 18 5" xfId="52287"/>
    <cellStyle name="20% - Accent2 18 5 2" xfId="52288"/>
    <cellStyle name="20% - Accent2 18 5 2 2" xfId="52289"/>
    <cellStyle name="20% - Accent2 18 5 3" xfId="52290"/>
    <cellStyle name="20% - Accent2 18 5 3 2" xfId="52291"/>
    <cellStyle name="20% - Accent2 18 5 4" xfId="52292"/>
    <cellStyle name="20% - Accent2 18 6" xfId="52293"/>
    <cellStyle name="20% - Accent2 18 6 2" xfId="52294"/>
    <cellStyle name="20% - Accent2 18 6 2 2" xfId="52295"/>
    <cellStyle name="20% - Accent2 18 6 3" xfId="52296"/>
    <cellStyle name="20% - Accent2 18 7" xfId="52297"/>
    <cellStyle name="20% - Accent2 18 7 2" xfId="52298"/>
    <cellStyle name="20% - Accent2 18 8" xfId="52299"/>
    <cellStyle name="20% - Accent2 18 8 2" xfId="52300"/>
    <cellStyle name="20% - Accent2 18 9" xfId="52301"/>
    <cellStyle name="20% - Accent2 18 9 2" xfId="52302"/>
    <cellStyle name="20% - Accent2 19" xfId="52303"/>
    <cellStyle name="20% - Accent2 19 10" xfId="52304"/>
    <cellStyle name="20% - Accent2 19 10 2" xfId="52305"/>
    <cellStyle name="20% - Accent2 19 11" xfId="52306"/>
    <cellStyle name="20% - Accent2 19 11 2" xfId="52307"/>
    <cellStyle name="20% - Accent2 19 12" xfId="52308"/>
    <cellStyle name="20% - Accent2 19 12 2" xfId="52309"/>
    <cellStyle name="20% - Accent2 19 13" xfId="52310"/>
    <cellStyle name="20% - Accent2 19 2" xfId="52311"/>
    <cellStyle name="20% - Accent2 19 2 10" xfId="52312"/>
    <cellStyle name="20% - Accent2 19 2 10 2" xfId="52313"/>
    <cellStyle name="20% - Accent2 19 2 11" xfId="52314"/>
    <cellStyle name="20% - Accent2 19 2 11 2" xfId="52315"/>
    <cellStyle name="20% - Accent2 19 2 12" xfId="52316"/>
    <cellStyle name="20% - Accent2 19 2 2" xfId="52317"/>
    <cellStyle name="20% - Accent2 19 2 2 10" xfId="52318"/>
    <cellStyle name="20% - Accent2 19 2 2 10 2" xfId="52319"/>
    <cellStyle name="20% - Accent2 19 2 2 11" xfId="52320"/>
    <cellStyle name="20% - Accent2 19 2 2 2" xfId="52321"/>
    <cellStyle name="20% - Accent2 19 2 2 2 2" xfId="52322"/>
    <cellStyle name="20% - Accent2 19 2 2 2 2 2" xfId="52323"/>
    <cellStyle name="20% - Accent2 19 2 2 2 3" xfId="52324"/>
    <cellStyle name="20% - Accent2 19 2 2 2 3 2" xfId="52325"/>
    <cellStyle name="20% - Accent2 19 2 2 2 4" xfId="52326"/>
    <cellStyle name="20% - Accent2 19 2 2 3" xfId="52327"/>
    <cellStyle name="20% - Accent2 19 2 2 3 2" xfId="52328"/>
    <cellStyle name="20% - Accent2 19 2 2 3 2 2" xfId="52329"/>
    <cellStyle name="20% - Accent2 19 2 2 3 3" xfId="52330"/>
    <cellStyle name="20% - Accent2 19 2 2 3 3 2" xfId="52331"/>
    <cellStyle name="20% - Accent2 19 2 2 3 4" xfId="52332"/>
    <cellStyle name="20% - Accent2 19 2 2 4" xfId="52333"/>
    <cellStyle name="20% - Accent2 19 2 2 4 2" xfId="52334"/>
    <cellStyle name="20% - Accent2 19 2 2 4 2 2" xfId="52335"/>
    <cellStyle name="20% - Accent2 19 2 2 4 3" xfId="52336"/>
    <cellStyle name="20% - Accent2 19 2 2 5" xfId="52337"/>
    <cellStyle name="20% - Accent2 19 2 2 5 2" xfId="52338"/>
    <cellStyle name="20% - Accent2 19 2 2 6" xfId="52339"/>
    <cellStyle name="20% - Accent2 19 2 2 6 2" xfId="52340"/>
    <cellStyle name="20% - Accent2 19 2 2 7" xfId="52341"/>
    <cellStyle name="20% - Accent2 19 2 2 7 2" xfId="52342"/>
    <cellStyle name="20% - Accent2 19 2 2 8" xfId="52343"/>
    <cellStyle name="20% - Accent2 19 2 2 8 2" xfId="52344"/>
    <cellStyle name="20% - Accent2 19 2 2 9" xfId="52345"/>
    <cellStyle name="20% - Accent2 19 2 2 9 2" xfId="52346"/>
    <cellStyle name="20% - Accent2 19 2 3" xfId="52347"/>
    <cellStyle name="20% - Accent2 19 2 3 2" xfId="52348"/>
    <cellStyle name="20% - Accent2 19 2 3 2 2" xfId="52349"/>
    <cellStyle name="20% - Accent2 19 2 3 3" xfId="52350"/>
    <cellStyle name="20% - Accent2 19 2 3 3 2" xfId="52351"/>
    <cellStyle name="20% - Accent2 19 2 3 4" xfId="52352"/>
    <cellStyle name="20% - Accent2 19 2 4" xfId="52353"/>
    <cellStyle name="20% - Accent2 19 2 4 2" xfId="52354"/>
    <cellStyle name="20% - Accent2 19 2 4 2 2" xfId="52355"/>
    <cellStyle name="20% - Accent2 19 2 4 3" xfId="52356"/>
    <cellStyle name="20% - Accent2 19 2 4 3 2" xfId="52357"/>
    <cellStyle name="20% - Accent2 19 2 4 4" xfId="52358"/>
    <cellStyle name="20% - Accent2 19 2 5" xfId="52359"/>
    <cellStyle name="20% - Accent2 19 2 5 2" xfId="52360"/>
    <cellStyle name="20% - Accent2 19 2 5 2 2" xfId="52361"/>
    <cellStyle name="20% - Accent2 19 2 5 3" xfId="52362"/>
    <cellStyle name="20% - Accent2 19 2 6" xfId="52363"/>
    <cellStyle name="20% - Accent2 19 2 6 2" xfId="52364"/>
    <cellStyle name="20% - Accent2 19 2 7" xfId="52365"/>
    <cellStyle name="20% - Accent2 19 2 7 2" xfId="52366"/>
    <cellStyle name="20% - Accent2 19 2 8" xfId="52367"/>
    <cellStyle name="20% - Accent2 19 2 8 2" xfId="52368"/>
    <cellStyle name="20% - Accent2 19 2 9" xfId="52369"/>
    <cellStyle name="20% - Accent2 19 2 9 2" xfId="52370"/>
    <cellStyle name="20% - Accent2 19 3" xfId="52371"/>
    <cellStyle name="20% - Accent2 19 3 10" xfId="52372"/>
    <cellStyle name="20% - Accent2 19 3 10 2" xfId="52373"/>
    <cellStyle name="20% - Accent2 19 3 11" xfId="52374"/>
    <cellStyle name="20% - Accent2 19 3 2" xfId="52375"/>
    <cellStyle name="20% - Accent2 19 3 2 2" xfId="52376"/>
    <cellStyle name="20% - Accent2 19 3 2 2 2" xfId="52377"/>
    <cellStyle name="20% - Accent2 19 3 2 3" xfId="52378"/>
    <cellStyle name="20% - Accent2 19 3 2 3 2" xfId="52379"/>
    <cellStyle name="20% - Accent2 19 3 2 4" xfId="52380"/>
    <cellStyle name="20% - Accent2 19 3 3" xfId="52381"/>
    <cellStyle name="20% - Accent2 19 3 3 2" xfId="52382"/>
    <cellStyle name="20% - Accent2 19 3 3 2 2" xfId="52383"/>
    <cellStyle name="20% - Accent2 19 3 3 3" xfId="52384"/>
    <cellStyle name="20% - Accent2 19 3 3 3 2" xfId="52385"/>
    <cellStyle name="20% - Accent2 19 3 3 4" xfId="52386"/>
    <cellStyle name="20% - Accent2 19 3 4" xfId="52387"/>
    <cellStyle name="20% - Accent2 19 3 4 2" xfId="52388"/>
    <cellStyle name="20% - Accent2 19 3 4 2 2" xfId="52389"/>
    <cellStyle name="20% - Accent2 19 3 4 3" xfId="52390"/>
    <cellStyle name="20% - Accent2 19 3 5" xfId="52391"/>
    <cellStyle name="20% - Accent2 19 3 5 2" xfId="52392"/>
    <cellStyle name="20% - Accent2 19 3 6" xfId="52393"/>
    <cellStyle name="20% - Accent2 19 3 6 2" xfId="52394"/>
    <cellStyle name="20% - Accent2 19 3 7" xfId="52395"/>
    <cellStyle name="20% - Accent2 19 3 7 2" xfId="52396"/>
    <cellStyle name="20% - Accent2 19 3 8" xfId="52397"/>
    <cellStyle name="20% - Accent2 19 3 8 2" xfId="52398"/>
    <cellStyle name="20% - Accent2 19 3 9" xfId="52399"/>
    <cellStyle name="20% - Accent2 19 3 9 2" xfId="52400"/>
    <cellStyle name="20% - Accent2 19 4" xfId="52401"/>
    <cellStyle name="20% - Accent2 19 4 2" xfId="52402"/>
    <cellStyle name="20% - Accent2 19 4 2 2" xfId="52403"/>
    <cellStyle name="20% - Accent2 19 4 3" xfId="52404"/>
    <cellStyle name="20% - Accent2 19 4 3 2" xfId="52405"/>
    <cellStyle name="20% - Accent2 19 4 4" xfId="52406"/>
    <cellStyle name="20% - Accent2 19 5" xfId="52407"/>
    <cellStyle name="20% - Accent2 19 5 2" xfId="52408"/>
    <cellStyle name="20% - Accent2 19 5 2 2" xfId="52409"/>
    <cellStyle name="20% - Accent2 19 5 3" xfId="52410"/>
    <cellStyle name="20% - Accent2 19 5 3 2" xfId="52411"/>
    <cellStyle name="20% - Accent2 19 5 4" xfId="52412"/>
    <cellStyle name="20% - Accent2 19 6" xfId="52413"/>
    <cellStyle name="20% - Accent2 19 6 2" xfId="52414"/>
    <cellStyle name="20% - Accent2 19 6 2 2" xfId="52415"/>
    <cellStyle name="20% - Accent2 19 6 3" xfId="52416"/>
    <cellStyle name="20% - Accent2 19 7" xfId="52417"/>
    <cellStyle name="20% - Accent2 19 7 2" xfId="52418"/>
    <cellStyle name="20% - Accent2 19 8" xfId="52419"/>
    <cellStyle name="20% - Accent2 19 8 2" xfId="52420"/>
    <cellStyle name="20% - Accent2 19 9" xfId="52421"/>
    <cellStyle name="20% - Accent2 19 9 2" xfId="52422"/>
    <cellStyle name="20% - Accent2 2" xfId="716"/>
    <cellStyle name="20% - Accent2 2 10" xfId="52423"/>
    <cellStyle name="20% - Accent2 2 10 2" xfId="52424"/>
    <cellStyle name="20% - Accent2 2 11" xfId="52425"/>
    <cellStyle name="20% - Accent2 2 11 2" xfId="52426"/>
    <cellStyle name="20% - Accent2 2 12" xfId="52427"/>
    <cellStyle name="20% - Accent2 2 12 2" xfId="52428"/>
    <cellStyle name="20% - Accent2 2 13" xfId="52429"/>
    <cellStyle name="20% - Accent2 2 13 2" xfId="52430"/>
    <cellStyle name="20% - Accent2 2 14" xfId="52431"/>
    <cellStyle name="20% - Accent2 2 2" xfId="717"/>
    <cellStyle name="20% - Accent2 2 2 2" xfId="718"/>
    <cellStyle name="20% - Accent2 2 2 2 2" xfId="52432"/>
    <cellStyle name="20% - Accent2 2 2 2 3" xfId="52433"/>
    <cellStyle name="20% - Accent2 2 2 3" xfId="719"/>
    <cellStyle name="20% - Accent2 2 3" xfId="720"/>
    <cellStyle name="20% - Accent2 2 3 10" xfId="52434"/>
    <cellStyle name="20% - Accent2 2 3 10 2" xfId="52435"/>
    <cellStyle name="20% - Accent2 2 3 11" xfId="52436"/>
    <cellStyle name="20% - Accent2 2 3 11 2" xfId="52437"/>
    <cellStyle name="20% - Accent2 2 3 12" xfId="52438"/>
    <cellStyle name="20% - Accent2 2 3 2" xfId="52439"/>
    <cellStyle name="20% - Accent2 2 3 2 10" xfId="52440"/>
    <cellStyle name="20% - Accent2 2 3 2 10 2" xfId="52441"/>
    <cellStyle name="20% - Accent2 2 3 2 11" xfId="52442"/>
    <cellStyle name="20% - Accent2 2 3 2 2" xfId="52443"/>
    <cellStyle name="20% - Accent2 2 3 2 2 2" xfId="52444"/>
    <cellStyle name="20% - Accent2 2 3 2 2 2 2" xfId="52445"/>
    <cellStyle name="20% - Accent2 2 3 2 2 3" xfId="52446"/>
    <cellStyle name="20% - Accent2 2 3 2 2 3 2" xfId="52447"/>
    <cellStyle name="20% - Accent2 2 3 2 2 4" xfId="52448"/>
    <cellStyle name="20% - Accent2 2 3 2 3" xfId="52449"/>
    <cellStyle name="20% - Accent2 2 3 2 3 2" xfId="52450"/>
    <cellStyle name="20% - Accent2 2 3 2 3 2 2" xfId="52451"/>
    <cellStyle name="20% - Accent2 2 3 2 3 3" xfId="52452"/>
    <cellStyle name="20% - Accent2 2 3 2 3 3 2" xfId="52453"/>
    <cellStyle name="20% - Accent2 2 3 2 3 4" xfId="52454"/>
    <cellStyle name="20% - Accent2 2 3 2 4" xfId="52455"/>
    <cellStyle name="20% - Accent2 2 3 2 4 2" xfId="52456"/>
    <cellStyle name="20% - Accent2 2 3 2 4 2 2" xfId="52457"/>
    <cellStyle name="20% - Accent2 2 3 2 4 3" xfId="52458"/>
    <cellStyle name="20% - Accent2 2 3 2 5" xfId="52459"/>
    <cellStyle name="20% - Accent2 2 3 2 5 2" xfId="52460"/>
    <cellStyle name="20% - Accent2 2 3 2 6" xfId="52461"/>
    <cellStyle name="20% - Accent2 2 3 2 6 2" xfId="52462"/>
    <cellStyle name="20% - Accent2 2 3 2 7" xfId="52463"/>
    <cellStyle name="20% - Accent2 2 3 2 7 2" xfId="52464"/>
    <cellStyle name="20% - Accent2 2 3 2 8" xfId="52465"/>
    <cellStyle name="20% - Accent2 2 3 2 8 2" xfId="52466"/>
    <cellStyle name="20% - Accent2 2 3 2 9" xfId="52467"/>
    <cellStyle name="20% - Accent2 2 3 2 9 2" xfId="52468"/>
    <cellStyle name="20% - Accent2 2 3 3" xfId="52469"/>
    <cellStyle name="20% - Accent2 2 3 3 2" xfId="52470"/>
    <cellStyle name="20% - Accent2 2 3 3 2 2" xfId="52471"/>
    <cellStyle name="20% - Accent2 2 3 3 3" xfId="52472"/>
    <cellStyle name="20% - Accent2 2 3 3 3 2" xfId="52473"/>
    <cellStyle name="20% - Accent2 2 3 3 4" xfId="52474"/>
    <cellStyle name="20% - Accent2 2 3 4" xfId="52475"/>
    <cellStyle name="20% - Accent2 2 3 4 2" xfId="52476"/>
    <cellStyle name="20% - Accent2 2 3 4 2 2" xfId="52477"/>
    <cellStyle name="20% - Accent2 2 3 4 3" xfId="52478"/>
    <cellStyle name="20% - Accent2 2 3 4 3 2" xfId="52479"/>
    <cellStyle name="20% - Accent2 2 3 4 4" xfId="52480"/>
    <cellStyle name="20% - Accent2 2 3 5" xfId="52481"/>
    <cellStyle name="20% - Accent2 2 3 5 2" xfId="52482"/>
    <cellStyle name="20% - Accent2 2 3 5 2 2" xfId="52483"/>
    <cellStyle name="20% - Accent2 2 3 5 3" xfId="52484"/>
    <cellStyle name="20% - Accent2 2 3 6" xfId="52485"/>
    <cellStyle name="20% - Accent2 2 3 6 2" xfId="52486"/>
    <cellStyle name="20% - Accent2 2 3 7" xfId="52487"/>
    <cellStyle name="20% - Accent2 2 3 7 2" xfId="52488"/>
    <cellStyle name="20% - Accent2 2 3 8" xfId="52489"/>
    <cellStyle name="20% - Accent2 2 3 8 2" xfId="52490"/>
    <cellStyle name="20% - Accent2 2 3 9" xfId="52491"/>
    <cellStyle name="20% - Accent2 2 3 9 2" xfId="52492"/>
    <cellStyle name="20% - Accent2 2 3_FY11 Repairs" xfId="52493"/>
    <cellStyle name="20% - Accent2 2 4" xfId="721"/>
    <cellStyle name="20% - Accent2 2 4 10" xfId="52494"/>
    <cellStyle name="20% - Accent2 2 4 10 2" xfId="52495"/>
    <cellStyle name="20% - Accent2 2 4 11" xfId="52496"/>
    <cellStyle name="20% - Accent2 2 4 2" xfId="52497"/>
    <cellStyle name="20% - Accent2 2 4 2 2" xfId="52498"/>
    <cellStyle name="20% - Accent2 2 4 2 2 2" xfId="52499"/>
    <cellStyle name="20% - Accent2 2 4 2 3" xfId="52500"/>
    <cellStyle name="20% - Accent2 2 4 2 3 2" xfId="52501"/>
    <cellStyle name="20% - Accent2 2 4 2 4" xfId="52502"/>
    <cellStyle name="20% - Accent2 2 4 3" xfId="52503"/>
    <cellStyle name="20% - Accent2 2 4 3 2" xfId="52504"/>
    <cellStyle name="20% - Accent2 2 4 3 2 2" xfId="52505"/>
    <cellStyle name="20% - Accent2 2 4 3 3" xfId="52506"/>
    <cellStyle name="20% - Accent2 2 4 3 3 2" xfId="52507"/>
    <cellStyle name="20% - Accent2 2 4 3 4" xfId="52508"/>
    <cellStyle name="20% - Accent2 2 4 4" xfId="52509"/>
    <cellStyle name="20% - Accent2 2 4 4 2" xfId="52510"/>
    <cellStyle name="20% - Accent2 2 4 4 2 2" xfId="52511"/>
    <cellStyle name="20% - Accent2 2 4 4 3" xfId="52512"/>
    <cellStyle name="20% - Accent2 2 4 5" xfId="52513"/>
    <cellStyle name="20% - Accent2 2 4 5 2" xfId="52514"/>
    <cellStyle name="20% - Accent2 2 4 6" xfId="52515"/>
    <cellStyle name="20% - Accent2 2 4 6 2" xfId="52516"/>
    <cellStyle name="20% - Accent2 2 4 7" xfId="52517"/>
    <cellStyle name="20% - Accent2 2 4 7 2" xfId="52518"/>
    <cellStyle name="20% - Accent2 2 4 8" xfId="52519"/>
    <cellStyle name="20% - Accent2 2 4 8 2" xfId="52520"/>
    <cellStyle name="20% - Accent2 2 4 9" xfId="52521"/>
    <cellStyle name="20% - Accent2 2 4 9 2" xfId="52522"/>
    <cellStyle name="20% - Accent2 2 5" xfId="722"/>
    <cellStyle name="20% - Accent2 2 5 2" xfId="52523"/>
    <cellStyle name="20% - Accent2 2 5 2 2" xfId="52524"/>
    <cellStyle name="20% - Accent2 2 5 3" xfId="52525"/>
    <cellStyle name="20% - Accent2 2 5 3 2" xfId="52526"/>
    <cellStyle name="20% - Accent2 2 5 4" xfId="52527"/>
    <cellStyle name="20% - Accent2 2 6" xfId="52528"/>
    <cellStyle name="20% - Accent2 2 6 2" xfId="52529"/>
    <cellStyle name="20% - Accent2 2 6 2 2" xfId="52530"/>
    <cellStyle name="20% - Accent2 2 6 3" xfId="52531"/>
    <cellStyle name="20% - Accent2 2 6 3 2" xfId="52532"/>
    <cellStyle name="20% - Accent2 2 6 4" xfId="52533"/>
    <cellStyle name="20% - Accent2 2 7" xfId="52534"/>
    <cellStyle name="20% - Accent2 2 7 2" xfId="52535"/>
    <cellStyle name="20% - Accent2 2 7 2 2" xfId="52536"/>
    <cellStyle name="20% - Accent2 2 7 3" xfId="52537"/>
    <cellStyle name="20% - Accent2 2 8" xfId="52538"/>
    <cellStyle name="20% - Accent2 2 8 2" xfId="52539"/>
    <cellStyle name="20% - Accent2 2 9" xfId="52540"/>
    <cellStyle name="20% - Accent2 2 9 2" xfId="52541"/>
    <cellStyle name="20% - Accent2 2_2013 Combined" xfId="52542"/>
    <cellStyle name="20% - Accent2 20" xfId="52543"/>
    <cellStyle name="20% - Accent2 20 10" xfId="52544"/>
    <cellStyle name="20% - Accent2 20 10 2" xfId="52545"/>
    <cellStyle name="20% - Accent2 20 11" xfId="52546"/>
    <cellStyle name="20% - Accent2 20 11 2" xfId="52547"/>
    <cellStyle name="20% - Accent2 20 12" xfId="52548"/>
    <cellStyle name="20% - Accent2 20 12 2" xfId="52549"/>
    <cellStyle name="20% - Accent2 20 13" xfId="52550"/>
    <cellStyle name="20% - Accent2 20 2" xfId="52551"/>
    <cellStyle name="20% - Accent2 20 2 10" xfId="52552"/>
    <cellStyle name="20% - Accent2 20 2 10 2" xfId="52553"/>
    <cellStyle name="20% - Accent2 20 2 11" xfId="52554"/>
    <cellStyle name="20% - Accent2 20 2 11 2" xfId="52555"/>
    <cellStyle name="20% - Accent2 20 2 12" xfId="52556"/>
    <cellStyle name="20% - Accent2 20 2 2" xfId="52557"/>
    <cellStyle name="20% - Accent2 20 2 2 10" xfId="52558"/>
    <cellStyle name="20% - Accent2 20 2 2 10 2" xfId="52559"/>
    <cellStyle name="20% - Accent2 20 2 2 11" xfId="52560"/>
    <cellStyle name="20% - Accent2 20 2 2 2" xfId="52561"/>
    <cellStyle name="20% - Accent2 20 2 2 2 2" xfId="52562"/>
    <cellStyle name="20% - Accent2 20 2 2 2 2 2" xfId="52563"/>
    <cellStyle name="20% - Accent2 20 2 2 2 3" xfId="52564"/>
    <cellStyle name="20% - Accent2 20 2 2 2 3 2" xfId="52565"/>
    <cellStyle name="20% - Accent2 20 2 2 2 4" xfId="52566"/>
    <cellStyle name="20% - Accent2 20 2 2 3" xfId="52567"/>
    <cellStyle name="20% - Accent2 20 2 2 3 2" xfId="52568"/>
    <cellStyle name="20% - Accent2 20 2 2 3 2 2" xfId="52569"/>
    <cellStyle name="20% - Accent2 20 2 2 3 3" xfId="52570"/>
    <cellStyle name="20% - Accent2 20 2 2 3 3 2" xfId="52571"/>
    <cellStyle name="20% - Accent2 20 2 2 3 4" xfId="52572"/>
    <cellStyle name="20% - Accent2 20 2 2 4" xfId="52573"/>
    <cellStyle name="20% - Accent2 20 2 2 4 2" xfId="52574"/>
    <cellStyle name="20% - Accent2 20 2 2 4 2 2" xfId="52575"/>
    <cellStyle name="20% - Accent2 20 2 2 4 3" xfId="52576"/>
    <cellStyle name="20% - Accent2 20 2 2 5" xfId="52577"/>
    <cellStyle name="20% - Accent2 20 2 2 5 2" xfId="52578"/>
    <cellStyle name="20% - Accent2 20 2 2 6" xfId="52579"/>
    <cellStyle name="20% - Accent2 20 2 2 6 2" xfId="52580"/>
    <cellStyle name="20% - Accent2 20 2 2 7" xfId="52581"/>
    <cellStyle name="20% - Accent2 20 2 2 7 2" xfId="52582"/>
    <cellStyle name="20% - Accent2 20 2 2 8" xfId="52583"/>
    <cellStyle name="20% - Accent2 20 2 2 8 2" xfId="52584"/>
    <cellStyle name="20% - Accent2 20 2 2 9" xfId="52585"/>
    <cellStyle name="20% - Accent2 20 2 2 9 2" xfId="52586"/>
    <cellStyle name="20% - Accent2 20 2 3" xfId="52587"/>
    <cellStyle name="20% - Accent2 20 2 3 2" xfId="52588"/>
    <cellStyle name="20% - Accent2 20 2 3 2 2" xfId="52589"/>
    <cellStyle name="20% - Accent2 20 2 3 3" xfId="52590"/>
    <cellStyle name="20% - Accent2 20 2 3 3 2" xfId="52591"/>
    <cellStyle name="20% - Accent2 20 2 3 4" xfId="52592"/>
    <cellStyle name="20% - Accent2 20 2 4" xfId="52593"/>
    <cellStyle name="20% - Accent2 20 2 4 2" xfId="52594"/>
    <cellStyle name="20% - Accent2 20 2 4 2 2" xfId="52595"/>
    <cellStyle name="20% - Accent2 20 2 4 3" xfId="52596"/>
    <cellStyle name="20% - Accent2 20 2 4 3 2" xfId="52597"/>
    <cellStyle name="20% - Accent2 20 2 4 4" xfId="52598"/>
    <cellStyle name="20% - Accent2 20 2 5" xfId="52599"/>
    <cellStyle name="20% - Accent2 20 2 5 2" xfId="52600"/>
    <cellStyle name="20% - Accent2 20 2 5 2 2" xfId="52601"/>
    <cellStyle name="20% - Accent2 20 2 5 3" xfId="52602"/>
    <cellStyle name="20% - Accent2 20 2 6" xfId="52603"/>
    <cellStyle name="20% - Accent2 20 2 6 2" xfId="52604"/>
    <cellStyle name="20% - Accent2 20 2 7" xfId="52605"/>
    <cellStyle name="20% - Accent2 20 2 7 2" xfId="52606"/>
    <cellStyle name="20% - Accent2 20 2 8" xfId="52607"/>
    <cellStyle name="20% - Accent2 20 2 8 2" xfId="52608"/>
    <cellStyle name="20% - Accent2 20 2 9" xfId="52609"/>
    <cellStyle name="20% - Accent2 20 2 9 2" xfId="52610"/>
    <cellStyle name="20% - Accent2 20 3" xfId="52611"/>
    <cellStyle name="20% - Accent2 20 3 10" xfId="52612"/>
    <cellStyle name="20% - Accent2 20 3 10 2" xfId="52613"/>
    <cellStyle name="20% - Accent2 20 3 11" xfId="52614"/>
    <cellStyle name="20% - Accent2 20 3 2" xfId="52615"/>
    <cellStyle name="20% - Accent2 20 3 2 2" xfId="52616"/>
    <cellStyle name="20% - Accent2 20 3 2 2 2" xfId="52617"/>
    <cellStyle name="20% - Accent2 20 3 2 3" xfId="52618"/>
    <cellStyle name="20% - Accent2 20 3 2 3 2" xfId="52619"/>
    <cellStyle name="20% - Accent2 20 3 2 4" xfId="52620"/>
    <cellStyle name="20% - Accent2 20 3 3" xfId="52621"/>
    <cellStyle name="20% - Accent2 20 3 3 2" xfId="52622"/>
    <cellStyle name="20% - Accent2 20 3 3 2 2" xfId="52623"/>
    <cellStyle name="20% - Accent2 20 3 3 3" xfId="52624"/>
    <cellStyle name="20% - Accent2 20 3 3 3 2" xfId="52625"/>
    <cellStyle name="20% - Accent2 20 3 3 4" xfId="52626"/>
    <cellStyle name="20% - Accent2 20 3 4" xfId="52627"/>
    <cellStyle name="20% - Accent2 20 3 4 2" xfId="52628"/>
    <cellStyle name="20% - Accent2 20 3 4 2 2" xfId="52629"/>
    <cellStyle name="20% - Accent2 20 3 4 3" xfId="52630"/>
    <cellStyle name="20% - Accent2 20 3 5" xfId="52631"/>
    <cellStyle name="20% - Accent2 20 3 5 2" xfId="52632"/>
    <cellStyle name="20% - Accent2 20 3 6" xfId="52633"/>
    <cellStyle name="20% - Accent2 20 3 6 2" xfId="52634"/>
    <cellStyle name="20% - Accent2 20 3 7" xfId="52635"/>
    <cellStyle name="20% - Accent2 20 3 7 2" xfId="52636"/>
    <cellStyle name="20% - Accent2 20 3 8" xfId="52637"/>
    <cellStyle name="20% - Accent2 20 3 8 2" xfId="52638"/>
    <cellStyle name="20% - Accent2 20 3 9" xfId="52639"/>
    <cellStyle name="20% - Accent2 20 3 9 2" xfId="52640"/>
    <cellStyle name="20% - Accent2 20 4" xfId="52641"/>
    <cellStyle name="20% - Accent2 20 4 2" xfId="52642"/>
    <cellStyle name="20% - Accent2 20 4 2 2" xfId="52643"/>
    <cellStyle name="20% - Accent2 20 4 3" xfId="52644"/>
    <cellStyle name="20% - Accent2 20 4 3 2" xfId="52645"/>
    <cellStyle name="20% - Accent2 20 4 4" xfId="52646"/>
    <cellStyle name="20% - Accent2 20 5" xfId="52647"/>
    <cellStyle name="20% - Accent2 20 5 2" xfId="52648"/>
    <cellStyle name="20% - Accent2 20 5 2 2" xfId="52649"/>
    <cellStyle name="20% - Accent2 20 5 3" xfId="52650"/>
    <cellStyle name="20% - Accent2 20 5 3 2" xfId="52651"/>
    <cellStyle name="20% - Accent2 20 5 4" xfId="52652"/>
    <cellStyle name="20% - Accent2 20 6" xfId="52653"/>
    <cellStyle name="20% - Accent2 20 6 2" xfId="52654"/>
    <cellStyle name="20% - Accent2 20 6 2 2" xfId="52655"/>
    <cellStyle name="20% - Accent2 20 6 3" xfId="52656"/>
    <cellStyle name="20% - Accent2 20 7" xfId="52657"/>
    <cellStyle name="20% - Accent2 20 7 2" xfId="52658"/>
    <cellStyle name="20% - Accent2 20 8" xfId="52659"/>
    <cellStyle name="20% - Accent2 20 8 2" xfId="52660"/>
    <cellStyle name="20% - Accent2 20 9" xfId="52661"/>
    <cellStyle name="20% - Accent2 20 9 2" xfId="52662"/>
    <cellStyle name="20% - Accent2 21" xfId="52663"/>
    <cellStyle name="20% - Accent2 21 10" xfId="52664"/>
    <cellStyle name="20% - Accent2 21 10 2" xfId="52665"/>
    <cellStyle name="20% - Accent2 21 11" xfId="52666"/>
    <cellStyle name="20% - Accent2 21 11 2" xfId="52667"/>
    <cellStyle name="20% - Accent2 21 12" xfId="52668"/>
    <cellStyle name="20% - Accent2 21 12 2" xfId="52669"/>
    <cellStyle name="20% - Accent2 21 13" xfId="52670"/>
    <cellStyle name="20% - Accent2 21 2" xfId="52671"/>
    <cellStyle name="20% - Accent2 21 2 10" xfId="52672"/>
    <cellStyle name="20% - Accent2 21 2 10 2" xfId="52673"/>
    <cellStyle name="20% - Accent2 21 2 11" xfId="52674"/>
    <cellStyle name="20% - Accent2 21 2 11 2" xfId="52675"/>
    <cellStyle name="20% - Accent2 21 2 12" xfId="52676"/>
    <cellStyle name="20% - Accent2 21 2 2" xfId="52677"/>
    <cellStyle name="20% - Accent2 21 2 2 10" xfId="52678"/>
    <cellStyle name="20% - Accent2 21 2 2 10 2" xfId="52679"/>
    <cellStyle name="20% - Accent2 21 2 2 11" xfId="52680"/>
    <cellStyle name="20% - Accent2 21 2 2 2" xfId="52681"/>
    <cellStyle name="20% - Accent2 21 2 2 2 2" xfId="52682"/>
    <cellStyle name="20% - Accent2 21 2 2 2 2 2" xfId="52683"/>
    <cellStyle name="20% - Accent2 21 2 2 2 3" xfId="52684"/>
    <cellStyle name="20% - Accent2 21 2 2 2 3 2" xfId="52685"/>
    <cellStyle name="20% - Accent2 21 2 2 2 4" xfId="52686"/>
    <cellStyle name="20% - Accent2 21 2 2 3" xfId="52687"/>
    <cellStyle name="20% - Accent2 21 2 2 3 2" xfId="52688"/>
    <cellStyle name="20% - Accent2 21 2 2 3 2 2" xfId="52689"/>
    <cellStyle name="20% - Accent2 21 2 2 3 3" xfId="52690"/>
    <cellStyle name="20% - Accent2 21 2 2 3 3 2" xfId="52691"/>
    <cellStyle name="20% - Accent2 21 2 2 3 4" xfId="52692"/>
    <cellStyle name="20% - Accent2 21 2 2 4" xfId="52693"/>
    <cellStyle name="20% - Accent2 21 2 2 4 2" xfId="52694"/>
    <cellStyle name="20% - Accent2 21 2 2 4 2 2" xfId="52695"/>
    <cellStyle name="20% - Accent2 21 2 2 4 3" xfId="52696"/>
    <cellStyle name="20% - Accent2 21 2 2 5" xfId="52697"/>
    <cellStyle name="20% - Accent2 21 2 2 5 2" xfId="52698"/>
    <cellStyle name="20% - Accent2 21 2 2 6" xfId="52699"/>
    <cellStyle name="20% - Accent2 21 2 2 6 2" xfId="52700"/>
    <cellStyle name="20% - Accent2 21 2 2 7" xfId="52701"/>
    <cellStyle name="20% - Accent2 21 2 2 7 2" xfId="52702"/>
    <cellStyle name="20% - Accent2 21 2 2 8" xfId="52703"/>
    <cellStyle name="20% - Accent2 21 2 2 8 2" xfId="52704"/>
    <cellStyle name="20% - Accent2 21 2 2 9" xfId="52705"/>
    <cellStyle name="20% - Accent2 21 2 2 9 2" xfId="52706"/>
    <cellStyle name="20% - Accent2 21 2 3" xfId="52707"/>
    <cellStyle name="20% - Accent2 21 2 3 2" xfId="52708"/>
    <cellStyle name="20% - Accent2 21 2 3 2 2" xfId="52709"/>
    <cellStyle name="20% - Accent2 21 2 3 3" xfId="52710"/>
    <cellStyle name="20% - Accent2 21 2 3 3 2" xfId="52711"/>
    <cellStyle name="20% - Accent2 21 2 3 4" xfId="52712"/>
    <cellStyle name="20% - Accent2 21 2 4" xfId="52713"/>
    <cellStyle name="20% - Accent2 21 2 4 2" xfId="52714"/>
    <cellStyle name="20% - Accent2 21 2 4 2 2" xfId="52715"/>
    <cellStyle name="20% - Accent2 21 2 4 3" xfId="52716"/>
    <cellStyle name="20% - Accent2 21 2 4 3 2" xfId="52717"/>
    <cellStyle name="20% - Accent2 21 2 4 4" xfId="52718"/>
    <cellStyle name="20% - Accent2 21 2 5" xfId="52719"/>
    <cellStyle name="20% - Accent2 21 2 5 2" xfId="52720"/>
    <cellStyle name="20% - Accent2 21 2 5 2 2" xfId="52721"/>
    <cellStyle name="20% - Accent2 21 2 5 3" xfId="52722"/>
    <cellStyle name="20% - Accent2 21 2 6" xfId="52723"/>
    <cellStyle name="20% - Accent2 21 2 6 2" xfId="52724"/>
    <cellStyle name="20% - Accent2 21 2 7" xfId="52725"/>
    <cellStyle name="20% - Accent2 21 2 7 2" xfId="52726"/>
    <cellStyle name="20% - Accent2 21 2 8" xfId="52727"/>
    <cellStyle name="20% - Accent2 21 2 8 2" xfId="52728"/>
    <cellStyle name="20% - Accent2 21 2 9" xfId="52729"/>
    <cellStyle name="20% - Accent2 21 2 9 2" xfId="52730"/>
    <cellStyle name="20% - Accent2 21 3" xfId="52731"/>
    <cellStyle name="20% - Accent2 21 3 10" xfId="52732"/>
    <cellStyle name="20% - Accent2 21 3 10 2" xfId="52733"/>
    <cellStyle name="20% - Accent2 21 3 11" xfId="52734"/>
    <cellStyle name="20% - Accent2 21 3 2" xfId="52735"/>
    <cellStyle name="20% - Accent2 21 3 2 2" xfId="52736"/>
    <cellStyle name="20% - Accent2 21 3 2 2 2" xfId="52737"/>
    <cellStyle name="20% - Accent2 21 3 2 3" xfId="52738"/>
    <cellStyle name="20% - Accent2 21 3 2 3 2" xfId="52739"/>
    <cellStyle name="20% - Accent2 21 3 2 4" xfId="52740"/>
    <cellStyle name="20% - Accent2 21 3 3" xfId="52741"/>
    <cellStyle name="20% - Accent2 21 3 3 2" xfId="52742"/>
    <cellStyle name="20% - Accent2 21 3 3 2 2" xfId="52743"/>
    <cellStyle name="20% - Accent2 21 3 3 3" xfId="52744"/>
    <cellStyle name="20% - Accent2 21 3 3 3 2" xfId="52745"/>
    <cellStyle name="20% - Accent2 21 3 3 4" xfId="52746"/>
    <cellStyle name="20% - Accent2 21 3 4" xfId="52747"/>
    <cellStyle name="20% - Accent2 21 3 4 2" xfId="52748"/>
    <cellStyle name="20% - Accent2 21 3 4 2 2" xfId="52749"/>
    <cellStyle name="20% - Accent2 21 3 4 3" xfId="52750"/>
    <cellStyle name="20% - Accent2 21 3 5" xfId="52751"/>
    <cellStyle name="20% - Accent2 21 3 5 2" xfId="52752"/>
    <cellStyle name="20% - Accent2 21 3 6" xfId="52753"/>
    <cellStyle name="20% - Accent2 21 3 6 2" xfId="52754"/>
    <cellStyle name="20% - Accent2 21 3 7" xfId="52755"/>
    <cellStyle name="20% - Accent2 21 3 7 2" xfId="52756"/>
    <cellStyle name="20% - Accent2 21 3 8" xfId="52757"/>
    <cellStyle name="20% - Accent2 21 3 8 2" xfId="52758"/>
    <cellStyle name="20% - Accent2 21 3 9" xfId="52759"/>
    <cellStyle name="20% - Accent2 21 3 9 2" xfId="52760"/>
    <cellStyle name="20% - Accent2 21 4" xfId="52761"/>
    <cellStyle name="20% - Accent2 21 4 2" xfId="52762"/>
    <cellStyle name="20% - Accent2 21 4 2 2" xfId="52763"/>
    <cellStyle name="20% - Accent2 21 4 3" xfId="52764"/>
    <cellStyle name="20% - Accent2 21 4 3 2" xfId="52765"/>
    <cellStyle name="20% - Accent2 21 4 4" xfId="52766"/>
    <cellStyle name="20% - Accent2 21 5" xfId="52767"/>
    <cellStyle name="20% - Accent2 21 5 2" xfId="52768"/>
    <cellStyle name="20% - Accent2 21 5 2 2" xfId="52769"/>
    <cellStyle name="20% - Accent2 21 5 3" xfId="52770"/>
    <cellStyle name="20% - Accent2 21 5 3 2" xfId="52771"/>
    <cellStyle name="20% - Accent2 21 5 4" xfId="52772"/>
    <cellStyle name="20% - Accent2 21 6" xfId="52773"/>
    <cellStyle name="20% - Accent2 21 6 2" xfId="52774"/>
    <cellStyle name="20% - Accent2 21 6 2 2" xfId="52775"/>
    <cellStyle name="20% - Accent2 21 6 3" xfId="52776"/>
    <cellStyle name="20% - Accent2 21 7" xfId="52777"/>
    <cellStyle name="20% - Accent2 21 7 2" xfId="52778"/>
    <cellStyle name="20% - Accent2 21 8" xfId="52779"/>
    <cellStyle name="20% - Accent2 21 8 2" xfId="52780"/>
    <cellStyle name="20% - Accent2 21 9" xfId="52781"/>
    <cellStyle name="20% - Accent2 21 9 2" xfId="52782"/>
    <cellStyle name="20% - Accent2 22" xfId="52783"/>
    <cellStyle name="20% - Accent2 22 10" xfId="52784"/>
    <cellStyle name="20% - Accent2 22 10 2" xfId="52785"/>
    <cellStyle name="20% - Accent2 22 11" xfId="52786"/>
    <cellStyle name="20% - Accent2 22 11 2" xfId="52787"/>
    <cellStyle name="20% - Accent2 22 12" xfId="52788"/>
    <cellStyle name="20% - Accent2 22 12 2" xfId="52789"/>
    <cellStyle name="20% - Accent2 22 13" xfId="52790"/>
    <cellStyle name="20% - Accent2 22 2" xfId="52791"/>
    <cellStyle name="20% - Accent2 22 2 10" xfId="52792"/>
    <cellStyle name="20% - Accent2 22 2 10 2" xfId="52793"/>
    <cellStyle name="20% - Accent2 22 2 11" xfId="52794"/>
    <cellStyle name="20% - Accent2 22 2 11 2" xfId="52795"/>
    <cellStyle name="20% - Accent2 22 2 12" xfId="52796"/>
    <cellStyle name="20% - Accent2 22 2 2" xfId="52797"/>
    <cellStyle name="20% - Accent2 22 2 2 10" xfId="52798"/>
    <cellStyle name="20% - Accent2 22 2 2 10 2" xfId="52799"/>
    <cellStyle name="20% - Accent2 22 2 2 11" xfId="52800"/>
    <cellStyle name="20% - Accent2 22 2 2 2" xfId="52801"/>
    <cellStyle name="20% - Accent2 22 2 2 2 2" xfId="52802"/>
    <cellStyle name="20% - Accent2 22 2 2 2 2 2" xfId="52803"/>
    <cellStyle name="20% - Accent2 22 2 2 2 3" xfId="52804"/>
    <cellStyle name="20% - Accent2 22 2 2 2 3 2" xfId="52805"/>
    <cellStyle name="20% - Accent2 22 2 2 2 4" xfId="52806"/>
    <cellStyle name="20% - Accent2 22 2 2 3" xfId="52807"/>
    <cellStyle name="20% - Accent2 22 2 2 3 2" xfId="52808"/>
    <cellStyle name="20% - Accent2 22 2 2 3 2 2" xfId="52809"/>
    <cellStyle name="20% - Accent2 22 2 2 3 3" xfId="52810"/>
    <cellStyle name="20% - Accent2 22 2 2 3 3 2" xfId="52811"/>
    <cellStyle name="20% - Accent2 22 2 2 3 4" xfId="52812"/>
    <cellStyle name="20% - Accent2 22 2 2 4" xfId="52813"/>
    <cellStyle name="20% - Accent2 22 2 2 4 2" xfId="52814"/>
    <cellStyle name="20% - Accent2 22 2 2 4 2 2" xfId="52815"/>
    <cellStyle name="20% - Accent2 22 2 2 4 3" xfId="52816"/>
    <cellStyle name="20% - Accent2 22 2 2 5" xfId="52817"/>
    <cellStyle name="20% - Accent2 22 2 2 5 2" xfId="52818"/>
    <cellStyle name="20% - Accent2 22 2 2 6" xfId="52819"/>
    <cellStyle name="20% - Accent2 22 2 2 6 2" xfId="52820"/>
    <cellStyle name="20% - Accent2 22 2 2 7" xfId="52821"/>
    <cellStyle name="20% - Accent2 22 2 2 7 2" xfId="52822"/>
    <cellStyle name="20% - Accent2 22 2 2 8" xfId="52823"/>
    <cellStyle name="20% - Accent2 22 2 2 8 2" xfId="52824"/>
    <cellStyle name="20% - Accent2 22 2 2 9" xfId="52825"/>
    <cellStyle name="20% - Accent2 22 2 2 9 2" xfId="52826"/>
    <cellStyle name="20% - Accent2 22 2 3" xfId="52827"/>
    <cellStyle name="20% - Accent2 22 2 3 2" xfId="52828"/>
    <cellStyle name="20% - Accent2 22 2 3 2 2" xfId="52829"/>
    <cellStyle name="20% - Accent2 22 2 3 3" xfId="52830"/>
    <cellStyle name="20% - Accent2 22 2 3 3 2" xfId="52831"/>
    <cellStyle name="20% - Accent2 22 2 3 4" xfId="52832"/>
    <cellStyle name="20% - Accent2 22 2 4" xfId="52833"/>
    <cellStyle name="20% - Accent2 22 2 4 2" xfId="52834"/>
    <cellStyle name="20% - Accent2 22 2 4 2 2" xfId="52835"/>
    <cellStyle name="20% - Accent2 22 2 4 3" xfId="52836"/>
    <cellStyle name="20% - Accent2 22 2 4 3 2" xfId="52837"/>
    <cellStyle name="20% - Accent2 22 2 4 4" xfId="52838"/>
    <cellStyle name="20% - Accent2 22 2 5" xfId="52839"/>
    <cellStyle name="20% - Accent2 22 2 5 2" xfId="52840"/>
    <cellStyle name="20% - Accent2 22 2 5 2 2" xfId="52841"/>
    <cellStyle name="20% - Accent2 22 2 5 3" xfId="52842"/>
    <cellStyle name="20% - Accent2 22 2 6" xfId="52843"/>
    <cellStyle name="20% - Accent2 22 2 6 2" xfId="52844"/>
    <cellStyle name="20% - Accent2 22 2 7" xfId="52845"/>
    <cellStyle name="20% - Accent2 22 2 7 2" xfId="52846"/>
    <cellStyle name="20% - Accent2 22 2 8" xfId="52847"/>
    <cellStyle name="20% - Accent2 22 2 8 2" xfId="52848"/>
    <cellStyle name="20% - Accent2 22 2 9" xfId="52849"/>
    <cellStyle name="20% - Accent2 22 2 9 2" xfId="52850"/>
    <cellStyle name="20% - Accent2 22 3" xfId="52851"/>
    <cellStyle name="20% - Accent2 22 3 10" xfId="52852"/>
    <cellStyle name="20% - Accent2 22 3 10 2" xfId="52853"/>
    <cellStyle name="20% - Accent2 22 3 11" xfId="52854"/>
    <cellStyle name="20% - Accent2 22 3 2" xfId="52855"/>
    <cellStyle name="20% - Accent2 22 3 2 2" xfId="52856"/>
    <cellStyle name="20% - Accent2 22 3 2 2 2" xfId="52857"/>
    <cellStyle name="20% - Accent2 22 3 2 3" xfId="52858"/>
    <cellStyle name="20% - Accent2 22 3 2 3 2" xfId="52859"/>
    <cellStyle name="20% - Accent2 22 3 2 4" xfId="52860"/>
    <cellStyle name="20% - Accent2 22 3 3" xfId="52861"/>
    <cellStyle name="20% - Accent2 22 3 3 2" xfId="52862"/>
    <cellStyle name="20% - Accent2 22 3 3 2 2" xfId="52863"/>
    <cellStyle name="20% - Accent2 22 3 3 3" xfId="52864"/>
    <cellStyle name="20% - Accent2 22 3 3 3 2" xfId="52865"/>
    <cellStyle name="20% - Accent2 22 3 3 4" xfId="52866"/>
    <cellStyle name="20% - Accent2 22 3 4" xfId="52867"/>
    <cellStyle name="20% - Accent2 22 3 4 2" xfId="52868"/>
    <cellStyle name="20% - Accent2 22 3 4 2 2" xfId="52869"/>
    <cellStyle name="20% - Accent2 22 3 4 3" xfId="52870"/>
    <cellStyle name="20% - Accent2 22 3 5" xfId="52871"/>
    <cellStyle name="20% - Accent2 22 3 5 2" xfId="52872"/>
    <cellStyle name="20% - Accent2 22 3 6" xfId="52873"/>
    <cellStyle name="20% - Accent2 22 3 6 2" xfId="52874"/>
    <cellStyle name="20% - Accent2 22 3 7" xfId="52875"/>
    <cellStyle name="20% - Accent2 22 3 7 2" xfId="52876"/>
    <cellStyle name="20% - Accent2 22 3 8" xfId="52877"/>
    <cellStyle name="20% - Accent2 22 3 8 2" xfId="52878"/>
    <cellStyle name="20% - Accent2 22 3 9" xfId="52879"/>
    <cellStyle name="20% - Accent2 22 3 9 2" xfId="52880"/>
    <cellStyle name="20% - Accent2 22 4" xfId="52881"/>
    <cellStyle name="20% - Accent2 22 4 2" xfId="52882"/>
    <cellStyle name="20% - Accent2 22 4 2 2" xfId="52883"/>
    <cellStyle name="20% - Accent2 22 4 3" xfId="52884"/>
    <cellStyle name="20% - Accent2 22 4 3 2" xfId="52885"/>
    <cellStyle name="20% - Accent2 22 4 4" xfId="52886"/>
    <cellStyle name="20% - Accent2 22 5" xfId="52887"/>
    <cellStyle name="20% - Accent2 22 5 2" xfId="52888"/>
    <cellStyle name="20% - Accent2 22 5 2 2" xfId="52889"/>
    <cellStyle name="20% - Accent2 22 5 3" xfId="52890"/>
    <cellStyle name="20% - Accent2 22 5 3 2" xfId="52891"/>
    <cellStyle name="20% - Accent2 22 5 4" xfId="52892"/>
    <cellStyle name="20% - Accent2 22 6" xfId="52893"/>
    <cellStyle name="20% - Accent2 22 6 2" xfId="52894"/>
    <cellStyle name="20% - Accent2 22 6 2 2" xfId="52895"/>
    <cellStyle name="20% - Accent2 22 6 3" xfId="52896"/>
    <cellStyle name="20% - Accent2 22 7" xfId="52897"/>
    <cellStyle name="20% - Accent2 22 7 2" xfId="52898"/>
    <cellStyle name="20% - Accent2 22 8" xfId="52899"/>
    <cellStyle name="20% - Accent2 22 8 2" xfId="52900"/>
    <cellStyle name="20% - Accent2 22 9" xfId="52901"/>
    <cellStyle name="20% - Accent2 22 9 2" xfId="52902"/>
    <cellStyle name="20% - Accent2 23" xfId="52903"/>
    <cellStyle name="20% - Accent2 23 10" xfId="52904"/>
    <cellStyle name="20% - Accent2 23 10 2" xfId="52905"/>
    <cellStyle name="20% - Accent2 23 11" xfId="52906"/>
    <cellStyle name="20% - Accent2 23 11 2" xfId="52907"/>
    <cellStyle name="20% - Accent2 23 12" xfId="52908"/>
    <cellStyle name="20% - Accent2 23 12 2" xfId="52909"/>
    <cellStyle name="20% - Accent2 23 13" xfId="52910"/>
    <cellStyle name="20% - Accent2 23 2" xfId="52911"/>
    <cellStyle name="20% - Accent2 23 2 10" xfId="52912"/>
    <cellStyle name="20% - Accent2 23 2 10 2" xfId="52913"/>
    <cellStyle name="20% - Accent2 23 2 11" xfId="52914"/>
    <cellStyle name="20% - Accent2 23 2 11 2" xfId="52915"/>
    <cellStyle name="20% - Accent2 23 2 12" xfId="52916"/>
    <cellStyle name="20% - Accent2 23 2 2" xfId="52917"/>
    <cellStyle name="20% - Accent2 23 2 2 10" xfId="52918"/>
    <cellStyle name="20% - Accent2 23 2 2 10 2" xfId="52919"/>
    <cellStyle name="20% - Accent2 23 2 2 11" xfId="52920"/>
    <cellStyle name="20% - Accent2 23 2 2 2" xfId="52921"/>
    <cellStyle name="20% - Accent2 23 2 2 2 2" xfId="52922"/>
    <cellStyle name="20% - Accent2 23 2 2 2 2 2" xfId="52923"/>
    <cellStyle name="20% - Accent2 23 2 2 2 3" xfId="52924"/>
    <cellStyle name="20% - Accent2 23 2 2 2 3 2" xfId="52925"/>
    <cellStyle name="20% - Accent2 23 2 2 2 4" xfId="52926"/>
    <cellStyle name="20% - Accent2 23 2 2 3" xfId="52927"/>
    <cellStyle name="20% - Accent2 23 2 2 3 2" xfId="52928"/>
    <cellStyle name="20% - Accent2 23 2 2 3 2 2" xfId="52929"/>
    <cellStyle name="20% - Accent2 23 2 2 3 3" xfId="52930"/>
    <cellStyle name="20% - Accent2 23 2 2 3 3 2" xfId="52931"/>
    <cellStyle name="20% - Accent2 23 2 2 3 4" xfId="52932"/>
    <cellStyle name="20% - Accent2 23 2 2 4" xfId="52933"/>
    <cellStyle name="20% - Accent2 23 2 2 4 2" xfId="52934"/>
    <cellStyle name="20% - Accent2 23 2 2 4 2 2" xfId="52935"/>
    <cellStyle name="20% - Accent2 23 2 2 4 3" xfId="52936"/>
    <cellStyle name="20% - Accent2 23 2 2 5" xfId="52937"/>
    <cellStyle name="20% - Accent2 23 2 2 5 2" xfId="52938"/>
    <cellStyle name="20% - Accent2 23 2 2 6" xfId="52939"/>
    <cellStyle name="20% - Accent2 23 2 2 6 2" xfId="52940"/>
    <cellStyle name="20% - Accent2 23 2 2 7" xfId="52941"/>
    <cellStyle name="20% - Accent2 23 2 2 7 2" xfId="52942"/>
    <cellStyle name="20% - Accent2 23 2 2 8" xfId="52943"/>
    <cellStyle name="20% - Accent2 23 2 2 8 2" xfId="52944"/>
    <cellStyle name="20% - Accent2 23 2 2 9" xfId="52945"/>
    <cellStyle name="20% - Accent2 23 2 2 9 2" xfId="52946"/>
    <cellStyle name="20% - Accent2 23 2 3" xfId="52947"/>
    <cellStyle name="20% - Accent2 23 2 3 2" xfId="52948"/>
    <cellStyle name="20% - Accent2 23 2 3 2 2" xfId="52949"/>
    <cellStyle name="20% - Accent2 23 2 3 3" xfId="52950"/>
    <cellStyle name="20% - Accent2 23 2 3 3 2" xfId="52951"/>
    <cellStyle name="20% - Accent2 23 2 3 4" xfId="52952"/>
    <cellStyle name="20% - Accent2 23 2 4" xfId="52953"/>
    <cellStyle name="20% - Accent2 23 2 4 2" xfId="52954"/>
    <cellStyle name="20% - Accent2 23 2 4 2 2" xfId="52955"/>
    <cellStyle name="20% - Accent2 23 2 4 3" xfId="52956"/>
    <cellStyle name="20% - Accent2 23 2 4 3 2" xfId="52957"/>
    <cellStyle name="20% - Accent2 23 2 4 4" xfId="52958"/>
    <cellStyle name="20% - Accent2 23 2 5" xfId="52959"/>
    <cellStyle name="20% - Accent2 23 2 5 2" xfId="52960"/>
    <cellStyle name="20% - Accent2 23 2 5 2 2" xfId="52961"/>
    <cellStyle name="20% - Accent2 23 2 5 3" xfId="52962"/>
    <cellStyle name="20% - Accent2 23 2 6" xfId="52963"/>
    <cellStyle name="20% - Accent2 23 2 6 2" xfId="52964"/>
    <cellStyle name="20% - Accent2 23 2 7" xfId="52965"/>
    <cellStyle name="20% - Accent2 23 2 7 2" xfId="52966"/>
    <cellStyle name="20% - Accent2 23 2 8" xfId="52967"/>
    <cellStyle name="20% - Accent2 23 2 8 2" xfId="52968"/>
    <cellStyle name="20% - Accent2 23 2 9" xfId="52969"/>
    <cellStyle name="20% - Accent2 23 2 9 2" xfId="52970"/>
    <cellStyle name="20% - Accent2 23 3" xfId="52971"/>
    <cellStyle name="20% - Accent2 23 3 10" xfId="52972"/>
    <cellStyle name="20% - Accent2 23 3 10 2" xfId="52973"/>
    <cellStyle name="20% - Accent2 23 3 11" xfId="52974"/>
    <cellStyle name="20% - Accent2 23 3 2" xfId="52975"/>
    <cellStyle name="20% - Accent2 23 3 2 2" xfId="52976"/>
    <cellStyle name="20% - Accent2 23 3 2 2 2" xfId="52977"/>
    <cellStyle name="20% - Accent2 23 3 2 3" xfId="52978"/>
    <cellStyle name="20% - Accent2 23 3 2 3 2" xfId="52979"/>
    <cellStyle name="20% - Accent2 23 3 2 4" xfId="52980"/>
    <cellStyle name="20% - Accent2 23 3 3" xfId="52981"/>
    <cellStyle name="20% - Accent2 23 3 3 2" xfId="52982"/>
    <cellStyle name="20% - Accent2 23 3 3 2 2" xfId="52983"/>
    <cellStyle name="20% - Accent2 23 3 3 3" xfId="52984"/>
    <cellStyle name="20% - Accent2 23 3 3 3 2" xfId="52985"/>
    <cellStyle name="20% - Accent2 23 3 3 4" xfId="52986"/>
    <cellStyle name="20% - Accent2 23 3 4" xfId="52987"/>
    <cellStyle name="20% - Accent2 23 3 4 2" xfId="52988"/>
    <cellStyle name="20% - Accent2 23 3 4 2 2" xfId="52989"/>
    <cellStyle name="20% - Accent2 23 3 4 3" xfId="52990"/>
    <cellStyle name="20% - Accent2 23 3 5" xfId="52991"/>
    <cellStyle name="20% - Accent2 23 3 5 2" xfId="52992"/>
    <cellStyle name="20% - Accent2 23 3 6" xfId="52993"/>
    <cellStyle name="20% - Accent2 23 3 6 2" xfId="52994"/>
    <cellStyle name="20% - Accent2 23 3 7" xfId="52995"/>
    <cellStyle name="20% - Accent2 23 3 7 2" xfId="52996"/>
    <cellStyle name="20% - Accent2 23 3 8" xfId="52997"/>
    <cellStyle name="20% - Accent2 23 3 8 2" xfId="52998"/>
    <cellStyle name="20% - Accent2 23 3 9" xfId="52999"/>
    <cellStyle name="20% - Accent2 23 3 9 2" xfId="53000"/>
    <cellStyle name="20% - Accent2 23 4" xfId="53001"/>
    <cellStyle name="20% - Accent2 23 4 2" xfId="53002"/>
    <cellStyle name="20% - Accent2 23 4 2 2" xfId="53003"/>
    <cellStyle name="20% - Accent2 23 4 3" xfId="53004"/>
    <cellStyle name="20% - Accent2 23 4 3 2" xfId="53005"/>
    <cellStyle name="20% - Accent2 23 4 4" xfId="53006"/>
    <cellStyle name="20% - Accent2 23 5" xfId="53007"/>
    <cellStyle name="20% - Accent2 23 5 2" xfId="53008"/>
    <cellStyle name="20% - Accent2 23 5 2 2" xfId="53009"/>
    <cellStyle name="20% - Accent2 23 5 3" xfId="53010"/>
    <cellStyle name="20% - Accent2 23 5 3 2" xfId="53011"/>
    <cellStyle name="20% - Accent2 23 5 4" xfId="53012"/>
    <cellStyle name="20% - Accent2 23 6" xfId="53013"/>
    <cellStyle name="20% - Accent2 23 6 2" xfId="53014"/>
    <cellStyle name="20% - Accent2 23 6 2 2" xfId="53015"/>
    <cellStyle name="20% - Accent2 23 6 3" xfId="53016"/>
    <cellStyle name="20% - Accent2 23 7" xfId="53017"/>
    <cellStyle name="20% - Accent2 23 7 2" xfId="53018"/>
    <cellStyle name="20% - Accent2 23 8" xfId="53019"/>
    <cellStyle name="20% - Accent2 23 8 2" xfId="53020"/>
    <cellStyle name="20% - Accent2 23 9" xfId="53021"/>
    <cellStyle name="20% - Accent2 23 9 2" xfId="53022"/>
    <cellStyle name="20% - Accent2 24" xfId="53023"/>
    <cellStyle name="20% - Accent2 24 10" xfId="53024"/>
    <cellStyle name="20% - Accent2 24 10 2" xfId="53025"/>
    <cellStyle name="20% - Accent2 24 11" xfId="53026"/>
    <cellStyle name="20% - Accent2 24 11 2" xfId="53027"/>
    <cellStyle name="20% - Accent2 24 12" xfId="53028"/>
    <cellStyle name="20% - Accent2 24 12 2" xfId="53029"/>
    <cellStyle name="20% - Accent2 24 13" xfId="53030"/>
    <cellStyle name="20% - Accent2 24 2" xfId="53031"/>
    <cellStyle name="20% - Accent2 24 2 10" xfId="53032"/>
    <cellStyle name="20% - Accent2 24 2 10 2" xfId="53033"/>
    <cellStyle name="20% - Accent2 24 2 11" xfId="53034"/>
    <cellStyle name="20% - Accent2 24 2 11 2" xfId="53035"/>
    <cellStyle name="20% - Accent2 24 2 12" xfId="53036"/>
    <cellStyle name="20% - Accent2 24 2 2" xfId="53037"/>
    <cellStyle name="20% - Accent2 24 2 2 10" xfId="53038"/>
    <cellStyle name="20% - Accent2 24 2 2 10 2" xfId="53039"/>
    <cellStyle name="20% - Accent2 24 2 2 11" xfId="53040"/>
    <cellStyle name="20% - Accent2 24 2 2 2" xfId="53041"/>
    <cellStyle name="20% - Accent2 24 2 2 2 2" xfId="53042"/>
    <cellStyle name="20% - Accent2 24 2 2 2 2 2" xfId="53043"/>
    <cellStyle name="20% - Accent2 24 2 2 2 3" xfId="53044"/>
    <cellStyle name="20% - Accent2 24 2 2 2 3 2" xfId="53045"/>
    <cellStyle name="20% - Accent2 24 2 2 2 4" xfId="53046"/>
    <cellStyle name="20% - Accent2 24 2 2 3" xfId="53047"/>
    <cellStyle name="20% - Accent2 24 2 2 3 2" xfId="53048"/>
    <cellStyle name="20% - Accent2 24 2 2 3 2 2" xfId="53049"/>
    <cellStyle name="20% - Accent2 24 2 2 3 3" xfId="53050"/>
    <cellStyle name="20% - Accent2 24 2 2 3 3 2" xfId="53051"/>
    <cellStyle name="20% - Accent2 24 2 2 3 4" xfId="53052"/>
    <cellStyle name="20% - Accent2 24 2 2 4" xfId="53053"/>
    <cellStyle name="20% - Accent2 24 2 2 4 2" xfId="53054"/>
    <cellStyle name="20% - Accent2 24 2 2 4 2 2" xfId="53055"/>
    <cellStyle name="20% - Accent2 24 2 2 4 3" xfId="53056"/>
    <cellStyle name="20% - Accent2 24 2 2 5" xfId="53057"/>
    <cellStyle name="20% - Accent2 24 2 2 5 2" xfId="53058"/>
    <cellStyle name="20% - Accent2 24 2 2 6" xfId="53059"/>
    <cellStyle name="20% - Accent2 24 2 2 6 2" xfId="53060"/>
    <cellStyle name="20% - Accent2 24 2 2 7" xfId="53061"/>
    <cellStyle name="20% - Accent2 24 2 2 7 2" xfId="53062"/>
    <cellStyle name="20% - Accent2 24 2 2 8" xfId="53063"/>
    <cellStyle name="20% - Accent2 24 2 2 8 2" xfId="53064"/>
    <cellStyle name="20% - Accent2 24 2 2 9" xfId="53065"/>
    <cellStyle name="20% - Accent2 24 2 2 9 2" xfId="53066"/>
    <cellStyle name="20% - Accent2 24 2 3" xfId="53067"/>
    <cellStyle name="20% - Accent2 24 2 3 2" xfId="53068"/>
    <cellStyle name="20% - Accent2 24 2 3 2 2" xfId="53069"/>
    <cellStyle name="20% - Accent2 24 2 3 3" xfId="53070"/>
    <cellStyle name="20% - Accent2 24 2 3 3 2" xfId="53071"/>
    <cellStyle name="20% - Accent2 24 2 3 4" xfId="53072"/>
    <cellStyle name="20% - Accent2 24 2 4" xfId="53073"/>
    <cellStyle name="20% - Accent2 24 2 4 2" xfId="53074"/>
    <cellStyle name="20% - Accent2 24 2 4 2 2" xfId="53075"/>
    <cellStyle name="20% - Accent2 24 2 4 3" xfId="53076"/>
    <cellStyle name="20% - Accent2 24 2 4 3 2" xfId="53077"/>
    <cellStyle name="20% - Accent2 24 2 4 4" xfId="53078"/>
    <cellStyle name="20% - Accent2 24 2 5" xfId="53079"/>
    <cellStyle name="20% - Accent2 24 2 5 2" xfId="53080"/>
    <cellStyle name="20% - Accent2 24 2 5 2 2" xfId="53081"/>
    <cellStyle name="20% - Accent2 24 2 5 3" xfId="53082"/>
    <cellStyle name="20% - Accent2 24 2 6" xfId="53083"/>
    <cellStyle name="20% - Accent2 24 2 6 2" xfId="53084"/>
    <cellStyle name="20% - Accent2 24 2 7" xfId="53085"/>
    <cellStyle name="20% - Accent2 24 2 7 2" xfId="53086"/>
    <cellStyle name="20% - Accent2 24 2 8" xfId="53087"/>
    <cellStyle name="20% - Accent2 24 2 8 2" xfId="53088"/>
    <cellStyle name="20% - Accent2 24 2 9" xfId="53089"/>
    <cellStyle name="20% - Accent2 24 2 9 2" xfId="53090"/>
    <cellStyle name="20% - Accent2 24 3" xfId="53091"/>
    <cellStyle name="20% - Accent2 24 3 10" xfId="53092"/>
    <cellStyle name="20% - Accent2 24 3 10 2" xfId="53093"/>
    <cellStyle name="20% - Accent2 24 3 11" xfId="53094"/>
    <cellStyle name="20% - Accent2 24 3 2" xfId="53095"/>
    <cellStyle name="20% - Accent2 24 3 2 2" xfId="53096"/>
    <cellStyle name="20% - Accent2 24 3 2 2 2" xfId="53097"/>
    <cellStyle name="20% - Accent2 24 3 2 3" xfId="53098"/>
    <cellStyle name="20% - Accent2 24 3 2 3 2" xfId="53099"/>
    <cellStyle name="20% - Accent2 24 3 2 4" xfId="53100"/>
    <cellStyle name="20% - Accent2 24 3 3" xfId="53101"/>
    <cellStyle name="20% - Accent2 24 3 3 2" xfId="53102"/>
    <cellStyle name="20% - Accent2 24 3 3 2 2" xfId="53103"/>
    <cellStyle name="20% - Accent2 24 3 3 3" xfId="53104"/>
    <cellStyle name="20% - Accent2 24 3 3 3 2" xfId="53105"/>
    <cellStyle name="20% - Accent2 24 3 3 4" xfId="53106"/>
    <cellStyle name="20% - Accent2 24 3 4" xfId="53107"/>
    <cellStyle name="20% - Accent2 24 3 4 2" xfId="53108"/>
    <cellStyle name="20% - Accent2 24 3 4 2 2" xfId="53109"/>
    <cellStyle name="20% - Accent2 24 3 4 3" xfId="53110"/>
    <cellStyle name="20% - Accent2 24 3 5" xfId="53111"/>
    <cellStyle name="20% - Accent2 24 3 5 2" xfId="53112"/>
    <cellStyle name="20% - Accent2 24 3 6" xfId="53113"/>
    <cellStyle name="20% - Accent2 24 3 6 2" xfId="53114"/>
    <cellStyle name="20% - Accent2 24 3 7" xfId="53115"/>
    <cellStyle name="20% - Accent2 24 3 7 2" xfId="53116"/>
    <cellStyle name="20% - Accent2 24 3 8" xfId="53117"/>
    <cellStyle name="20% - Accent2 24 3 8 2" xfId="53118"/>
    <cellStyle name="20% - Accent2 24 3 9" xfId="53119"/>
    <cellStyle name="20% - Accent2 24 3 9 2" xfId="53120"/>
    <cellStyle name="20% - Accent2 24 4" xfId="53121"/>
    <cellStyle name="20% - Accent2 24 4 2" xfId="53122"/>
    <cellStyle name="20% - Accent2 24 4 2 2" xfId="53123"/>
    <cellStyle name="20% - Accent2 24 4 3" xfId="53124"/>
    <cellStyle name="20% - Accent2 24 4 3 2" xfId="53125"/>
    <cellStyle name="20% - Accent2 24 4 4" xfId="53126"/>
    <cellStyle name="20% - Accent2 24 5" xfId="53127"/>
    <cellStyle name="20% - Accent2 24 5 2" xfId="53128"/>
    <cellStyle name="20% - Accent2 24 5 2 2" xfId="53129"/>
    <cellStyle name="20% - Accent2 24 5 3" xfId="53130"/>
    <cellStyle name="20% - Accent2 24 5 3 2" xfId="53131"/>
    <cellStyle name="20% - Accent2 24 5 4" xfId="53132"/>
    <cellStyle name="20% - Accent2 24 6" xfId="53133"/>
    <cellStyle name="20% - Accent2 24 6 2" xfId="53134"/>
    <cellStyle name="20% - Accent2 24 6 2 2" xfId="53135"/>
    <cellStyle name="20% - Accent2 24 6 3" xfId="53136"/>
    <cellStyle name="20% - Accent2 24 7" xfId="53137"/>
    <cellStyle name="20% - Accent2 24 7 2" xfId="53138"/>
    <cellStyle name="20% - Accent2 24 8" xfId="53139"/>
    <cellStyle name="20% - Accent2 24 8 2" xfId="53140"/>
    <cellStyle name="20% - Accent2 24 9" xfId="53141"/>
    <cellStyle name="20% - Accent2 24 9 2" xfId="53142"/>
    <cellStyle name="20% - Accent2 25" xfId="53143"/>
    <cellStyle name="20% - Accent2 25 10" xfId="53144"/>
    <cellStyle name="20% - Accent2 25 10 2" xfId="53145"/>
    <cellStyle name="20% - Accent2 25 11" xfId="53146"/>
    <cellStyle name="20% - Accent2 25 11 2" xfId="53147"/>
    <cellStyle name="20% - Accent2 25 12" xfId="53148"/>
    <cellStyle name="20% - Accent2 25 12 2" xfId="53149"/>
    <cellStyle name="20% - Accent2 25 13" xfId="53150"/>
    <cellStyle name="20% - Accent2 25 2" xfId="53151"/>
    <cellStyle name="20% - Accent2 25 2 10" xfId="53152"/>
    <cellStyle name="20% - Accent2 25 2 10 2" xfId="53153"/>
    <cellStyle name="20% - Accent2 25 2 11" xfId="53154"/>
    <cellStyle name="20% - Accent2 25 2 11 2" xfId="53155"/>
    <cellStyle name="20% - Accent2 25 2 12" xfId="53156"/>
    <cellStyle name="20% - Accent2 25 2 2" xfId="53157"/>
    <cellStyle name="20% - Accent2 25 2 2 10" xfId="53158"/>
    <cellStyle name="20% - Accent2 25 2 2 10 2" xfId="53159"/>
    <cellStyle name="20% - Accent2 25 2 2 11" xfId="53160"/>
    <cellStyle name="20% - Accent2 25 2 2 2" xfId="53161"/>
    <cellStyle name="20% - Accent2 25 2 2 2 2" xfId="53162"/>
    <cellStyle name="20% - Accent2 25 2 2 2 2 2" xfId="53163"/>
    <cellStyle name="20% - Accent2 25 2 2 2 3" xfId="53164"/>
    <cellStyle name="20% - Accent2 25 2 2 2 3 2" xfId="53165"/>
    <cellStyle name="20% - Accent2 25 2 2 2 4" xfId="53166"/>
    <cellStyle name="20% - Accent2 25 2 2 3" xfId="53167"/>
    <cellStyle name="20% - Accent2 25 2 2 3 2" xfId="53168"/>
    <cellStyle name="20% - Accent2 25 2 2 3 2 2" xfId="53169"/>
    <cellStyle name="20% - Accent2 25 2 2 3 3" xfId="53170"/>
    <cellStyle name="20% - Accent2 25 2 2 3 3 2" xfId="53171"/>
    <cellStyle name="20% - Accent2 25 2 2 3 4" xfId="53172"/>
    <cellStyle name="20% - Accent2 25 2 2 4" xfId="53173"/>
    <cellStyle name="20% - Accent2 25 2 2 4 2" xfId="53174"/>
    <cellStyle name="20% - Accent2 25 2 2 4 2 2" xfId="53175"/>
    <cellStyle name="20% - Accent2 25 2 2 4 3" xfId="53176"/>
    <cellStyle name="20% - Accent2 25 2 2 5" xfId="53177"/>
    <cellStyle name="20% - Accent2 25 2 2 5 2" xfId="53178"/>
    <cellStyle name="20% - Accent2 25 2 2 6" xfId="53179"/>
    <cellStyle name="20% - Accent2 25 2 2 6 2" xfId="53180"/>
    <cellStyle name="20% - Accent2 25 2 2 7" xfId="53181"/>
    <cellStyle name="20% - Accent2 25 2 2 7 2" xfId="53182"/>
    <cellStyle name="20% - Accent2 25 2 2 8" xfId="53183"/>
    <cellStyle name="20% - Accent2 25 2 2 8 2" xfId="53184"/>
    <cellStyle name="20% - Accent2 25 2 2 9" xfId="53185"/>
    <cellStyle name="20% - Accent2 25 2 2 9 2" xfId="53186"/>
    <cellStyle name="20% - Accent2 25 2 3" xfId="53187"/>
    <cellStyle name="20% - Accent2 25 2 3 2" xfId="53188"/>
    <cellStyle name="20% - Accent2 25 2 3 2 2" xfId="53189"/>
    <cellStyle name="20% - Accent2 25 2 3 3" xfId="53190"/>
    <cellStyle name="20% - Accent2 25 2 3 3 2" xfId="53191"/>
    <cellStyle name="20% - Accent2 25 2 3 4" xfId="53192"/>
    <cellStyle name="20% - Accent2 25 2 4" xfId="53193"/>
    <cellStyle name="20% - Accent2 25 2 4 2" xfId="53194"/>
    <cellStyle name="20% - Accent2 25 2 4 2 2" xfId="53195"/>
    <cellStyle name="20% - Accent2 25 2 4 3" xfId="53196"/>
    <cellStyle name="20% - Accent2 25 2 4 3 2" xfId="53197"/>
    <cellStyle name="20% - Accent2 25 2 4 4" xfId="53198"/>
    <cellStyle name="20% - Accent2 25 2 5" xfId="53199"/>
    <cellStyle name="20% - Accent2 25 2 5 2" xfId="53200"/>
    <cellStyle name="20% - Accent2 25 2 5 2 2" xfId="53201"/>
    <cellStyle name="20% - Accent2 25 2 5 3" xfId="53202"/>
    <cellStyle name="20% - Accent2 25 2 6" xfId="53203"/>
    <cellStyle name="20% - Accent2 25 2 6 2" xfId="53204"/>
    <cellStyle name="20% - Accent2 25 2 7" xfId="53205"/>
    <cellStyle name="20% - Accent2 25 2 7 2" xfId="53206"/>
    <cellStyle name="20% - Accent2 25 2 8" xfId="53207"/>
    <cellStyle name="20% - Accent2 25 2 8 2" xfId="53208"/>
    <cellStyle name="20% - Accent2 25 2 9" xfId="53209"/>
    <cellStyle name="20% - Accent2 25 2 9 2" xfId="53210"/>
    <cellStyle name="20% - Accent2 25 3" xfId="53211"/>
    <cellStyle name="20% - Accent2 25 3 10" xfId="53212"/>
    <cellStyle name="20% - Accent2 25 3 10 2" xfId="53213"/>
    <cellStyle name="20% - Accent2 25 3 11" xfId="53214"/>
    <cellStyle name="20% - Accent2 25 3 2" xfId="53215"/>
    <cellStyle name="20% - Accent2 25 3 2 2" xfId="53216"/>
    <cellStyle name="20% - Accent2 25 3 2 2 2" xfId="53217"/>
    <cellStyle name="20% - Accent2 25 3 2 3" xfId="53218"/>
    <cellStyle name="20% - Accent2 25 3 2 3 2" xfId="53219"/>
    <cellStyle name="20% - Accent2 25 3 2 4" xfId="53220"/>
    <cellStyle name="20% - Accent2 25 3 3" xfId="53221"/>
    <cellStyle name="20% - Accent2 25 3 3 2" xfId="53222"/>
    <cellStyle name="20% - Accent2 25 3 3 2 2" xfId="53223"/>
    <cellStyle name="20% - Accent2 25 3 3 3" xfId="53224"/>
    <cellStyle name="20% - Accent2 25 3 3 3 2" xfId="53225"/>
    <cellStyle name="20% - Accent2 25 3 3 4" xfId="53226"/>
    <cellStyle name="20% - Accent2 25 3 4" xfId="53227"/>
    <cellStyle name="20% - Accent2 25 3 4 2" xfId="53228"/>
    <cellStyle name="20% - Accent2 25 3 4 2 2" xfId="53229"/>
    <cellStyle name="20% - Accent2 25 3 4 3" xfId="53230"/>
    <cellStyle name="20% - Accent2 25 3 5" xfId="53231"/>
    <cellStyle name="20% - Accent2 25 3 5 2" xfId="53232"/>
    <cellStyle name="20% - Accent2 25 3 6" xfId="53233"/>
    <cellStyle name="20% - Accent2 25 3 6 2" xfId="53234"/>
    <cellStyle name="20% - Accent2 25 3 7" xfId="53235"/>
    <cellStyle name="20% - Accent2 25 3 7 2" xfId="53236"/>
    <cellStyle name="20% - Accent2 25 3 8" xfId="53237"/>
    <cellStyle name="20% - Accent2 25 3 8 2" xfId="53238"/>
    <cellStyle name="20% - Accent2 25 3 9" xfId="53239"/>
    <cellStyle name="20% - Accent2 25 3 9 2" xfId="53240"/>
    <cellStyle name="20% - Accent2 25 4" xfId="53241"/>
    <cellStyle name="20% - Accent2 25 4 2" xfId="53242"/>
    <cellStyle name="20% - Accent2 25 4 2 2" xfId="53243"/>
    <cellStyle name="20% - Accent2 25 4 3" xfId="53244"/>
    <cellStyle name="20% - Accent2 25 4 3 2" xfId="53245"/>
    <cellStyle name="20% - Accent2 25 4 4" xfId="53246"/>
    <cellStyle name="20% - Accent2 25 5" xfId="53247"/>
    <cellStyle name="20% - Accent2 25 5 2" xfId="53248"/>
    <cellStyle name="20% - Accent2 25 5 2 2" xfId="53249"/>
    <cellStyle name="20% - Accent2 25 5 3" xfId="53250"/>
    <cellStyle name="20% - Accent2 25 5 3 2" xfId="53251"/>
    <cellStyle name="20% - Accent2 25 5 4" xfId="53252"/>
    <cellStyle name="20% - Accent2 25 6" xfId="53253"/>
    <cellStyle name="20% - Accent2 25 6 2" xfId="53254"/>
    <cellStyle name="20% - Accent2 25 6 2 2" xfId="53255"/>
    <cellStyle name="20% - Accent2 25 6 3" xfId="53256"/>
    <cellStyle name="20% - Accent2 25 7" xfId="53257"/>
    <cellStyle name="20% - Accent2 25 7 2" xfId="53258"/>
    <cellStyle name="20% - Accent2 25 8" xfId="53259"/>
    <cellStyle name="20% - Accent2 25 8 2" xfId="53260"/>
    <cellStyle name="20% - Accent2 25 9" xfId="53261"/>
    <cellStyle name="20% - Accent2 25 9 2" xfId="53262"/>
    <cellStyle name="20% - Accent2 26" xfId="53263"/>
    <cellStyle name="20% - Accent2 26 2" xfId="53264"/>
    <cellStyle name="20% - Accent2 27" xfId="53265"/>
    <cellStyle name="20% - Accent2 27 2" xfId="53266"/>
    <cellStyle name="20% - Accent2 28" xfId="53267"/>
    <cellStyle name="20% - Accent2 28 2" xfId="53268"/>
    <cellStyle name="20% - Accent2 28 3" xfId="53269"/>
    <cellStyle name="20% - Accent2 29" xfId="53270"/>
    <cellStyle name="20% - Accent2 29 2" xfId="53271"/>
    <cellStyle name="20% - Accent2 29 3" xfId="53272"/>
    <cellStyle name="20% - Accent2 3" xfId="723"/>
    <cellStyle name="20% - Accent2 3 10" xfId="53273"/>
    <cellStyle name="20% - Accent2 3 10 2" xfId="53274"/>
    <cellStyle name="20% - Accent2 3 11" xfId="53275"/>
    <cellStyle name="20% - Accent2 3 11 2" xfId="53276"/>
    <cellStyle name="20% - Accent2 3 12" xfId="53277"/>
    <cellStyle name="20% - Accent2 3 12 2" xfId="53278"/>
    <cellStyle name="20% - Accent2 3 13" xfId="53279"/>
    <cellStyle name="20% - Accent2 3 2" xfId="724"/>
    <cellStyle name="20% - Accent2 3 2 10" xfId="53280"/>
    <cellStyle name="20% - Accent2 3 2 10 2" xfId="53281"/>
    <cellStyle name="20% - Accent2 3 2 11" xfId="53282"/>
    <cellStyle name="20% - Accent2 3 2 11 2" xfId="53283"/>
    <cellStyle name="20% - Accent2 3 2 12" xfId="53284"/>
    <cellStyle name="20% - Accent2 3 2 2" xfId="725"/>
    <cellStyle name="20% - Accent2 3 2 2 10" xfId="53285"/>
    <cellStyle name="20% - Accent2 3 2 2 10 2" xfId="53286"/>
    <cellStyle name="20% - Accent2 3 2 2 11" xfId="53287"/>
    <cellStyle name="20% - Accent2 3 2 2 2" xfId="53288"/>
    <cellStyle name="20% - Accent2 3 2 2 2 2" xfId="53289"/>
    <cellStyle name="20% - Accent2 3 2 2 2 2 2" xfId="53290"/>
    <cellStyle name="20% - Accent2 3 2 2 2 3" xfId="53291"/>
    <cellStyle name="20% - Accent2 3 2 2 2 3 2" xfId="53292"/>
    <cellStyle name="20% - Accent2 3 2 2 2 4" xfId="53293"/>
    <cellStyle name="20% - Accent2 3 2 2 3" xfId="53294"/>
    <cellStyle name="20% - Accent2 3 2 2 3 2" xfId="53295"/>
    <cellStyle name="20% - Accent2 3 2 2 3 2 2" xfId="53296"/>
    <cellStyle name="20% - Accent2 3 2 2 3 3" xfId="53297"/>
    <cellStyle name="20% - Accent2 3 2 2 3 3 2" xfId="53298"/>
    <cellStyle name="20% - Accent2 3 2 2 3 4" xfId="53299"/>
    <cellStyle name="20% - Accent2 3 2 2 4" xfId="53300"/>
    <cellStyle name="20% - Accent2 3 2 2 4 2" xfId="53301"/>
    <cellStyle name="20% - Accent2 3 2 2 4 2 2" xfId="53302"/>
    <cellStyle name="20% - Accent2 3 2 2 4 3" xfId="53303"/>
    <cellStyle name="20% - Accent2 3 2 2 5" xfId="53304"/>
    <cellStyle name="20% - Accent2 3 2 2 5 2" xfId="53305"/>
    <cellStyle name="20% - Accent2 3 2 2 6" xfId="53306"/>
    <cellStyle name="20% - Accent2 3 2 2 6 2" xfId="53307"/>
    <cellStyle name="20% - Accent2 3 2 2 7" xfId="53308"/>
    <cellStyle name="20% - Accent2 3 2 2 7 2" xfId="53309"/>
    <cellStyle name="20% - Accent2 3 2 2 8" xfId="53310"/>
    <cellStyle name="20% - Accent2 3 2 2 8 2" xfId="53311"/>
    <cellStyle name="20% - Accent2 3 2 2 9" xfId="53312"/>
    <cellStyle name="20% - Accent2 3 2 2 9 2" xfId="53313"/>
    <cellStyle name="20% - Accent2 3 2 3" xfId="726"/>
    <cellStyle name="20% - Accent2 3 2 3 2" xfId="53314"/>
    <cellStyle name="20% - Accent2 3 2 3 2 2" xfId="53315"/>
    <cellStyle name="20% - Accent2 3 2 3 3" xfId="53316"/>
    <cellStyle name="20% - Accent2 3 2 3 3 2" xfId="53317"/>
    <cellStyle name="20% - Accent2 3 2 3 4" xfId="53318"/>
    <cellStyle name="20% - Accent2 3 2 4" xfId="727"/>
    <cellStyle name="20% - Accent2 3 2 4 2" xfId="53319"/>
    <cellStyle name="20% - Accent2 3 2 4 2 2" xfId="53320"/>
    <cellStyle name="20% - Accent2 3 2 4 3" xfId="53321"/>
    <cellStyle name="20% - Accent2 3 2 4 3 2" xfId="53322"/>
    <cellStyle name="20% - Accent2 3 2 4 4" xfId="53323"/>
    <cellStyle name="20% - Accent2 3 2 5" xfId="728"/>
    <cellStyle name="20% - Accent2 3 2 5 2" xfId="53324"/>
    <cellStyle name="20% - Accent2 3 2 5 2 2" xfId="53325"/>
    <cellStyle name="20% - Accent2 3 2 5 3" xfId="53326"/>
    <cellStyle name="20% - Accent2 3 2 6" xfId="53327"/>
    <cellStyle name="20% - Accent2 3 2 6 2" xfId="53328"/>
    <cellStyle name="20% - Accent2 3 2 7" xfId="53329"/>
    <cellStyle name="20% - Accent2 3 2 7 2" xfId="53330"/>
    <cellStyle name="20% - Accent2 3 2 8" xfId="53331"/>
    <cellStyle name="20% - Accent2 3 2 8 2" xfId="53332"/>
    <cellStyle name="20% - Accent2 3 2 9" xfId="53333"/>
    <cellStyle name="20% - Accent2 3 2 9 2" xfId="53334"/>
    <cellStyle name="20% - Accent2 3 3" xfId="729"/>
    <cellStyle name="20% - Accent2 3 3 10" xfId="53335"/>
    <cellStyle name="20% - Accent2 3 3 10 2" xfId="53336"/>
    <cellStyle name="20% - Accent2 3 3 11" xfId="53337"/>
    <cellStyle name="20% - Accent2 3 3 2" xfId="730"/>
    <cellStyle name="20% - Accent2 3 3 2 2" xfId="53338"/>
    <cellStyle name="20% - Accent2 3 3 2 2 2" xfId="53339"/>
    <cellStyle name="20% - Accent2 3 3 2 3" xfId="53340"/>
    <cellStyle name="20% - Accent2 3 3 2 3 2" xfId="53341"/>
    <cellStyle name="20% - Accent2 3 3 2 4" xfId="53342"/>
    <cellStyle name="20% - Accent2 3 3 3" xfId="53343"/>
    <cellStyle name="20% - Accent2 3 3 3 2" xfId="53344"/>
    <cellStyle name="20% - Accent2 3 3 3 2 2" xfId="53345"/>
    <cellStyle name="20% - Accent2 3 3 3 3" xfId="53346"/>
    <cellStyle name="20% - Accent2 3 3 3 3 2" xfId="53347"/>
    <cellStyle name="20% - Accent2 3 3 3 4" xfId="53348"/>
    <cellStyle name="20% - Accent2 3 3 4" xfId="53349"/>
    <cellStyle name="20% - Accent2 3 3 4 2" xfId="53350"/>
    <cellStyle name="20% - Accent2 3 3 4 2 2" xfId="53351"/>
    <cellStyle name="20% - Accent2 3 3 4 3" xfId="53352"/>
    <cellStyle name="20% - Accent2 3 3 5" xfId="53353"/>
    <cellStyle name="20% - Accent2 3 3 5 2" xfId="53354"/>
    <cellStyle name="20% - Accent2 3 3 6" xfId="53355"/>
    <cellStyle name="20% - Accent2 3 3 6 2" xfId="53356"/>
    <cellStyle name="20% - Accent2 3 3 7" xfId="53357"/>
    <cellStyle name="20% - Accent2 3 3 7 2" xfId="53358"/>
    <cellStyle name="20% - Accent2 3 3 8" xfId="53359"/>
    <cellStyle name="20% - Accent2 3 3 8 2" xfId="53360"/>
    <cellStyle name="20% - Accent2 3 3 9" xfId="53361"/>
    <cellStyle name="20% - Accent2 3 3 9 2" xfId="53362"/>
    <cellStyle name="20% - Accent2 3 4" xfId="731"/>
    <cellStyle name="20% - Accent2 3 4 2" xfId="53363"/>
    <cellStyle name="20% - Accent2 3 4 2 2" xfId="53364"/>
    <cellStyle name="20% - Accent2 3 4 3" xfId="53365"/>
    <cellStyle name="20% - Accent2 3 4 3 2" xfId="53366"/>
    <cellStyle name="20% - Accent2 3 4 4" xfId="53367"/>
    <cellStyle name="20% - Accent2 3 5" xfId="732"/>
    <cellStyle name="20% - Accent2 3 5 2" xfId="53368"/>
    <cellStyle name="20% - Accent2 3 5 2 2" xfId="53369"/>
    <cellStyle name="20% - Accent2 3 5 3" xfId="53370"/>
    <cellStyle name="20% - Accent2 3 5 3 2" xfId="53371"/>
    <cellStyle name="20% - Accent2 3 5 4" xfId="53372"/>
    <cellStyle name="20% - Accent2 3 6" xfId="733"/>
    <cellStyle name="20% - Accent2 3 6 2" xfId="734"/>
    <cellStyle name="20% - Accent2 3 6 2 2" xfId="53373"/>
    <cellStyle name="20% - Accent2 3 6 3" xfId="53374"/>
    <cellStyle name="20% - Accent2 3 7" xfId="735"/>
    <cellStyle name="20% - Accent2 3 7 2" xfId="53375"/>
    <cellStyle name="20% - Accent2 3 8" xfId="53376"/>
    <cellStyle name="20% - Accent2 3 8 2" xfId="53377"/>
    <cellStyle name="20% - Accent2 3 9" xfId="53378"/>
    <cellStyle name="20% - Accent2 3 9 2" xfId="53379"/>
    <cellStyle name="20% - Accent2 30" xfId="53380"/>
    <cellStyle name="20% - Accent2 30 2" xfId="53381"/>
    <cellStyle name="20% - Accent2 30 3" xfId="53382"/>
    <cellStyle name="20% - Accent2 31" xfId="53383"/>
    <cellStyle name="20% - Accent2 31 2" xfId="53384"/>
    <cellStyle name="20% - Accent2 31 3" xfId="53385"/>
    <cellStyle name="20% - Accent2 32" xfId="53386"/>
    <cellStyle name="20% - Accent2 32 2" xfId="53387"/>
    <cellStyle name="20% - Accent2 32 3" xfId="53388"/>
    <cellStyle name="20% - Accent2 33" xfId="53389"/>
    <cellStyle name="20% - Accent2 33 2" xfId="53390"/>
    <cellStyle name="20% - Accent2 33 3" xfId="53391"/>
    <cellStyle name="20% - Accent2 34" xfId="53392"/>
    <cellStyle name="20% - Accent2 34 2" xfId="53393"/>
    <cellStyle name="20% - Accent2 34 3" xfId="53394"/>
    <cellStyle name="20% - Accent2 35" xfId="53395"/>
    <cellStyle name="20% - Accent2 35 2" xfId="53396"/>
    <cellStyle name="20% - Accent2 35 3" xfId="53397"/>
    <cellStyle name="20% - Accent2 36" xfId="53398"/>
    <cellStyle name="20% - Accent2 36 2" xfId="53399"/>
    <cellStyle name="20% - Accent2 36 3" xfId="53400"/>
    <cellStyle name="20% - Accent2 37" xfId="53401"/>
    <cellStyle name="20% - Accent2 37 2" xfId="53402"/>
    <cellStyle name="20% - Accent2 37 3" xfId="53403"/>
    <cellStyle name="20% - Accent2 38" xfId="53404"/>
    <cellStyle name="20% - Accent2 38 2" xfId="53405"/>
    <cellStyle name="20% - Accent2 38 3" xfId="53406"/>
    <cellStyle name="20% - Accent2 39" xfId="53407"/>
    <cellStyle name="20% - Accent2 39 2" xfId="53408"/>
    <cellStyle name="20% - Accent2 39 3" xfId="53409"/>
    <cellStyle name="20% - Accent2 4" xfId="736"/>
    <cellStyle name="20% - Accent2 4 10" xfId="53410"/>
    <cellStyle name="20% - Accent2 4 10 2" xfId="53411"/>
    <cellStyle name="20% - Accent2 4 11" xfId="53412"/>
    <cellStyle name="20% - Accent2 4 11 2" xfId="53413"/>
    <cellStyle name="20% - Accent2 4 12" xfId="53414"/>
    <cellStyle name="20% - Accent2 4 12 2" xfId="53415"/>
    <cellStyle name="20% - Accent2 4 13" xfId="53416"/>
    <cellStyle name="20% - Accent2 4 2" xfId="737"/>
    <cellStyle name="20% - Accent2 4 2 10" xfId="53417"/>
    <cellStyle name="20% - Accent2 4 2 10 2" xfId="53418"/>
    <cellStyle name="20% - Accent2 4 2 11" xfId="53419"/>
    <cellStyle name="20% - Accent2 4 2 11 2" xfId="53420"/>
    <cellStyle name="20% - Accent2 4 2 12" xfId="53421"/>
    <cellStyle name="20% - Accent2 4 2 2" xfId="738"/>
    <cellStyle name="20% - Accent2 4 2 2 10" xfId="53422"/>
    <cellStyle name="20% - Accent2 4 2 2 10 2" xfId="53423"/>
    <cellStyle name="20% - Accent2 4 2 2 11" xfId="53424"/>
    <cellStyle name="20% - Accent2 4 2 2 2" xfId="53425"/>
    <cellStyle name="20% - Accent2 4 2 2 2 2" xfId="53426"/>
    <cellStyle name="20% - Accent2 4 2 2 2 2 2" xfId="53427"/>
    <cellStyle name="20% - Accent2 4 2 2 2 3" xfId="53428"/>
    <cellStyle name="20% - Accent2 4 2 2 2 3 2" xfId="53429"/>
    <cellStyle name="20% - Accent2 4 2 2 2 4" xfId="53430"/>
    <cellStyle name="20% - Accent2 4 2 2 3" xfId="53431"/>
    <cellStyle name="20% - Accent2 4 2 2 3 2" xfId="53432"/>
    <cellStyle name="20% - Accent2 4 2 2 3 2 2" xfId="53433"/>
    <cellStyle name="20% - Accent2 4 2 2 3 3" xfId="53434"/>
    <cellStyle name="20% - Accent2 4 2 2 3 3 2" xfId="53435"/>
    <cellStyle name="20% - Accent2 4 2 2 3 4" xfId="53436"/>
    <cellStyle name="20% - Accent2 4 2 2 4" xfId="53437"/>
    <cellStyle name="20% - Accent2 4 2 2 4 2" xfId="53438"/>
    <cellStyle name="20% - Accent2 4 2 2 4 2 2" xfId="53439"/>
    <cellStyle name="20% - Accent2 4 2 2 4 3" xfId="53440"/>
    <cellStyle name="20% - Accent2 4 2 2 5" xfId="53441"/>
    <cellStyle name="20% - Accent2 4 2 2 5 2" xfId="53442"/>
    <cellStyle name="20% - Accent2 4 2 2 6" xfId="53443"/>
    <cellStyle name="20% - Accent2 4 2 2 6 2" xfId="53444"/>
    <cellStyle name="20% - Accent2 4 2 2 7" xfId="53445"/>
    <cellStyle name="20% - Accent2 4 2 2 7 2" xfId="53446"/>
    <cellStyle name="20% - Accent2 4 2 2 8" xfId="53447"/>
    <cellStyle name="20% - Accent2 4 2 2 8 2" xfId="53448"/>
    <cellStyle name="20% - Accent2 4 2 2 9" xfId="53449"/>
    <cellStyle name="20% - Accent2 4 2 2 9 2" xfId="53450"/>
    <cellStyle name="20% - Accent2 4 2 3" xfId="53451"/>
    <cellStyle name="20% - Accent2 4 2 3 2" xfId="53452"/>
    <cellStyle name="20% - Accent2 4 2 3 2 2" xfId="53453"/>
    <cellStyle name="20% - Accent2 4 2 3 3" xfId="53454"/>
    <cellStyle name="20% - Accent2 4 2 3 3 2" xfId="53455"/>
    <cellStyle name="20% - Accent2 4 2 3 4" xfId="53456"/>
    <cellStyle name="20% - Accent2 4 2 4" xfId="53457"/>
    <cellStyle name="20% - Accent2 4 2 4 2" xfId="53458"/>
    <cellStyle name="20% - Accent2 4 2 4 2 2" xfId="53459"/>
    <cellStyle name="20% - Accent2 4 2 4 3" xfId="53460"/>
    <cellStyle name="20% - Accent2 4 2 4 3 2" xfId="53461"/>
    <cellStyle name="20% - Accent2 4 2 4 4" xfId="53462"/>
    <cellStyle name="20% - Accent2 4 2 5" xfId="53463"/>
    <cellStyle name="20% - Accent2 4 2 5 2" xfId="53464"/>
    <cellStyle name="20% - Accent2 4 2 5 2 2" xfId="53465"/>
    <cellStyle name="20% - Accent2 4 2 5 3" xfId="53466"/>
    <cellStyle name="20% - Accent2 4 2 6" xfId="53467"/>
    <cellStyle name="20% - Accent2 4 2 6 2" xfId="53468"/>
    <cellStyle name="20% - Accent2 4 2 7" xfId="53469"/>
    <cellStyle name="20% - Accent2 4 2 7 2" xfId="53470"/>
    <cellStyle name="20% - Accent2 4 2 8" xfId="53471"/>
    <cellStyle name="20% - Accent2 4 2 8 2" xfId="53472"/>
    <cellStyle name="20% - Accent2 4 2 9" xfId="53473"/>
    <cellStyle name="20% - Accent2 4 2 9 2" xfId="53474"/>
    <cellStyle name="20% - Accent2 4 3" xfId="739"/>
    <cellStyle name="20% - Accent2 4 3 10" xfId="53475"/>
    <cellStyle name="20% - Accent2 4 3 10 2" xfId="53476"/>
    <cellStyle name="20% - Accent2 4 3 11" xfId="53477"/>
    <cellStyle name="20% - Accent2 4 3 2" xfId="53478"/>
    <cellStyle name="20% - Accent2 4 3 2 2" xfId="53479"/>
    <cellStyle name="20% - Accent2 4 3 2 2 2" xfId="53480"/>
    <cellStyle name="20% - Accent2 4 3 2 3" xfId="53481"/>
    <cellStyle name="20% - Accent2 4 3 2 3 2" xfId="53482"/>
    <cellStyle name="20% - Accent2 4 3 2 4" xfId="53483"/>
    <cellStyle name="20% - Accent2 4 3 3" xfId="53484"/>
    <cellStyle name="20% - Accent2 4 3 3 2" xfId="53485"/>
    <cellStyle name="20% - Accent2 4 3 3 2 2" xfId="53486"/>
    <cellStyle name="20% - Accent2 4 3 3 3" xfId="53487"/>
    <cellStyle name="20% - Accent2 4 3 3 3 2" xfId="53488"/>
    <cellStyle name="20% - Accent2 4 3 3 4" xfId="53489"/>
    <cellStyle name="20% - Accent2 4 3 4" xfId="53490"/>
    <cellStyle name="20% - Accent2 4 3 4 2" xfId="53491"/>
    <cellStyle name="20% - Accent2 4 3 4 2 2" xfId="53492"/>
    <cellStyle name="20% - Accent2 4 3 4 3" xfId="53493"/>
    <cellStyle name="20% - Accent2 4 3 5" xfId="53494"/>
    <cellStyle name="20% - Accent2 4 3 5 2" xfId="53495"/>
    <cellStyle name="20% - Accent2 4 3 6" xfId="53496"/>
    <cellStyle name="20% - Accent2 4 3 6 2" xfId="53497"/>
    <cellStyle name="20% - Accent2 4 3 7" xfId="53498"/>
    <cellStyle name="20% - Accent2 4 3 7 2" xfId="53499"/>
    <cellStyle name="20% - Accent2 4 3 8" xfId="53500"/>
    <cellStyle name="20% - Accent2 4 3 8 2" xfId="53501"/>
    <cellStyle name="20% - Accent2 4 3 9" xfId="53502"/>
    <cellStyle name="20% - Accent2 4 3 9 2" xfId="53503"/>
    <cellStyle name="20% - Accent2 4 4" xfId="740"/>
    <cellStyle name="20% - Accent2 4 4 2" xfId="53504"/>
    <cellStyle name="20% - Accent2 4 4 2 2" xfId="53505"/>
    <cellStyle name="20% - Accent2 4 4 3" xfId="53506"/>
    <cellStyle name="20% - Accent2 4 4 3 2" xfId="53507"/>
    <cellStyle name="20% - Accent2 4 4 4" xfId="53508"/>
    <cellStyle name="20% - Accent2 4 5" xfId="741"/>
    <cellStyle name="20% - Accent2 4 5 2" xfId="742"/>
    <cellStyle name="20% - Accent2 4 5 2 2" xfId="53509"/>
    <cellStyle name="20% - Accent2 4 5 3" xfId="53510"/>
    <cellStyle name="20% - Accent2 4 5 3 2" xfId="53511"/>
    <cellStyle name="20% - Accent2 4 5 4" xfId="53512"/>
    <cellStyle name="20% - Accent2 4 6" xfId="743"/>
    <cellStyle name="20% - Accent2 4 6 2" xfId="53513"/>
    <cellStyle name="20% - Accent2 4 6 2 2" xfId="53514"/>
    <cellStyle name="20% - Accent2 4 6 3" xfId="53515"/>
    <cellStyle name="20% - Accent2 4 7" xfId="53516"/>
    <cellStyle name="20% - Accent2 4 7 2" xfId="53517"/>
    <cellStyle name="20% - Accent2 4 8" xfId="53518"/>
    <cellStyle name="20% - Accent2 4 8 2" xfId="53519"/>
    <cellStyle name="20% - Accent2 4 9" xfId="53520"/>
    <cellStyle name="20% - Accent2 4 9 2" xfId="53521"/>
    <cellStyle name="20% - Accent2 40" xfId="53522"/>
    <cellStyle name="20% - Accent2 40 2" xfId="53523"/>
    <cellStyle name="20% - Accent2 40 3" xfId="53524"/>
    <cellStyle name="20% - Accent2 41" xfId="53525"/>
    <cellStyle name="20% - Accent2 41 2" xfId="53526"/>
    <cellStyle name="20% - Accent2 42" xfId="53527"/>
    <cellStyle name="20% - Accent2 42 2" xfId="53528"/>
    <cellStyle name="20% - Accent2 43" xfId="53529"/>
    <cellStyle name="20% - Accent2 43 2" xfId="53530"/>
    <cellStyle name="20% - Accent2 44" xfId="53531"/>
    <cellStyle name="20% - Accent2 44 2" xfId="53532"/>
    <cellStyle name="20% - Accent2 45" xfId="53533"/>
    <cellStyle name="20% - Accent2 46" xfId="53534"/>
    <cellStyle name="20% - Accent2 47" xfId="53535"/>
    <cellStyle name="20% - Accent2 48" xfId="53536"/>
    <cellStyle name="20% - Accent2 49" xfId="53537"/>
    <cellStyle name="20% - Accent2 5" xfId="744"/>
    <cellStyle name="20% - Accent2 5 10" xfId="53538"/>
    <cellStyle name="20% - Accent2 5 10 2" xfId="53539"/>
    <cellStyle name="20% - Accent2 5 11" xfId="53540"/>
    <cellStyle name="20% - Accent2 5 11 2" xfId="53541"/>
    <cellStyle name="20% - Accent2 5 12" xfId="53542"/>
    <cellStyle name="20% - Accent2 5 12 2" xfId="53543"/>
    <cellStyle name="20% - Accent2 5 13" xfId="53544"/>
    <cellStyle name="20% - Accent2 5 2" xfId="745"/>
    <cellStyle name="20% - Accent2 5 2 10" xfId="53545"/>
    <cellStyle name="20% - Accent2 5 2 10 2" xfId="53546"/>
    <cellStyle name="20% - Accent2 5 2 11" xfId="53547"/>
    <cellStyle name="20% - Accent2 5 2 11 2" xfId="53548"/>
    <cellStyle name="20% - Accent2 5 2 12" xfId="53549"/>
    <cellStyle name="20% - Accent2 5 2 2" xfId="746"/>
    <cellStyle name="20% - Accent2 5 2 2 10" xfId="53550"/>
    <cellStyle name="20% - Accent2 5 2 2 10 2" xfId="53551"/>
    <cellStyle name="20% - Accent2 5 2 2 11" xfId="53552"/>
    <cellStyle name="20% - Accent2 5 2 2 2" xfId="53553"/>
    <cellStyle name="20% - Accent2 5 2 2 2 2" xfId="53554"/>
    <cellStyle name="20% - Accent2 5 2 2 2 2 2" xfId="53555"/>
    <cellStyle name="20% - Accent2 5 2 2 2 3" xfId="53556"/>
    <cellStyle name="20% - Accent2 5 2 2 2 3 2" xfId="53557"/>
    <cellStyle name="20% - Accent2 5 2 2 2 4" xfId="53558"/>
    <cellStyle name="20% - Accent2 5 2 2 3" xfId="53559"/>
    <cellStyle name="20% - Accent2 5 2 2 3 2" xfId="53560"/>
    <cellStyle name="20% - Accent2 5 2 2 3 2 2" xfId="53561"/>
    <cellStyle name="20% - Accent2 5 2 2 3 3" xfId="53562"/>
    <cellStyle name="20% - Accent2 5 2 2 3 3 2" xfId="53563"/>
    <cellStyle name="20% - Accent2 5 2 2 3 4" xfId="53564"/>
    <cellStyle name="20% - Accent2 5 2 2 4" xfId="53565"/>
    <cellStyle name="20% - Accent2 5 2 2 4 2" xfId="53566"/>
    <cellStyle name="20% - Accent2 5 2 2 4 2 2" xfId="53567"/>
    <cellStyle name="20% - Accent2 5 2 2 4 3" xfId="53568"/>
    <cellStyle name="20% - Accent2 5 2 2 5" xfId="53569"/>
    <cellStyle name="20% - Accent2 5 2 2 5 2" xfId="53570"/>
    <cellStyle name="20% - Accent2 5 2 2 6" xfId="53571"/>
    <cellStyle name="20% - Accent2 5 2 2 6 2" xfId="53572"/>
    <cellStyle name="20% - Accent2 5 2 2 7" xfId="53573"/>
    <cellStyle name="20% - Accent2 5 2 2 7 2" xfId="53574"/>
    <cellStyle name="20% - Accent2 5 2 2 8" xfId="53575"/>
    <cellStyle name="20% - Accent2 5 2 2 8 2" xfId="53576"/>
    <cellStyle name="20% - Accent2 5 2 2 9" xfId="53577"/>
    <cellStyle name="20% - Accent2 5 2 2 9 2" xfId="53578"/>
    <cellStyle name="20% - Accent2 5 2 3" xfId="53579"/>
    <cellStyle name="20% - Accent2 5 2 3 2" xfId="53580"/>
    <cellStyle name="20% - Accent2 5 2 3 2 2" xfId="53581"/>
    <cellStyle name="20% - Accent2 5 2 3 3" xfId="53582"/>
    <cellStyle name="20% - Accent2 5 2 3 3 2" xfId="53583"/>
    <cellStyle name="20% - Accent2 5 2 3 4" xfId="53584"/>
    <cellStyle name="20% - Accent2 5 2 4" xfId="53585"/>
    <cellStyle name="20% - Accent2 5 2 4 2" xfId="53586"/>
    <cellStyle name="20% - Accent2 5 2 4 2 2" xfId="53587"/>
    <cellStyle name="20% - Accent2 5 2 4 3" xfId="53588"/>
    <cellStyle name="20% - Accent2 5 2 4 3 2" xfId="53589"/>
    <cellStyle name="20% - Accent2 5 2 4 4" xfId="53590"/>
    <cellStyle name="20% - Accent2 5 2 5" xfId="53591"/>
    <cellStyle name="20% - Accent2 5 2 5 2" xfId="53592"/>
    <cellStyle name="20% - Accent2 5 2 5 2 2" xfId="53593"/>
    <cellStyle name="20% - Accent2 5 2 5 3" xfId="53594"/>
    <cellStyle name="20% - Accent2 5 2 6" xfId="53595"/>
    <cellStyle name="20% - Accent2 5 2 6 2" xfId="53596"/>
    <cellStyle name="20% - Accent2 5 2 7" xfId="53597"/>
    <cellStyle name="20% - Accent2 5 2 7 2" xfId="53598"/>
    <cellStyle name="20% - Accent2 5 2 8" xfId="53599"/>
    <cellStyle name="20% - Accent2 5 2 8 2" xfId="53600"/>
    <cellStyle name="20% - Accent2 5 2 9" xfId="53601"/>
    <cellStyle name="20% - Accent2 5 2 9 2" xfId="53602"/>
    <cellStyle name="20% - Accent2 5 3" xfId="747"/>
    <cellStyle name="20% - Accent2 5 3 10" xfId="53603"/>
    <cellStyle name="20% - Accent2 5 3 10 2" xfId="53604"/>
    <cellStyle name="20% - Accent2 5 3 11" xfId="53605"/>
    <cellStyle name="20% - Accent2 5 3 2" xfId="53606"/>
    <cellStyle name="20% - Accent2 5 3 2 2" xfId="53607"/>
    <cellStyle name="20% - Accent2 5 3 2 2 2" xfId="53608"/>
    <cellStyle name="20% - Accent2 5 3 2 3" xfId="53609"/>
    <cellStyle name="20% - Accent2 5 3 2 3 2" xfId="53610"/>
    <cellStyle name="20% - Accent2 5 3 2 4" xfId="53611"/>
    <cellStyle name="20% - Accent2 5 3 3" xfId="53612"/>
    <cellStyle name="20% - Accent2 5 3 3 2" xfId="53613"/>
    <cellStyle name="20% - Accent2 5 3 3 2 2" xfId="53614"/>
    <cellStyle name="20% - Accent2 5 3 3 3" xfId="53615"/>
    <cellStyle name="20% - Accent2 5 3 3 3 2" xfId="53616"/>
    <cellStyle name="20% - Accent2 5 3 3 4" xfId="53617"/>
    <cellStyle name="20% - Accent2 5 3 4" xfId="53618"/>
    <cellStyle name="20% - Accent2 5 3 4 2" xfId="53619"/>
    <cellStyle name="20% - Accent2 5 3 4 2 2" xfId="53620"/>
    <cellStyle name="20% - Accent2 5 3 4 3" xfId="53621"/>
    <cellStyle name="20% - Accent2 5 3 5" xfId="53622"/>
    <cellStyle name="20% - Accent2 5 3 5 2" xfId="53623"/>
    <cellStyle name="20% - Accent2 5 3 6" xfId="53624"/>
    <cellStyle name="20% - Accent2 5 3 6 2" xfId="53625"/>
    <cellStyle name="20% - Accent2 5 3 7" xfId="53626"/>
    <cellStyle name="20% - Accent2 5 3 7 2" xfId="53627"/>
    <cellStyle name="20% - Accent2 5 3 8" xfId="53628"/>
    <cellStyle name="20% - Accent2 5 3 8 2" xfId="53629"/>
    <cellStyle name="20% - Accent2 5 3 9" xfId="53630"/>
    <cellStyle name="20% - Accent2 5 3 9 2" xfId="53631"/>
    <cellStyle name="20% - Accent2 5 4" xfId="53632"/>
    <cellStyle name="20% - Accent2 5 4 2" xfId="53633"/>
    <cellStyle name="20% - Accent2 5 4 2 2" xfId="53634"/>
    <cellStyle name="20% - Accent2 5 4 3" xfId="53635"/>
    <cellStyle name="20% - Accent2 5 4 3 2" xfId="53636"/>
    <cellStyle name="20% - Accent2 5 4 4" xfId="53637"/>
    <cellStyle name="20% - Accent2 5 5" xfId="53638"/>
    <cellStyle name="20% - Accent2 5 5 2" xfId="53639"/>
    <cellStyle name="20% - Accent2 5 5 2 2" xfId="53640"/>
    <cellStyle name="20% - Accent2 5 5 3" xfId="53641"/>
    <cellStyle name="20% - Accent2 5 5 3 2" xfId="53642"/>
    <cellStyle name="20% - Accent2 5 5 4" xfId="53643"/>
    <cellStyle name="20% - Accent2 5 6" xfId="53644"/>
    <cellStyle name="20% - Accent2 5 6 2" xfId="53645"/>
    <cellStyle name="20% - Accent2 5 6 2 2" xfId="53646"/>
    <cellStyle name="20% - Accent2 5 6 3" xfId="53647"/>
    <cellStyle name="20% - Accent2 5 7" xfId="53648"/>
    <cellStyle name="20% - Accent2 5 7 2" xfId="53649"/>
    <cellStyle name="20% - Accent2 5 8" xfId="53650"/>
    <cellStyle name="20% - Accent2 5 8 2" xfId="53651"/>
    <cellStyle name="20% - Accent2 5 9" xfId="53652"/>
    <cellStyle name="20% - Accent2 5 9 2" xfId="53653"/>
    <cellStyle name="20% - Accent2 50" xfId="53654"/>
    <cellStyle name="20% - Accent2 51" xfId="53655"/>
    <cellStyle name="20% - Accent2 52" xfId="53656"/>
    <cellStyle name="20% - Accent2 53" xfId="53657"/>
    <cellStyle name="20% - Accent2 54" xfId="53658"/>
    <cellStyle name="20% - Accent2 55" xfId="53659"/>
    <cellStyle name="20% - Accent2 56" xfId="53660"/>
    <cellStyle name="20% - Accent2 6" xfId="748"/>
    <cellStyle name="20% - Accent2 6 10" xfId="53661"/>
    <cellStyle name="20% - Accent2 6 10 2" xfId="53662"/>
    <cellStyle name="20% - Accent2 6 11" xfId="53663"/>
    <cellStyle name="20% - Accent2 6 11 2" xfId="53664"/>
    <cellStyle name="20% - Accent2 6 12" xfId="53665"/>
    <cellStyle name="20% - Accent2 6 12 2" xfId="53666"/>
    <cellStyle name="20% - Accent2 6 13" xfId="53667"/>
    <cellStyle name="20% - Accent2 6 2" xfId="749"/>
    <cellStyle name="20% - Accent2 6 2 10" xfId="53668"/>
    <cellStyle name="20% - Accent2 6 2 10 2" xfId="53669"/>
    <cellStyle name="20% - Accent2 6 2 11" xfId="53670"/>
    <cellStyle name="20% - Accent2 6 2 11 2" xfId="53671"/>
    <cellStyle name="20% - Accent2 6 2 12" xfId="53672"/>
    <cellStyle name="20% - Accent2 6 2 2" xfId="750"/>
    <cellStyle name="20% - Accent2 6 2 2 10" xfId="53673"/>
    <cellStyle name="20% - Accent2 6 2 2 10 2" xfId="53674"/>
    <cellStyle name="20% - Accent2 6 2 2 11" xfId="53675"/>
    <cellStyle name="20% - Accent2 6 2 2 2" xfId="53676"/>
    <cellStyle name="20% - Accent2 6 2 2 2 2" xfId="53677"/>
    <cellStyle name="20% - Accent2 6 2 2 2 2 2" xfId="53678"/>
    <cellStyle name="20% - Accent2 6 2 2 2 3" xfId="53679"/>
    <cellStyle name="20% - Accent2 6 2 2 2 3 2" xfId="53680"/>
    <cellStyle name="20% - Accent2 6 2 2 2 4" xfId="53681"/>
    <cellStyle name="20% - Accent2 6 2 2 3" xfId="53682"/>
    <cellStyle name="20% - Accent2 6 2 2 3 2" xfId="53683"/>
    <cellStyle name="20% - Accent2 6 2 2 3 2 2" xfId="53684"/>
    <cellStyle name="20% - Accent2 6 2 2 3 3" xfId="53685"/>
    <cellStyle name="20% - Accent2 6 2 2 3 3 2" xfId="53686"/>
    <cellStyle name="20% - Accent2 6 2 2 3 4" xfId="53687"/>
    <cellStyle name="20% - Accent2 6 2 2 4" xfId="53688"/>
    <cellStyle name="20% - Accent2 6 2 2 4 2" xfId="53689"/>
    <cellStyle name="20% - Accent2 6 2 2 4 2 2" xfId="53690"/>
    <cellStyle name="20% - Accent2 6 2 2 4 3" xfId="53691"/>
    <cellStyle name="20% - Accent2 6 2 2 5" xfId="53692"/>
    <cellStyle name="20% - Accent2 6 2 2 5 2" xfId="53693"/>
    <cellStyle name="20% - Accent2 6 2 2 6" xfId="53694"/>
    <cellStyle name="20% - Accent2 6 2 2 6 2" xfId="53695"/>
    <cellStyle name="20% - Accent2 6 2 2 7" xfId="53696"/>
    <cellStyle name="20% - Accent2 6 2 2 7 2" xfId="53697"/>
    <cellStyle name="20% - Accent2 6 2 2 8" xfId="53698"/>
    <cellStyle name="20% - Accent2 6 2 2 8 2" xfId="53699"/>
    <cellStyle name="20% - Accent2 6 2 2 9" xfId="53700"/>
    <cellStyle name="20% - Accent2 6 2 2 9 2" xfId="53701"/>
    <cellStyle name="20% - Accent2 6 2 3" xfId="53702"/>
    <cellStyle name="20% - Accent2 6 2 3 2" xfId="53703"/>
    <cellStyle name="20% - Accent2 6 2 3 2 2" xfId="53704"/>
    <cellStyle name="20% - Accent2 6 2 3 3" xfId="53705"/>
    <cellStyle name="20% - Accent2 6 2 3 3 2" xfId="53706"/>
    <cellStyle name="20% - Accent2 6 2 3 4" xfId="53707"/>
    <cellStyle name="20% - Accent2 6 2 4" xfId="53708"/>
    <cellStyle name="20% - Accent2 6 2 4 2" xfId="53709"/>
    <cellStyle name="20% - Accent2 6 2 4 2 2" xfId="53710"/>
    <cellStyle name="20% - Accent2 6 2 4 3" xfId="53711"/>
    <cellStyle name="20% - Accent2 6 2 4 3 2" xfId="53712"/>
    <cellStyle name="20% - Accent2 6 2 4 4" xfId="53713"/>
    <cellStyle name="20% - Accent2 6 2 5" xfId="53714"/>
    <cellStyle name="20% - Accent2 6 2 5 2" xfId="53715"/>
    <cellStyle name="20% - Accent2 6 2 5 2 2" xfId="53716"/>
    <cellStyle name="20% - Accent2 6 2 5 3" xfId="53717"/>
    <cellStyle name="20% - Accent2 6 2 6" xfId="53718"/>
    <cellStyle name="20% - Accent2 6 2 6 2" xfId="53719"/>
    <cellStyle name="20% - Accent2 6 2 7" xfId="53720"/>
    <cellStyle name="20% - Accent2 6 2 7 2" xfId="53721"/>
    <cellStyle name="20% - Accent2 6 2 8" xfId="53722"/>
    <cellStyle name="20% - Accent2 6 2 8 2" xfId="53723"/>
    <cellStyle name="20% - Accent2 6 2 9" xfId="53724"/>
    <cellStyle name="20% - Accent2 6 2 9 2" xfId="53725"/>
    <cellStyle name="20% - Accent2 6 3" xfId="53726"/>
    <cellStyle name="20% - Accent2 6 3 10" xfId="53727"/>
    <cellStyle name="20% - Accent2 6 3 10 2" xfId="53728"/>
    <cellStyle name="20% - Accent2 6 3 11" xfId="53729"/>
    <cellStyle name="20% - Accent2 6 3 2" xfId="53730"/>
    <cellStyle name="20% - Accent2 6 3 2 2" xfId="53731"/>
    <cellStyle name="20% - Accent2 6 3 2 2 2" xfId="53732"/>
    <cellStyle name="20% - Accent2 6 3 2 3" xfId="53733"/>
    <cellStyle name="20% - Accent2 6 3 2 3 2" xfId="53734"/>
    <cellStyle name="20% - Accent2 6 3 2 4" xfId="53735"/>
    <cellStyle name="20% - Accent2 6 3 3" xfId="53736"/>
    <cellStyle name="20% - Accent2 6 3 3 2" xfId="53737"/>
    <cellStyle name="20% - Accent2 6 3 3 2 2" xfId="53738"/>
    <cellStyle name="20% - Accent2 6 3 3 3" xfId="53739"/>
    <cellStyle name="20% - Accent2 6 3 3 3 2" xfId="53740"/>
    <cellStyle name="20% - Accent2 6 3 3 4" xfId="53741"/>
    <cellStyle name="20% - Accent2 6 3 4" xfId="53742"/>
    <cellStyle name="20% - Accent2 6 3 4 2" xfId="53743"/>
    <cellStyle name="20% - Accent2 6 3 4 2 2" xfId="53744"/>
    <cellStyle name="20% - Accent2 6 3 4 3" xfId="53745"/>
    <cellStyle name="20% - Accent2 6 3 5" xfId="53746"/>
    <cellStyle name="20% - Accent2 6 3 5 2" xfId="53747"/>
    <cellStyle name="20% - Accent2 6 3 6" xfId="53748"/>
    <cellStyle name="20% - Accent2 6 3 6 2" xfId="53749"/>
    <cellStyle name="20% - Accent2 6 3 7" xfId="53750"/>
    <cellStyle name="20% - Accent2 6 3 7 2" xfId="53751"/>
    <cellStyle name="20% - Accent2 6 3 8" xfId="53752"/>
    <cellStyle name="20% - Accent2 6 3 8 2" xfId="53753"/>
    <cellStyle name="20% - Accent2 6 3 9" xfId="53754"/>
    <cellStyle name="20% - Accent2 6 3 9 2" xfId="53755"/>
    <cellStyle name="20% - Accent2 6 4" xfId="53756"/>
    <cellStyle name="20% - Accent2 6 4 2" xfId="53757"/>
    <cellStyle name="20% - Accent2 6 4 2 2" xfId="53758"/>
    <cellStyle name="20% - Accent2 6 4 3" xfId="53759"/>
    <cellStyle name="20% - Accent2 6 4 3 2" xfId="53760"/>
    <cellStyle name="20% - Accent2 6 4 4" xfId="53761"/>
    <cellStyle name="20% - Accent2 6 5" xfId="53762"/>
    <cellStyle name="20% - Accent2 6 5 2" xfId="53763"/>
    <cellStyle name="20% - Accent2 6 5 2 2" xfId="53764"/>
    <cellStyle name="20% - Accent2 6 5 3" xfId="53765"/>
    <cellStyle name="20% - Accent2 6 5 3 2" xfId="53766"/>
    <cellStyle name="20% - Accent2 6 5 4" xfId="53767"/>
    <cellStyle name="20% - Accent2 6 6" xfId="53768"/>
    <cellStyle name="20% - Accent2 6 6 2" xfId="53769"/>
    <cellStyle name="20% - Accent2 6 6 2 2" xfId="53770"/>
    <cellStyle name="20% - Accent2 6 6 3" xfId="53771"/>
    <cellStyle name="20% - Accent2 6 7" xfId="53772"/>
    <cellStyle name="20% - Accent2 6 7 2" xfId="53773"/>
    <cellStyle name="20% - Accent2 6 8" xfId="53774"/>
    <cellStyle name="20% - Accent2 6 8 2" xfId="53775"/>
    <cellStyle name="20% - Accent2 6 9" xfId="53776"/>
    <cellStyle name="20% - Accent2 6 9 2" xfId="53777"/>
    <cellStyle name="20% - Accent2 7" xfId="751"/>
    <cellStyle name="20% - Accent2 7 10" xfId="53778"/>
    <cellStyle name="20% - Accent2 7 10 2" xfId="53779"/>
    <cellStyle name="20% - Accent2 7 11" xfId="53780"/>
    <cellStyle name="20% - Accent2 7 11 2" xfId="53781"/>
    <cellStyle name="20% - Accent2 7 12" xfId="53782"/>
    <cellStyle name="20% - Accent2 7 12 2" xfId="53783"/>
    <cellStyle name="20% - Accent2 7 13" xfId="53784"/>
    <cellStyle name="20% - Accent2 7 2" xfId="752"/>
    <cellStyle name="20% - Accent2 7 2 10" xfId="53785"/>
    <cellStyle name="20% - Accent2 7 2 10 2" xfId="53786"/>
    <cellStyle name="20% - Accent2 7 2 11" xfId="53787"/>
    <cellStyle name="20% - Accent2 7 2 11 2" xfId="53788"/>
    <cellStyle name="20% - Accent2 7 2 12" xfId="53789"/>
    <cellStyle name="20% - Accent2 7 2 2" xfId="53790"/>
    <cellStyle name="20% - Accent2 7 2 2 10" xfId="53791"/>
    <cellStyle name="20% - Accent2 7 2 2 10 2" xfId="53792"/>
    <cellStyle name="20% - Accent2 7 2 2 11" xfId="53793"/>
    <cellStyle name="20% - Accent2 7 2 2 2" xfId="53794"/>
    <cellStyle name="20% - Accent2 7 2 2 2 2" xfId="53795"/>
    <cellStyle name="20% - Accent2 7 2 2 2 2 2" xfId="53796"/>
    <cellStyle name="20% - Accent2 7 2 2 2 3" xfId="53797"/>
    <cellStyle name="20% - Accent2 7 2 2 2 3 2" xfId="53798"/>
    <cellStyle name="20% - Accent2 7 2 2 2 4" xfId="53799"/>
    <cellStyle name="20% - Accent2 7 2 2 3" xfId="53800"/>
    <cellStyle name="20% - Accent2 7 2 2 3 2" xfId="53801"/>
    <cellStyle name="20% - Accent2 7 2 2 3 2 2" xfId="53802"/>
    <cellStyle name="20% - Accent2 7 2 2 3 3" xfId="53803"/>
    <cellStyle name="20% - Accent2 7 2 2 3 3 2" xfId="53804"/>
    <cellStyle name="20% - Accent2 7 2 2 3 4" xfId="53805"/>
    <cellStyle name="20% - Accent2 7 2 2 4" xfId="53806"/>
    <cellStyle name="20% - Accent2 7 2 2 4 2" xfId="53807"/>
    <cellStyle name="20% - Accent2 7 2 2 4 2 2" xfId="53808"/>
    <cellStyle name="20% - Accent2 7 2 2 4 3" xfId="53809"/>
    <cellStyle name="20% - Accent2 7 2 2 5" xfId="53810"/>
    <cellStyle name="20% - Accent2 7 2 2 5 2" xfId="53811"/>
    <cellStyle name="20% - Accent2 7 2 2 6" xfId="53812"/>
    <cellStyle name="20% - Accent2 7 2 2 6 2" xfId="53813"/>
    <cellStyle name="20% - Accent2 7 2 2 7" xfId="53814"/>
    <cellStyle name="20% - Accent2 7 2 2 7 2" xfId="53815"/>
    <cellStyle name="20% - Accent2 7 2 2 8" xfId="53816"/>
    <cellStyle name="20% - Accent2 7 2 2 8 2" xfId="53817"/>
    <cellStyle name="20% - Accent2 7 2 2 9" xfId="53818"/>
    <cellStyle name="20% - Accent2 7 2 2 9 2" xfId="53819"/>
    <cellStyle name="20% - Accent2 7 2 3" xfId="53820"/>
    <cellStyle name="20% - Accent2 7 2 3 2" xfId="53821"/>
    <cellStyle name="20% - Accent2 7 2 3 2 2" xfId="53822"/>
    <cellStyle name="20% - Accent2 7 2 3 3" xfId="53823"/>
    <cellStyle name="20% - Accent2 7 2 3 3 2" xfId="53824"/>
    <cellStyle name="20% - Accent2 7 2 3 4" xfId="53825"/>
    <cellStyle name="20% - Accent2 7 2 4" xfId="53826"/>
    <cellStyle name="20% - Accent2 7 2 4 2" xfId="53827"/>
    <cellStyle name="20% - Accent2 7 2 4 2 2" xfId="53828"/>
    <cellStyle name="20% - Accent2 7 2 4 3" xfId="53829"/>
    <cellStyle name="20% - Accent2 7 2 4 3 2" xfId="53830"/>
    <cellStyle name="20% - Accent2 7 2 4 4" xfId="53831"/>
    <cellStyle name="20% - Accent2 7 2 5" xfId="53832"/>
    <cellStyle name="20% - Accent2 7 2 5 2" xfId="53833"/>
    <cellStyle name="20% - Accent2 7 2 5 2 2" xfId="53834"/>
    <cellStyle name="20% - Accent2 7 2 5 3" xfId="53835"/>
    <cellStyle name="20% - Accent2 7 2 6" xfId="53836"/>
    <cellStyle name="20% - Accent2 7 2 6 2" xfId="53837"/>
    <cellStyle name="20% - Accent2 7 2 7" xfId="53838"/>
    <cellStyle name="20% - Accent2 7 2 7 2" xfId="53839"/>
    <cellStyle name="20% - Accent2 7 2 8" xfId="53840"/>
    <cellStyle name="20% - Accent2 7 2 8 2" xfId="53841"/>
    <cellStyle name="20% - Accent2 7 2 9" xfId="53842"/>
    <cellStyle name="20% - Accent2 7 2 9 2" xfId="53843"/>
    <cellStyle name="20% - Accent2 7 3" xfId="53844"/>
    <cellStyle name="20% - Accent2 7 3 10" xfId="53845"/>
    <cellStyle name="20% - Accent2 7 3 10 2" xfId="53846"/>
    <cellStyle name="20% - Accent2 7 3 11" xfId="53847"/>
    <cellStyle name="20% - Accent2 7 3 2" xfId="53848"/>
    <cellStyle name="20% - Accent2 7 3 2 2" xfId="53849"/>
    <cellStyle name="20% - Accent2 7 3 2 2 2" xfId="53850"/>
    <cellStyle name="20% - Accent2 7 3 2 3" xfId="53851"/>
    <cellStyle name="20% - Accent2 7 3 2 3 2" xfId="53852"/>
    <cellStyle name="20% - Accent2 7 3 2 4" xfId="53853"/>
    <cellStyle name="20% - Accent2 7 3 3" xfId="53854"/>
    <cellStyle name="20% - Accent2 7 3 3 2" xfId="53855"/>
    <cellStyle name="20% - Accent2 7 3 3 2 2" xfId="53856"/>
    <cellStyle name="20% - Accent2 7 3 3 3" xfId="53857"/>
    <cellStyle name="20% - Accent2 7 3 3 3 2" xfId="53858"/>
    <cellStyle name="20% - Accent2 7 3 3 4" xfId="53859"/>
    <cellStyle name="20% - Accent2 7 3 4" xfId="53860"/>
    <cellStyle name="20% - Accent2 7 3 4 2" xfId="53861"/>
    <cellStyle name="20% - Accent2 7 3 4 2 2" xfId="53862"/>
    <cellStyle name="20% - Accent2 7 3 4 3" xfId="53863"/>
    <cellStyle name="20% - Accent2 7 3 5" xfId="53864"/>
    <cellStyle name="20% - Accent2 7 3 5 2" xfId="53865"/>
    <cellStyle name="20% - Accent2 7 3 6" xfId="53866"/>
    <cellStyle name="20% - Accent2 7 3 6 2" xfId="53867"/>
    <cellStyle name="20% - Accent2 7 3 7" xfId="53868"/>
    <cellStyle name="20% - Accent2 7 3 7 2" xfId="53869"/>
    <cellStyle name="20% - Accent2 7 3 8" xfId="53870"/>
    <cellStyle name="20% - Accent2 7 3 8 2" xfId="53871"/>
    <cellStyle name="20% - Accent2 7 3 9" xfId="53872"/>
    <cellStyle name="20% - Accent2 7 3 9 2" xfId="53873"/>
    <cellStyle name="20% - Accent2 7 4" xfId="53874"/>
    <cellStyle name="20% - Accent2 7 4 2" xfId="53875"/>
    <cellStyle name="20% - Accent2 7 4 2 2" xfId="53876"/>
    <cellStyle name="20% - Accent2 7 4 3" xfId="53877"/>
    <cellStyle name="20% - Accent2 7 4 3 2" xfId="53878"/>
    <cellStyle name="20% - Accent2 7 4 4" xfId="53879"/>
    <cellStyle name="20% - Accent2 7 5" xfId="53880"/>
    <cellStyle name="20% - Accent2 7 5 2" xfId="53881"/>
    <cellStyle name="20% - Accent2 7 5 2 2" xfId="53882"/>
    <cellStyle name="20% - Accent2 7 5 3" xfId="53883"/>
    <cellStyle name="20% - Accent2 7 5 3 2" xfId="53884"/>
    <cellStyle name="20% - Accent2 7 5 4" xfId="53885"/>
    <cellStyle name="20% - Accent2 7 6" xfId="53886"/>
    <cellStyle name="20% - Accent2 7 6 2" xfId="53887"/>
    <cellStyle name="20% - Accent2 7 6 2 2" xfId="53888"/>
    <cellStyle name="20% - Accent2 7 6 3" xfId="53889"/>
    <cellStyle name="20% - Accent2 7 7" xfId="53890"/>
    <cellStyle name="20% - Accent2 7 7 2" xfId="53891"/>
    <cellStyle name="20% - Accent2 7 8" xfId="53892"/>
    <cellStyle name="20% - Accent2 7 8 2" xfId="53893"/>
    <cellStyle name="20% - Accent2 7 9" xfId="53894"/>
    <cellStyle name="20% - Accent2 7 9 2" xfId="53895"/>
    <cellStyle name="20% - Accent2 8" xfId="753"/>
    <cellStyle name="20% - Accent2 8 10" xfId="53896"/>
    <cellStyle name="20% - Accent2 8 10 2" xfId="53897"/>
    <cellStyle name="20% - Accent2 8 11" xfId="53898"/>
    <cellStyle name="20% - Accent2 8 11 2" xfId="53899"/>
    <cellStyle name="20% - Accent2 8 12" xfId="53900"/>
    <cellStyle name="20% - Accent2 8 12 2" xfId="53901"/>
    <cellStyle name="20% - Accent2 8 13" xfId="53902"/>
    <cellStyle name="20% - Accent2 8 2" xfId="754"/>
    <cellStyle name="20% - Accent2 8 2 10" xfId="53903"/>
    <cellStyle name="20% - Accent2 8 2 10 2" xfId="53904"/>
    <cellStyle name="20% - Accent2 8 2 11" xfId="53905"/>
    <cellStyle name="20% - Accent2 8 2 11 2" xfId="53906"/>
    <cellStyle name="20% - Accent2 8 2 12" xfId="53907"/>
    <cellStyle name="20% - Accent2 8 2 2" xfId="53908"/>
    <cellStyle name="20% - Accent2 8 2 2 10" xfId="53909"/>
    <cellStyle name="20% - Accent2 8 2 2 10 2" xfId="53910"/>
    <cellStyle name="20% - Accent2 8 2 2 11" xfId="53911"/>
    <cellStyle name="20% - Accent2 8 2 2 2" xfId="53912"/>
    <cellStyle name="20% - Accent2 8 2 2 2 2" xfId="53913"/>
    <cellStyle name="20% - Accent2 8 2 2 2 2 2" xfId="53914"/>
    <cellStyle name="20% - Accent2 8 2 2 2 3" xfId="53915"/>
    <cellStyle name="20% - Accent2 8 2 2 2 3 2" xfId="53916"/>
    <cellStyle name="20% - Accent2 8 2 2 2 4" xfId="53917"/>
    <cellStyle name="20% - Accent2 8 2 2 3" xfId="53918"/>
    <cellStyle name="20% - Accent2 8 2 2 3 2" xfId="53919"/>
    <cellStyle name="20% - Accent2 8 2 2 3 2 2" xfId="53920"/>
    <cellStyle name="20% - Accent2 8 2 2 3 3" xfId="53921"/>
    <cellStyle name="20% - Accent2 8 2 2 3 3 2" xfId="53922"/>
    <cellStyle name="20% - Accent2 8 2 2 3 4" xfId="53923"/>
    <cellStyle name="20% - Accent2 8 2 2 4" xfId="53924"/>
    <cellStyle name="20% - Accent2 8 2 2 4 2" xfId="53925"/>
    <cellStyle name="20% - Accent2 8 2 2 4 2 2" xfId="53926"/>
    <cellStyle name="20% - Accent2 8 2 2 4 3" xfId="53927"/>
    <cellStyle name="20% - Accent2 8 2 2 5" xfId="53928"/>
    <cellStyle name="20% - Accent2 8 2 2 5 2" xfId="53929"/>
    <cellStyle name="20% - Accent2 8 2 2 6" xfId="53930"/>
    <cellStyle name="20% - Accent2 8 2 2 6 2" xfId="53931"/>
    <cellStyle name="20% - Accent2 8 2 2 7" xfId="53932"/>
    <cellStyle name="20% - Accent2 8 2 2 7 2" xfId="53933"/>
    <cellStyle name="20% - Accent2 8 2 2 8" xfId="53934"/>
    <cellStyle name="20% - Accent2 8 2 2 8 2" xfId="53935"/>
    <cellStyle name="20% - Accent2 8 2 2 9" xfId="53936"/>
    <cellStyle name="20% - Accent2 8 2 2 9 2" xfId="53937"/>
    <cellStyle name="20% - Accent2 8 2 3" xfId="53938"/>
    <cellStyle name="20% - Accent2 8 2 3 2" xfId="53939"/>
    <cellStyle name="20% - Accent2 8 2 3 2 2" xfId="53940"/>
    <cellStyle name="20% - Accent2 8 2 3 3" xfId="53941"/>
    <cellStyle name="20% - Accent2 8 2 3 3 2" xfId="53942"/>
    <cellStyle name="20% - Accent2 8 2 3 4" xfId="53943"/>
    <cellStyle name="20% - Accent2 8 2 4" xfId="53944"/>
    <cellStyle name="20% - Accent2 8 2 4 2" xfId="53945"/>
    <cellStyle name="20% - Accent2 8 2 4 2 2" xfId="53946"/>
    <cellStyle name="20% - Accent2 8 2 4 3" xfId="53947"/>
    <cellStyle name="20% - Accent2 8 2 4 3 2" xfId="53948"/>
    <cellStyle name="20% - Accent2 8 2 4 4" xfId="53949"/>
    <cellStyle name="20% - Accent2 8 2 5" xfId="53950"/>
    <cellStyle name="20% - Accent2 8 2 5 2" xfId="53951"/>
    <cellStyle name="20% - Accent2 8 2 5 2 2" xfId="53952"/>
    <cellStyle name="20% - Accent2 8 2 5 3" xfId="53953"/>
    <cellStyle name="20% - Accent2 8 2 6" xfId="53954"/>
    <cellStyle name="20% - Accent2 8 2 6 2" xfId="53955"/>
    <cellStyle name="20% - Accent2 8 2 7" xfId="53956"/>
    <cellStyle name="20% - Accent2 8 2 7 2" xfId="53957"/>
    <cellStyle name="20% - Accent2 8 2 8" xfId="53958"/>
    <cellStyle name="20% - Accent2 8 2 8 2" xfId="53959"/>
    <cellStyle name="20% - Accent2 8 2 9" xfId="53960"/>
    <cellStyle name="20% - Accent2 8 2 9 2" xfId="53961"/>
    <cellStyle name="20% - Accent2 8 3" xfId="53962"/>
    <cellStyle name="20% - Accent2 8 3 10" xfId="53963"/>
    <cellStyle name="20% - Accent2 8 3 10 2" xfId="53964"/>
    <cellStyle name="20% - Accent2 8 3 11" xfId="53965"/>
    <cellStyle name="20% - Accent2 8 3 2" xfId="53966"/>
    <cellStyle name="20% - Accent2 8 3 2 2" xfId="53967"/>
    <cellStyle name="20% - Accent2 8 3 2 2 2" xfId="53968"/>
    <cellStyle name="20% - Accent2 8 3 2 3" xfId="53969"/>
    <cellStyle name="20% - Accent2 8 3 2 3 2" xfId="53970"/>
    <cellStyle name="20% - Accent2 8 3 2 4" xfId="53971"/>
    <cellStyle name="20% - Accent2 8 3 3" xfId="53972"/>
    <cellStyle name="20% - Accent2 8 3 3 2" xfId="53973"/>
    <cellStyle name="20% - Accent2 8 3 3 2 2" xfId="53974"/>
    <cellStyle name="20% - Accent2 8 3 3 3" xfId="53975"/>
    <cellStyle name="20% - Accent2 8 3 3 3 2" xfId="53976"/>
    <cellStyle name="20% - Accent2 8 3 3 4" xfId="53977"/>
    <cellStyle name="20% - Accent2 8 3 4" xfId="53978"/>
    <cellStyle name="20% - Accent2 8 3 4 2" xfId="53979"/>
    <cellStyle name="20% - Accent2 8 3 4 2 2" xfId="53980"/>
    <cellStyle name="20% - Accent2 8 3 4 3" xfId="53981"/>
    <cellStyle name="20% - Accent2 8 3 5" xfId="53982"/>
    <cellStyle name="20% - Accent2 8 3 5 2" xfId="53983"/>
    <cellStyle name="20% - Accent2 8 3 6" xfId="53984"/>
    <cellStyle name="20% - Accent2 8 3 6 2" xfId="53985"/>
    <cellStyle name="20% - Accent2 8 3 7" xfId="53986"/>
    <cellStyle name="20% - Accent2 8 3 7 2" xfId="53987"/>
    <cellStyle name="20% - Accent2 8 3 8" xfId="53988"/>
    <cellStyle name="20% - Accent2 8 3 8 2" xfId="53989"/>
    <cellStyle name="20% - Accent2 8 3 9" xfId="53990"/>
    <cellStyle name="20% - Accent2 8 3 9 2" xfId="53991"/>
    <cellStyle name="20% - Accent2 8 4" xfId="53992"/>
    <cellStyle name="20% - Accent2 8 4 2" xfId="53993"/>
    <cellStyle name="20% - Accent2 8 4 2 2" xfId="53994"/>
    <cellStyle name="20% - Accent2 8 4 3" xfId="53995"/>
    <cellStyle name="20% - Accent2 8 4 3 2" xfId="53996"/>
    <cellStyle name="20% - Accent2 8 4 4" xfId="53997"/>
    <cellStyle name="20% - Accent2 8 5" xfId="53998"/>
    <cellStyle name="20% - Accent2 8 5 2" xfId="53999"/>
    <cellStyle name="20% - Accent2 8 5 2 2" xfId="54000"/>
    <cellStyle name="20% - Accent2 8 5 3" xfId="54001"/>
    <cellStyle name="20% - Accent2 8 5 3 2" xfId="54002"/>
    <cellStyle name="20% - Accent2 8 5 4" xfId="54003"/>
    <cellStyle name="20% - Accent2 8 6" xfId="54004"/>
    <cellStyle name="20% - Accent2 8 6 2" xfId="54005"/>
    <cellStyle name="20% - Accent2 8 6 2 2" xfId="54006"/>
    <cellStyle name="20% - Accent2 8 6 3" xfId="54007"/>
    <cellStyle name="20% - Accent2 8 7" xfId="54008"/>
    <cellStyle name="20% - Accent2 8 7 2" xfId="54009"/>
    <cellStyle name="20% - Accent2 8 8" xfId="54010"/>
    <cellStyle name="20% - Accent2 8 8 2" xfId="54011"/>
    <cellStyle name="20% - Accent2 8 9" xfId="54012"/>
    <cellStyle name="20% - Accent2 8 9 2" xfId="54013"/>
    <cellStyle name="20% - Accent2 9" xfId="755"/>
    <cellStyle name="20% - Accent2 9 10" xfId="54014"/>
    <cellStyle name="20% - Accent2 9 10 2" xfId="54015"/>
    <cellStyle name="20% - Accent2 9 11" xfId="54016"/>
    <cellStyle name="20% - Accent2 9 11 2" xfId="54017"/>
    <cellStyle name="20% - Accent2 9 12" xfId="54018"/>
    <cellStyle name="20% - Accent2 9 12 2" xfId="54019"/>
    <cellStyle name="20% - Accent2 9 13" xfId="54020"/>
    <cellStyle name="20% - Accent2 9 2" xfId="756"/>
    <cellStyle name="20% - Accent2 9 2 10" xfId="54021"/>
    <cellStyle name="20% - Accent2 9 2 10 2" xfId="54022"/>
    <cellStyle name="20% - Accent2 9 2 11" xfId="54023"/>
    <cellStyle name="20% - Accent2 9 2 11 2" xfId="54024"/>
    <cellStyle name="20% - Accent2 9 2 12" xfId="54025"/>
    <cellStyle name="20% - Accent2 9 2 2" xfId="54026"/>
    <cellStyle name="20% - Accent2 9 2 2 10" xfId="54027"/>
    <cellStyle name="20% - Accent2 9 2 2 10 2" xfId="54028"/>
    <cellStyle name="20% - Accent2 9 2 2 11" xfId="54029"/>
    <cellStyle name="20% - Accent2 9 2 2 2" xfId="54030"/>
    <cellStyle name="20% - Accent2 9 2 2 2 2" xfId="54031"/>
    <cellStyle name="20% - Accent2 9 2 2 2 2 2" xfId="54032"/>
    <cellStyle name="20% - Accent2 9 2 2 2 3" xfId="54033"/>
    <cellStyle name="20% - Accent2 9 2 2 2 3 2" xfId="54034"/>
    <cellStyle name="20% - Accent2 9 2 2 2 4" xfId="54035"/>
    <cellStyle name="20% - Accent2 9 2 2 3" xfId="54036"/>
    <cellStyle name="20% - Accent2 9 2 2 3 2" xfId="54037"/>
    <cellStyle name="20% - Accent2 9 2 2 3 2 2" xfId="54038"/>
    <cellStyle name="20% - Accent2 9 2 2 3 3" xfId="54039"/>
    <cellStyle name="20% - Accent2 9 2 2 3 3 2" xfId="54040"/>
    <cellStyle name="20% - Accent2 9 2 2 3 4" xfId="54041"/>
    <cellStyle name="20% - Accent2 9 2 2 4" xfId="54042"/>
    <cellStyle name="20% - Accent2 9 2 2 4 2" xfId="54043"/>
    <cellStyle name="20% - Accent2 9 2 2 4 2 2" xfId="54044"/>
    <cellStyle name="20% - Accent2 9 2 2 4 3" xfId="54045"/>
    <cellStyle name="20% - Accent2 9 2 2 5" xfId="54046"/>
    <cellStyle name="20% - Accent2 9 2 2 5 2" xfId="54047"/>
    <cellStyle name="20% - Accent2 9 2 2 6" xfId="54048"/>
    <cellStyle name="20% - Accent2 9 2 2 6 2" xfId="54049"/>
    <cellStyle name="20% - Accent2 9 2 2 7" xfId="54050"/>
    <cellStyle name="20% - Accent2 9 2 2 7 2" xfId="54051"/>
    <cellStyle name="20% - Accent2 9 2 2 8" xfId="54052"/>
    <cellStyle name="20% - Accent2 9 2 2 8 2" xfId="54053"/>
    <cellStyle name="20% - Accent2 9 2 2 9" xfId="54054"/>
    <cellStyle name="20% - Accent2 9 2 2 9 2" xfId="54055"/>
    <cellStyle name="20% - Accent2 9 2 3" xfId="54056"/>
    <cellStyle name="20% - Accent2 9 2 3 2" xfId="54057"/>
    <cellStyle name="20% - Accent2 9 2 3 2 2" xfId="54058"/>
    <cellStyle name="20% - Accent2 9 2 3 3" xfId="54059"/>
    <cellStyle name="20% - Accent2 9 2 3 3 2" xfId="54060"/>
    <cellStyle name="20% - Accent2 9 2 3 4" xfId="54061"/>
    <cellStyle name="20% - Accent2 9 2 4" xfId="54062"/>
    <cellStyle name="20% - Accent2 9 2 4 2" xfId="54063"/>
    <cellStyle name="20% - Accent2 9 2 4 2 2" xfId="54064"/>
    <cellStyle name="20% - Accent2 9 2 4 3" xfId="54065"/>
    <cellStyle name="20% - Accent2 9 2 4 3 2" xfId="54066"/>
    <cellStyle name="20% - Accent2 9 2 4 4" xfId="54067"/>
    <cellStyle name="20% - Accent2 9 2 5" xfId="54068"/>
    <cellStyle name="20% - Accent2 9 2 5 2" xfId="54069"/>
    <cellStyle name="20% - Accent2 9 2 5 2 2" xfId="54070"/>
    <cellStyle name="20% - Accent2 9 2 5 3" xfId="54071"/>
    <cellStyle name="20% - Accent2 9 2 6" xfId="54072"/>
    <cellStyle name="20% - Accent2 9 2 6 2" xfId="54073"/>
    <cellStyle name="20% - Accent2 9 2 7" xfId="54074"/>
    <cellStyle name="20% - Accent2 9 2 7 2" xfId="54075"/>
    <cellStyle name="20% - Accent2 9 2 8" xfId="54076"/>
    <cellStyle name="20% - Accent2 9 2 8 2" xfId="54077"/>
    <cellStyle name="20% - Accent2 9 2 9" xfId="54078"/>
    <cellStyle name="20% - Accent2 9 2 9 2" xfId="54079"/>
    <cellStyle name="20% - Accent2 9 3" xfId="54080"/>
    <cellStyle name="20% - Accent2 9 3 10" xfId="54081"/>
    <cellStyle name="20% - Accent2 9 3 10 2" xfId="54082"/>
    <cellStyle name="20% - Accent2 9 3 11" xfId="54083"/>
    <cellStyle name="20% - Accent2 9 3 2" xfId="54084"/>
    <cellStyle name="20% - Accent2 9 3 2 2" xfId="54085"/>
    <cellStyle name="20% - Accent2 9 3 2 2 2" xfId="54086"/>
    <cellStyle name="20% - Accent2 9 3 2 3" xfId="54087"/>
    <cellStyle name="20% - Accent2 9 3 2 3 2" xfId="54088"/>
    <cellStyle name="20% - Accent2 9 3 2 4" xfId="54089"/>
    <cellStyle name="20% - Accent2 9 3 3" xfId="54090"/>
    <cellStyle name="20% - Accent2 9 3 3 2" xfId="54091"/>
    <cellStyle name="20% - Accent2 9 3 3 2 2" xfId="54092"/>
    <cellStyle name="20% - Accent2 9 3 3 3" xfId="54093"/>
    <cellStyle name="20% - Accent2 9 3 3 3 2" xfId="54094"/>
    <cellStyle name="20% - Accent2 9 3 3 4" xfId="54095"/>
    <cellStyle name="20% - Accent2 9 3 4" xfId="54096"/>
    <cellStyle name="20% - Accent2 9 3 4 2" xfId="54097"/>
    <cellStyle name="20% - Accent2 9 3 4 2 2" xfId="54098"/>
    <cellStyle name="20% - Accent2 9 3 4 3" xfId="54099"/>
    <cellStyle name="20% - Accent2 9 3 5" xfId="54100"/>
    <cellStyle name="20% - Accent2 9 3 5 2" xfId="54101"/>
    <cellStyle name="20% - Accent2 9 3 6" xfId="54102"/>
    <cellStyle name="20% - Accent2 9 3 6 2" xfId="54103"/>
    <cellStyle name="20% - Accent2 9 3 7" xfId="54104"/>
    <cellStyle name="20% - Accent2 9 3 7 2" xfId="54105"/>
    <cellStyle name="20% - Accent2 9 3 8" xfId="54106"/>
    <cellStyle name="20% - Accent2 9 3 8 2" xfId="54107"/>
    <cellStyle name="20% - Accent2 9 3 9" xfId="54108"/>
    <cellStyle name="20% - Accent2 9 3 9 2" xfId="54109"/>
    <cellStyle name="20% - Accent2 9 4" xfId="54110"/>
    <cellStyle name="20% - Accent2 9 4 2" xfId="54111"/>
    <cellStyle name="20% - Accent2 9 4 2 2" xfId="54112"/>
    <cellStyle name="20% - Accent2 9 4 3" xfId="54113"/>
    <cellStyle name="20% - Accent2 9 4 3 2" xfId="54114"/>
    <cellStyle name="20% - Accent2 9 4 4" xfId="54115"/>
    <cellStyle name="20% - Accent2 9 5" xfId="54116"/>
    <cellStyle name="20% - Accent2 9 5 2" xfId="54117"/>
    <cellStyle name="20% - Accent2 9 5 2 2" xfId="54118"/>
    <cellStyle name="20% - Accent2 9 5 3" xfId="54119"/>
    <cellStyle name="20% - Accent2 9 5 3 2" xfId="54120"/>
    <cellStyle name="20% - Accent2 9 5 4" xfId="54121"/>
    <cellStyle name="20% - Accent2 9 6" xfId="54122"/>
    <cellStyle name="20% - Accent2 9 6 2" xfId="54123"/>
    <cellStyle name="20% - Accent2 9 6 2 2" xfId="54124"/>
    <cellStyle name="20% - Accent2 9 6 3" xfId="54125"/>
    <cellStyle name="20% - Accent2 9 7" xfId="54126"/>
    <cellStyle name="20% - Accent2 9 7 2" xfId="54127"/>
    <cellStyle name="20% - Accent2 9 8" xfId="54128"/>
    <cellStyle name="20% - Accent2 9 8 2" xfId="54129"/>
    <cellStyle name="20% - Accent2 9 9" xfId="54130"/>
    <cellStyle name="20% - Accent2 9 9 2" xfId="54131"/>
    <cellStyle name="20% - Accent3 10" xfId="757"/>
    <cellStyle name="20% - Accent3 10 10" xfId="54132"/>
    <cellStyle name="20% - Accent3 10 10 2" xfId="54133"/>
    <cellStyle name="20% - Accent3 10 11" xfId="54134"/>
    <cellStyle name="20% - Accent3 10 11 2" xfId="54135"/>
    <cellStyle name="20% - Accent3 10 12" xfId="54136"/>
    <cellStyle name="20% - Accent3 10 12 2" xfId="54137"/>
    <cellStyle name="20% - Accent3 10 13" xfId="54138"/>
    <cellStyle name="20% - Accent3 10 2" xfId="758"/>
    <cellStyle name="20% - Accent3 10 2 10" xfId="54139"/>
    <cellStyle name="20% - Accent3 10 2 10 2" xfId="54140"/>
    <cellStyle name="20% - Accent3 10 2 11" xfId="54141"/>
    <cellStyle name="20% - Accent3 10 2 11 2" xfId="54142"/>
    <cellStyle name="20% - Accent3 10 2 12" xfId="54143"/>
    <cellStyle name="20% - Accent3 10 2 2" xfId="54144"/>
    <cellStyle name="20% - Accent3 10 2 2 10" xfId="54145"/>
    <cellStyle name="20% - Accent3 10 2 2 10 2" xfId="54146"/>
    <cellStyle name="20% - Accent3 10 2 2 11" xfId="54147"/>
    <cellStyle name="20% - Accent3 10 2 2 2" xfId="54148"/>
    <cellStyle name="20% - Accent3 10 2 2 2 2" xfId="54149"/>
    <cellStyle name="20% - Accent3 10 2 2 2 2 2" xfId="54150"/>
    <cellStyle name="20% - Accent3 10 2 2 2 3" xfId="54151"/>
    <cellStyle name="20% - Accent3 10 2 2 2 3 2" xfId="54152"/>
    <cellStyle name="20% - Accent3 10 2 2 2 4" xfId="54153"/>
    <cellStyle name="20% - Accent3 10 2 2 3" xfId="54154"/>
    <cellStyle name="20% - Accent3 10 2 2 3 2" xfId="54155"/>
    <cellStyle name="20% - Accent3 10 2 2 3 2 2" xfId="54156"/>
    <cellStyle name="20% - Accent3 10 2 2 3 3" xfId="54157"/>
    <cellStyle name="20% - Accent3 10 2 2 3 3 2" xfId="54158"/>
    <cellStyle name="20% - Accent3 10 2 2 3 4" xfId="54159"/>
    <cellStyle name="20% - Accent3 10 2 2 4" xfId="54160"/>
    <cellStyle name="20% - Accent3 10 2 2 4 2" xfId="54161"/>
    <cellStyle name="20% - Accent3 10 2 2 4 2 2" xfId="54162"/>
    <cellStyle name="20% - Accent3 10 2 2 4 3" xfId="54163"/>
    <cellStyle name="20% - Accent3 10 2 2 5" xfId="54164"/>
    <cellStyle name="20% - Accent3 10 2 2 5 2" xfId="54165"/>
    <cellStyle name="20% - Accent3 10 2 2 6" xfId="54166"/>
    <cellStyle name="20% - Accent3 10 2 2 6 2" xfId="54167"/>
    <cellStyle name="20% - Accent3 10 2 2 7" xfId="54168"/>
    <cellStyle name="20% - Accent3 10 2 2 7 2" xfId="54169"/>
    <cellStyle name="20% - Accent3 10 2 2 8" xfId="54170"/>
    <cellStyle name="20% - Accent3 10 2 2 8 2" xfId="54171"/>
    <cellStyle name="20% - Accent3 10 2 2 9" xfId="54172"/>
    <cellStyle name="20% - Accent3 10 2 2 9 2" xfId="54173"/>
    <cellStyle name="20% - Accent3 10 2 3" xfId="54174"/>
    <cellStyle name="20% - Accent3 10 2 3 2" xfId="54175"/>
    <cellStyle name="20% - Accent3 10 2 3 2 2" xfId="54176"/>
    <cellStyle name="20% - Accent3 10 2 3 3" xfId="54177"/>
    <cellStyle name="20% - Accent3 10 2 3 3 2" xfId="54178"/>
    <cellStyle name="20% - Accent3 10 2 3 4" xfId="54179"/>
    <cellStyle name="20% - Accent3 10 2 4" xfId="54180"/>
    <cellStyle name="20% - Accent3 10 2 4 2" xfId="54181"/>
    <cellStyle name="20% - Accent3 10 2 4 2 2" xfId="54182"/>
    <cellStyle name="20% - Accent3 10 2 4 3" xfId="54183"/>
    <cellStyle name="20% - Accent3 10 2 4 3 2" xfId="54184"/>
    <cellStyle name="20% - Accent3 10 2 4 4" xfId="54185"/>
    <cellStyle name="20% - Accent3 10 2 5" xfId="54186"/>
    <cellStyle name="20% - Accent3 10 2 5 2" xfId="54187"/>
    <cellStyle name="20% - Accent3 10 2 5 2 2" xfId="54188"/>
    <cellStyle name="20% - Accent3 10 2 5 3" xfId="54189"/>
    <cellStyle name="20% - Accent3 10 2 6" xfId="54190"/>
    <cellStyle name="20% - Accent3 10 2 6 2" xfId="54191"/>
    <cellStyle name="20% - Accent3 10 2 7" xfId="54192"/>
    <cellStyle name="20% - Accent3 10 2 7 2" xfId="54193"/>
    <cellStyle name="20% - Accent3 10 2 8" xfId="54194"/>
    <cellStyle name="20% - Accent3 10 2 8 2" xfId="54195"/>
    <cellStyle name="20% - Accent3 10 2 9" xfId="54196"/>
    <cellStyle name="20% - Accent3 10 2 9 2" xfId="54197"/>
    <cellStyle name="20% - Accent3 10 3" xfId="54198"/>
    <cellStyle name="20% - Accent3 10 3 10" xfId="54199"/>
    <cellStyle name="20% - Accent3 10 3 10 2" xfId="54200"/>
    <cellStyle name="20% - Accent3 10 3 11" xfId="54201"/>
    <cellStyle name="20% - Accent3 10 3 2" xfId="54202"/>
    <cellStyle name="20% - Accent3 10 3 2 2" xfId="54203"/>
    <cellStyle name="20% - Accent3 10 3 2 2 2" xfId="54204"/>
    <cellStyle name="20% - Accent3 10 3 2 3" xfId="54205"/>
    <cellStyle name="20% - Accent3 10 3 2 3 2" xfId="54206"/>
    <cellStyle name="20% - Accent3 10 3 2 4" xfId="54207"/>
    <cellStyle name="20% - Accent3 10 3 3" xfId="54208"/>
    <cellStyle name="20% - Accent3 10 3 3 2" xfId="54209"/>
    <cellStyle name="20% - Accent3 10 3 3 2 2" xfId="54210"/>
    <cellStyle name="20% - Accent3 10 3 3 3" xfId="54211"/>
    <cellStyle name="20% - Accent3 10 3 3 3 2" xfId="54212"/>
    <cellStyle name="20% - Accent3 10 3 3 4" xfId="54213"/>
    <cellStyle name="20% - Accent3 10 3 4" xfId="54214"/>
    <cellStyle name="20% - Accent3 10 3 4 2" xfId="54215"/>
    <cellStyle name="20% - Accent3 10 3 4 2 2" xfId="54216"/>
    <cellStyle name="20% - Accent3 10 3 4 3" xfId="54217"/>
    <cellStyle name="20% - Accent3 10 3 5" xfId="54218"/>
    <cellStyle name="20% - Accent3 10 3 5 2" xfId="54219"/>
    <cellStyle name="20% - Accent3 10 3 6" xfId="54220"/>
    <cellStyle name="20% - Accent3 10 3 6 2" xfId="54221"/>
    <cellStyle name="20% - Accent3 10 3 7" xfId="54222"/>
    <cellStyle name="20% - Accent3 10 3 7 2" xfId="54223"/>
    <cellStyle name="20% - Accent3 10 3 8" xfId="54224"/>
    <cellStyle name="20% - Accent3 10 3 8 2" xfId="54225"/>
    <cellStyle name="20% - Accent3 10 3 9" xfId="54226"/>
    <cellStyle name="20% - Accent3 10 3 9 2" xfId="54227"/>
    <cellStyle name="20% - Accent3 10 4" xfId="54228"/>
    <cellStyle name="20% - Accent3 10 4 2" xfId="54229"/>
    <cellStyle name="20% - Accent3 10 4 2 2" xfId="54230"/>
    <cellStyle name="20% - Accent3 10 4 3" xfId="54231"/>
    <cellStyle name="20% - Accent3 10 4 3 2" xfId="54232"/>
    <cellStyle name="20% - Accent3 10 4 4" xfId="54233"/>
    <cellStyle name="20% - Accent3 10 5" xfId="54234"/>
    <cellStyle name="20% - Accent3 10 5 2" xfId="54235"/>
    <cellStyle name="20% - Accent3 10 5 2 2" xfId="54236"/>
    <cellStyle name="20% - Accent3 10 5 3" xfId="54237"/>
    <cellStyle name="20% - Accent3 10 5 3 2" xfId="54238"/>
    <cellStyle name="20% - Accent3 10 5 4" xfId="54239"/>
    <cellStyle name="20% - Accent3 10 6" xfId="54240"/>
    <cellStyle name="20% - Accent3 10 6 2" xfId="54241"/>
    <cellStyle name="20% - Accent3 10 6 2 2" xfId="54242"/>
    <cellStyle name="20% - Accent3 10 6 3" xfId="54243"/>
    <cellStyle name="20% - Accent3 10 7" xfId="54244"/>
    <cellStyle name="20% - Accent3 10 7 2" xfId="54245"/>
    <cellStyle name="20% - Accent3 10 8" xfId="54246"/>
    <cellStyle name="20% - Accent3 10 8 2" xfId="54247"/>
    <cellStyle name="20% - Accent3 10 9" xfId="54248"/>
    <cellStyle name="20% - Accent3 10 9 2" xfId="54249"/>
    <cellStyle name="20% - Accent3 11" xfId="759"/>
    <cellStyle name="20% - Accent3 11 10" xfId="54250"/>
    <cellStyle name="20% - Accent3 11 10 2" xfId="54251"/>
    <cellStyle name="20% - Accent3 11 11" xfId="54252"/>
    <cellStyle name="20% - Accent3 11 11 2" xfId="54253"/>
    <cellStyle name="20% - Accent3 11 12" xfId="54254"/>
    <cellStyle name="20% - Accent3 11 12 2" xfId="54255"/>
    <cellStyle name="20% - Accent3 11 13" xfId="54256"/>
    <cellStyle name="20% - Accent3 11 2" xfId="760"/>
    <cellStyle name="20% - Accent3 11 2 10" xfId="54257"/>
    <cellStyle name="20% - Accent3 11 2 10 2" xfId="54258"/>
    <cellStyle name="20% - Accent3 11 2 11" xfId="54259"/>
    <cellStyle name="20% - Accent3 11 2 11 2" xfId="54260"/>
    <cellStyle name="20% - Accent3 11 2 12" xfId="54261"/>
    <cellStyle name="20% - Accent3 11 2 2" xfId="54262"/>
    <cellStyle name="20% - Accent3 11 2 2 10" xfId="54263"/>
    <cellStyle name="20% - Accent3 11 2 2 10 2" xfId="54264"/>
    <cellStyle name="20% - Accent3 11 2 2 11" xfId="54265"/>
    <cellStyle name="20% - Accent3 11 2 2 2" xfId="54266"/>
    <cellStyle name="20% - Accent3 11 2 2 2 2" xfId="54267"/>
    <cellStyle name="20% - Accent3 11 2 2 2 2 2" xfId="54268"/>
    <cellStyle name="20% - Accent3 11 2 2 2 3" xfId="54269"/>
    <cellStyle name="20% - Accent3 11 2 2 2 3 2" xfId="54270"/>
    <cellStyle name="20% - Accent3 11 2 2 2 4" xfId="54271"/>
    <cellStyle name="20% - Accent3 11 2 2 3" xfId="54272"/>
    <cellStyle name="20% - Accent3 11 2 2 3 2" xfId="54273"/>
    <cellStyle name="20% - Accent3 11 2 2 3 2 2" xfId="54274"/>
    <cellStyle name="20% - Accent3 11 2 2 3 3" xfId="54275"/>
    <cellStyle name="20% - Accent3 11 2 2 3 3 2" xfId="54276"/>
    <cellStyle name="20% - Accent3 11 2 2 3 4" xfId="54277"/>
    <cellStyle name="20% - Accent3 11 2 2 4" xfId="54278"/>
    <cellStyle name="20% - Accent3 11 2 2 4 2" xfId="54279"/>
    <cellStyle name="20% - Accent3 11 2 2 4 2 2" xfId="54280"/>
    <cellStyle name="20% - Accent3 11 2 2 4 3" xfId="54281"/>
    <cellStyle name="20% - Accent3 11 2 2 5" xfId="54282"/>
    <cellStyle name="20% - Accent3 11 2 2 5 2" xfId="54283"/>
    <cellStyle name="20% - Accent3 11 2 2 6" xfId="54284"/>
    <cellStyle name="20% - Accent3 11 2 2 6 2" xfId="54285"/>
    <cellStyle name="20% - Accent3 11 2 2 7" xfId="54286"/>
    <cellStyle name="20% - Accent3 11 2 2 7 2" xfId="54287"/>
    <cellStyle name="20% - Accent3 11 2 2 8" xfId="54288"/>
    <cellStyle name="20% - Accent3 11 2 2 8 2" xfId="54289"/>
    <cellStyle name="20% - Accent3 11 2 2 9" xfId="54290"/>
    <cellStyle name="20% - Accent3 11 2 2 9 2" xfId="54291"/>
    <cellStyle name="20% - Accent3 11 2 3" xfId="54292"/>
    <cellStyle name="20% - Accent3 11 2 3 2" xfId="54293"/>
    <cellStyle name="20% - Accent3 11 2 3 2 2" xfId="54294"/>
    <cellStyle name="20% - Accent3 11 2 3 3" xfId="54295"/>
    <cellStyle name="20% - Accent3 11 2 3 3 2" xfId="54296"/>
    <cellStyle name="20% - Accent3 11 2 3 4" xfId="54297"/>
    <cellStyle name="20% - Accent3 11 2 4" xfId="54298"/>
    <cellStyle name="20% - Accent3 11 2 4 2" xfId="54299"/>
    <cellStyle name="20% - Accent3 11 2 4 2 2" xfId="54300"/>
    <cellStyle name="20% - Accent3 11 2 4 3" xfId="54301"/>
    <cellStyle name="20% - Accent3 11 2 4 3 2" xfId="54302"/>
    <cellStyle name="20% - Accent3 11 2 4 4" xfId="54303"/>
    <cellStyle name="20% - Accent3 11 2 5" xfId="54304"/>
    <cellStyle name="20% - Accent3 11 2 5 2" xfId="54305"/>
    <cellStyle name="20% - Accent3 11 2 5 2 2" xfId="54306"/>
    <cellStyle name="20% - Accent3 11 2 5 3" xfId="54307"/>
    <cellStyle name="20% - Accent3 11 2 6" xfId="54308"/>
    <cellStyle name="20% - Accent3 11 2 6 2" xfId="54309"/>
    <cellStyle name="20% - Accent3 11 2 7" xfId="54310"/>
    <cellStyle name="20% - Accent3 11 2 7 2" xfId="54311"/>
    <cellStyle name="20% - Accent3 11 2 8" xfId="54312"/>
    <cellStyle name="20% - Accent3 11 2 8 2" xfId="54313"/>
    <cellStyle name="20% - Accent3 11 2 9" xfId="54314"/>
    <cellStyle name="20% - Accent3 11 2 9 2" xfId="54315"/>
    <cellStyle name="20% - Accent3 11 3" xfId="54316"/>
    <cellStyle name="20% - Accent3 11 3 10" xfId="54317"/>
    <cellStyle name="20% - Accent3 11 3 10 2" xfId="54318"/>
    <cellStyle name="20% - Accent3 11 3 11" xfId="54319"/>
    <cellStyle name="20% - Accent3 11 3 2" xfId="54320"/>
    <cellStyle name="20% - Accent3 11 3 2 2" xfId="54321"/>
    <cellStyle name="20% - Accent3 11 3 2 2 2" xfId="54322"/>
    <cellStyle name="20% - Accent3 11 3 2 3" xfId="54323"/>
    <cellStyle name="20% - Accent3 11 3 2 3 2" xfId="54324"/>
    <cellStyle name="20% - Accent3 11 3 2 4" xfId="54325"/>
    <cellStyle name="20% - Accent3 11 3 3" xfId="54326"/>
    <cellStyle name="20% - Accent3 11 3 3 2" xfId="54327"/>
    <cellStyle name="20% - Accent3 11 3 3 2 2" xfId="54328"/>
    <cellStyle name="20% - Accent3 11 3 3 3" xfId="54329"/>
    <cellStyle name="20% - Accent3 11 3 3 3 2" xfId="54330"/>
    <cellStyle name="20% - Accent3 11 3 3 4" xfId="54331"/>
    <cellStyle name="20% - Accent3 11 3 4" xfId="54332"/>
    <cellStyle name="20% - Accent3 11 3 4 2" xfId="54333"/>
    <cellStyle name="20% - Accent3 11 3 4 2 2" xfId="54334"/>
    <cellStyle name="20% - Accent3 11 3 4 3" xfId="54335"/>
    <cellStyle name="20% - Accent3 11 3 5" xfId="54336"/>
    <cellStyle name="20% - Accent3 11 3 5 2" xfId="54337"/>
    <cellStyle name="20% - Accent3 11 3 6" xfId="54338"/>
    <cellStyle name="20% - Accent3 11 3 6 2" xfId="54339"/>
    <cellStyle name="20% - Accent3 11 3 7" xfId="54340"/>
    <cellStyle name="20% - Accent3 11 3 7 2" xfId="54341"/>
    <cellStyle name="20% - Accent3 11 3 8" xfId="54342"/>
    <cellStyle name="20% - Accent3 11 3 8 2" xfId="54343"/>
    <cellStyle name="20% - Accent3 11 3 9" xfId="54344"/>
    <cellStyle name="20% - Accent3 11 3 9 2" xfId="54345"/>
    <cellStyle name="20% - Accent3 11 4" xfId="54346"/>
    <cellStyle name="20% - Accent3 11 4 2" xfId="54347"/>
    <cellStyle name="20% - Accent3 11 4 2 2" xfId="54348"/>
    <cellStyle name="20% - Accent3 11 4 3" xfId="54349"/>
    <cellStyle name="20% - Accent3 11 4 3 2" xfId="54350"/>
    <cellStyle name="20% - Accent3 11 4 4" xfId="54351"/>
    <cellStyle name="20% - Accent3 11 5" xfId="54352"/>
    <cellStyle name="20% - Accent3 11 5 2" xfId="54353"/>
    <cellStyle name="20% - Accent3 11 5 2 2" xfId="54354"/>
    <cellStyle name="20% - Accent3 11 5 3" xfId="54355"/>
    <cellStyle name="20% - Accent3 11 5 3 2" xfId="54356"/>
    <cellStyle name="20% - Accent3 11 5 4" xfId="54357"/>
    <cellStyle name="20% - Accent3 11 6" xfId="54358"/>
    <cellStyle name="20% - Accent3 11 6 2" xfId="54359"/>
    <cellStyle name="20% - Accent3 11 6 2 2" xfId="54360"/>
    <cellStyle name="20% - Accent3 11 6 3" xfId="54361"/>
    <cellStyle name="20% - Accent3 11 7" xfId="54362"/>
    <cellStyle name="20% - Accent3 11 7 2" xfId="54363"/>
    <cellStyle name="20% - Accent3 11 8" xfId="54364"/>
    <cellStyle name="20% - Accent3 11 8 2" xfId="54365"/>
    <cellStyle name="20% - Accent3 11 9" xfId="54366"/>
    <cellStyle name="20% - Accent3 11 9 2" xfId="54367"/>
    <cellStyle name="20% - Accent3 12" xfId="761"/>
    <cellStyle name="20% - Accent3 12 10" xfId="54368"/>
    <cellStyle name="20% - Accent3 12 10 2" xfId="54369"/>
    <cellStyle name="20% - Accent3 12 11" xfId="54370"/>
    <cellStyle name="20% - Accent3 12 11 2" xfId="54371"/>
    <cellStyle name="20% - Accent3 12 12" xfId="54372"/>
    <cellStyle name="20% - Accent3 12 12 2" xfId="54373"/>
    <cellStyle name="20% - Accent3 12 13" xfId="54374"/>
    <cellStyle name="20% - Accent3 12 2" xfId="762"/>
    <cellStyle name="20% - Accent3 12 2 10" xfId="54375"/>
    <cellStyle name="20% - Accent3 12 2 10 2" xfId="54376"/>
    <cellStyle name="20% - Accent3 12 2 11" xfId="54377"/>
    <cellStyle name="20% - Accent3 12 2 11 2" xfId="54378"/>
    <cellStyle name="20% - Accent3 12 2 12" xfId="54379"/>
    <cellStyle name="20% - Accent3 12 2 2" xfId="54380"/>
    <cellStyle name="20% - Accent3 12 2 2 10" xfId="54381"/>
    <cellStyle name="20% - Accent3 12 2 2 10 2" xfId="54382"/>
    <cellStyle name="20% - Accent3 12 2 2 11" xfId="54383"/>
    <cellStyle name="20% - Accent3 12 2 2 2" xfId="54384"/>
    <cellStyle name="20% - Accent3 12 2 2 2 2" xfId="54385"/>
    <cellStyle name="20% - Accent3 12 2 2 2 2 2" xfId="54386"/>
    <cellStyle name="20% - Accent3 12 2 2 2 3" xfId="54387"/>
    <cellStyle name="20% - Accent3 12 2 2 2 3 2" xfId="54388"/>
    <cellStyle name="20% - Accent3 12 2 2 2 4" xfId="54389"/>
    <cellStyle name="20% - Accent3 12 2 2 3" xfId="54390"/>
    <cellStyle name="20% - Accent3 12 2 2 3 2" xfId="54391"/>
    <cellStyle name="20% - Accent3 12 2 2 3 2 2" xfId="54392"/>
    <cellStyle name="20% - Accent3 12 2 2 3 3" xfId="54393"/>
    <cellStyle name="20% - Accent3 12 2 2 3 3 2" xfId="54394"/>
    <cellStyle name="20% - Accent3 12 2 2 3 4" xfId="54395"/>
    <cellStyle name="20% - Accent3 12 2 2 4" xfId="54396"/>
    <cellStyle name="20% - Accent3 12 2 2 4 2" xfId="54397"/>
    <cellStyle name="20% - Accent3 12 2 2 4 2 2" xfId="54398"/>
    <cellStyle name="20% - Accent3 12 2 2 4 3" xfId="54399"/>
    <cellStyle name="20% - Accent3 12 2 2 5" xfId="54400"/>
    <cellStyle name="20% - Accent3 12 2 2 5 2" xfId="54401"/>
    <cellStyle name="20% - Accent3 12 2 2 6" xfId="54402"/>
    <cellStyle name="20% - Accent3 12 2 2 6 2" xfId="54403"/>
    <cellStyle name="20% - Accent3 12 2 2 7" xfId="54404"/>
    <cellStyle name="20% - Accent3 12 2 2 7 2" xfId="54405"/>
    <cellStyle name="20% - Accent3 12 2 2 8" xfId="54406"/>
    <cellStyle name="20% - Accent3 12 2 2 8 2" xfId="54407"/>
    <cellStyle name="20% - Accent3 12 2 2 9" xfId="54408"/>
    <cellStyle name="20% - Accent3 12 2 2 9 2" xfId="54409"/>
    <cellStyle name="20% - Accent3 12 2 3" xfId="54410"/>
    <cellStyle name="20% - Accent3 12 2 3 2" xfId="54411"/>
    <cellStyle name="20% - Accent3 12 2 3 2 2" xfId="54412"/>
    <cellStyle name="20% - Accent3 12 2 3 3" xfId="54413"/>
    <cellStyle name="20% - Accent3 12 2 3 3 2" xfId="54414"/>
    <cellStyle name="20% - Accent3 12 2 3 4" xfId="54415"/>
    <cellStyle name="20% - Accent3 12 2 4" xfId="54416"/>
    <cellStyle name="20% - Accent3 12 2 4 2" xfId="54417"/>
    <cellStyle name="20% - Accent3 12 2 4 2 2" xfId="54418"/>
    <cellStyle name="20% - Accent3 12 2 4 3" xfId="54419"/>
    <cellStyle name="20% - Accent3 12 2 4 3 2" xfId="54420"/>
    <cellStyle name="20% - Accent3 12 2 4 4" xfId="54421"/>
    <cellStyle name="20% - Accent3 12 2 5" xfId="54422"/>
    <cellStyle name="20% - Accent3 12 2 5 2" xfId="54423"/>
    <cellStyle name="20% - Accent3 12 2 5 2 2" xfId="54424"/>
    <cellStyle name="20% - Accent3 12 2 5 3" xfId="54425"/>
    <cellStyle name="20% - Accent3 12 2 6" xfId="54426"/>
    <cellStyle name="20% - Accent3 12 2 6 2" xfId="54427"/>
    <cellStyle name="20% - Accent3 12 2 7" xfId="54428"/>
    <cellStyle name="20% - Accent3 12 2 7 2" xfId="54429"/>
    <cellStyle name="20% - Accent3 12 2 8" xfId="54430"/>
    <cellStyle name="20% - Accent3 12 2 8 2" xfId="54431"/>
    <cellStyle name="20% - Accent3 12 2 9" xfId="54432"/>
    <cellStyle name="20% - Accent3 12 2 9 2" xfId="54433"/>
    <cellStyle name="20% - Accent3 12 3" xfId="54434"/>
    <cellStyle name="20% - Accent3 12 3 10" xfId="54435"/>
    <cellStyle name="20% - Accent3 12 3 10 2" xfId="54436"/>
    <cellStyle name="20% - Accent3 12 3 11" xfId="54437"/>
    <cellStyle name="20% - Accent3 12 3 2" xfId="54438"/>
    <cellStyle name="20% - Accent3 12 3 2 2" xfId="54439"/>
    <cellStyle name="20% - Accent3 12 3 2 2 2" xfId="54440"/>
    <cellStyle name="20% - Accent3 12 3 2 3" xfId="54441"/>
    <cellStyle name="20% - Accent3 12 3 2 3 2" xfId="54442"/>
    <cellStyle name="20% - Accent3 12 3 2 4" xfId="54443"/>
    <cellStyle name="20% - Accent3 12 3 3" xfId="54444"/>
    <cellStyle name="20% - Accent3 12 3 3 2" xfId="54445"/>
    <cellStyle name="20% - Accent3 12 3 3 2 2" xfId="54446"/>
    <cellStyle name="20% - Accent3 12 3 3 3" xfId="54447"/>
    <cellStyle name="20% - Accent3 12 3 3 3 2" xfId="54448"/>
    <cellStyle name="20% - Accent3 12 3 3 4" xfId="54449"/>
    <cellStyle name="20% - Accent3 12 3 4" xfId="54450"/>
    <cellStyle name="20% - Accent3 12 3 4 2" xfId="54451"/>
    <cellStyle name="20% - Accent3 12 3 4 2 2" xfId="54452"/>
    <cellStyle name="20% - Accent3 12 3 4 3" xfId="54453"/>
    <cellStyle name="20% - Accent3 12 3 5" xfId="54454"/>
    <cellStyle name="20% - Accent3 12 3 5 2" xfId="54455"/>
    <cellStyle name="20% - Accent3 12 3 6" xfId="54456"/>
    <cellStyle name="20% - Accent3 12 3 6 2" xfId="54457"/>
    <cellStyle name="20% - Accent3 12 3 7" xfId="54458"/>
    <cellStyle name="20% - Accent3 12 3 7 2" xfId="54459"/>
    <cellStyle name="20% - Accent3 12 3 8" xfId="54460"/>
    <cellStyle name="20% - Accent3 12 3 8 2" xfId="54461"/>
    <cellStyle name="20% - Accent3 12 3 9" xfId="54462"/>
    <cellStyle name="20% - Accent3 12 3 9 2" xfId="54463"/>
    <cellStyle name="20% - Accent3 12 4" xfId="54464"/>
    <cellStyle name="20% - Accent3 12 4 2" xfId="54465"/>
    <cellStyle name="20% - Accent3 12 4 2 2" xfId="54466"/>
    <cellStyle name="20% - Accent3 12 4 3" xfId="54467"/>
    <cellStyle name="20% - Accent3 12 4 3 2" xfId="54468"/>
    <cellStyle name="20% - Accent3 12 4 4" xfId="54469"/>
    <cellStyle name="20% - Accent3 12 5" xfId="54470"/>
    <cellStyle name="20% - Accent3 12 5 2" xfId="54471"/>
    <cellStyle name="20% - Accent3 12 5 2 2" xfId="54472"/>
    <cellStyle name="20% - Accent3 12 5 3" xfId="54473"/>
    <cellStyle name="20% - Accent3 12 5 3 2" xfId="54474"/>
    <cellStyle name="20% - Accent3 12 5 4" xfId="54475"/>
    <cellStyle name="20% - Accent3 12 6" xfId="54476"/>
    <cellStyle name="20% - Accent3 12 6 2" xfId="54477"/>
    <cellStyle name="20% - Accent3 12 6 2 2" xfId="54478"/>
    <cellStyle name="20% - Accent3 12 6 3" xfId="54479"/>
    <cellStyle name="20% - Accent3 12 7" xfId="54480"/>
    <cellStyle name="20% - Accent3 12 7 2" xfId="54481"/>
    <cellStyle name="20% - Accent3 12 8" xfId="54482"/>
    <cellStyle name="20% - Accent3 12 8 2" xfId="54483"/>
    <cellStyle name="20% - Accent3 12 9" xfId="54484"/>
    <cellStyle name="20% - Accent3 12 9 2" xfId="54485"/>
    <cellStyle name="20% - Accent3 13" xfId="763"/>
    <cellStyle name="20% - Accent3 13 10" xfId="54486"/>
    <cellStyle name="20% - Accent3 13 10 2" xfId="54487"/>
    <cellStyle name="20% - Accent3 13 11" xfId="54488"/>
    <cellStyle name="20% - Accent3 13 11 2" xfId="54489"/>
    <cellStyle name="20% - Accent3 13 12" xfId="54490"/>
    <cellStyle name="20% - Accent3 13 12 2" xfId="54491"/>
    <cellStyle name="20% - Accent3 13 13" xfId="54492"/>
    <cellStyle name="20% - Accent3 13 2" xfId="764"/>
    <cellStyle name="20% - Accent3 13 2 10" xfId="54493"/>
    <cellStyle name="20% - Accent3 13 2 10 2" xfId="54494"/>
    <cellStyle name="20% - Accent3 13 2 11" xfId="54495"/>
    <cellStyle name="20% - Accent3 13 2 11 2" xfId="54496"/>
    <cellStyle name="20% - Accent3 13 2 12" xfId="54497"/>
    <cellStyle name="20% - Accent3 13 2 2" xfId="54498"/>
    <cellStyle name="20% - Accent3 13 2 2 10" xfId="54499"/>
    <cellStyle name="20% - Accent3 13 2 2 10 2" xfId="54500"/>
    <cellStyle name="20% - Accent3 13 2 2 11" xfId="54501"/>
    <cellStyle name="20% - Accent3 13 2 2 2" xfId="54502"/>
    <cellStyle name="20% - Accent3 13 2 2 2 2" xfId="54503"/>
    <cellStyle name="20% - Accent3 13 2 2 2 2 2" xfId="54504"/>
    <cellStyle name="20% - Accent3 13 2 2 2 3" xfId="54505"/>
    <cellStyle name="20% - Accent3 13 2 2 2 3 2" xfId="54506"/>
    <cellStyle name="20% - Accent3 13 2 2 2 4" xfId="54507"/>
    <cellStyle name="20% - Accent3 13 2 2 3" xfId="54508"/>
    <cellStyle name="20% - Accent3 13 2 2 3 2" xfId="54509"/>
    <cellStyle name="20% - Accent3 13 2 2 3 2 2" xfId="54510"/>
    <cellStyle name="20% - Accent3 13 2 2 3 3" xfId="54511"/>
    <cellStyle name="20% - Accent3 13 2 2 3 3 2" xfId="54512"/>
    <cellStyle name="20% - Accent3 13 2 2 3 4" xfId="54513"/>
    <cellStyle name="20% - Accent3 13 2 2 4" xfId="54514"/>
    <cellStyle name="20% - Accent3 13 2 2 4 2" xfId="54515"/>
    <cellStyle name="20% - Accent3 13 2 2 4 2 2" xfId="54516"/>
    <cellStyle name="20% - Accent3 13 2 2 4 3" xfId="54517"/>
    <cellStyle name="20% - Accent3 13 2 2 5" xfId="54518"/>
    <cellStyle name="20% - Accent3 13 2 2 5 2" xfId="54519"/>
    <cellStyle name="20% - Accent3 13 2 2 6" xfId="54520"/>
    <cellStyle name="20% - Accent3 13 2 2 6 2" xfId="54521"/>
    <cellStyle name="20% - Accent3 13 2 2 7" xfId="54522"/>
    <cellStyle name="20% - Accent3 13 2 2 7 2" xfId="54523"/>
    <cellStyle name="20% - Accent3 13 2 2 8" xfId="54524"/>
    <cellStyle name="20% - Accent3 13 2 2 8 2" xfId="54525"/>
    <cellStyle name="20% - Accent3 13 2 2 9" xfId="54526"/>
    <cellStyle name="20% - Accent3 13 2 2 9 2" xfId="54527"/>
    <cellStyle name="20% - Accent3 13 2 3" xfId="54528"/>
    <cellStyle name="20% - Accent3 13 2 3 2" xfId="54529"/>
    <cellStyle name="20% - Accent3 13 2 3 2 2" xfId="54530"/>
    <cellStyle name="20% - Accent3 13 2 3 3" xfId="54531"/>
    <cellStyle name="20% - Accent3 13 2 3 3 2" xfId="54532"/>
    <cellStyle name="20% - Accent3 13 2 3 4" xfId="54533"/>
    <cellStyle name="20% - Accent3 13 2 4" xfId="54534"/>
    <cellStyle name="20% - Accent3 13 2 4 2" xfId="54535"/>
    <cellStyle name="20% - Accent3 13 2 4 2 2" xfId="54536"/>
    <cellStyle name="20% - Accent3 13 2 4 3" xfId="54537"/>
    <cellStyle name="20% - Accent3 13 2 4 3 2" xfId="54538"/>
    <cellStyle name="20% - Accent3 13 2 4 4" xfId="54539"/>
    <cellStyle name="20% - Accent3 13 2 5" xfId="54540"/>
    <cellStyle name="20% - Accent3 13 2 5 2" xfId="54541"/>
    <cellStyle name="20% - Accent3 13 2 5 2 2" xfId="54542"/>
    <cellStyle name="20% - Accent3 13 2 5 3" xfId="54543"/>
    <cellStyle name="20% - Accent3 13 2 6" xfId="54544"/>
    <cellStyle name="20% - Accent3 13 2 6 2" xfId="54545"/>
    <cellStyle name="20% - Accent3 13 2 7" xfId="54546"/>
    <cellStyle name="20% - Accent3 13 2 7 2" xfId="54547"/>
    <cellStyle name="20% - Accent3 13 2 8" xfId="54548"/>
    <cellStyle name="20% - Accent3 13 2 8 2" xfId="54549"/>
    <cellStyle name="20% - Accent3 13 2 9" xfId="54550"/>
    <cellStyle name="20% - Accent3 13 2 9 2" xfId="54551"/>
    <cellStyle name="20% - Accent3 13 3" xfId="54552"/>
    <cellStyle name="20% - Accent3 13 3 10" xfId="54553"/>
    <cellStyle name="20% - Accent3 13 3 10 2" xfId="54554"/>
    <cellStyle name="20% - Accent3 13 3 11" xfId="54555"/>
    <cellStyle name="20% - Accent3 13 3 2" xfId="54556"/>
    <cellStyle name="20% - Accent3 13 3 2 2" xfId="54557"/>
    <cellStyle name="20% - Accent3 13 3 2 2 2" xfId="54558"/>
    <cellStyle name="20% - Accent3 13 3 2 3" xfId="54559"/>
    <cellStyle name="20% - Accent3 13 3 2 3 2" xfId="54560"/>
    <cellStyle name="20% - Accent3 13 3 2 4" xfId="54561"/>
    <cellStyle name="20% - Accent3 13 3 3" xfId="54562"/>
    <cellStyle name="20% - Accent3 13 3 3 2" xfId="54563"/>
    <cellStyle name="20% - Accent3 13 3 3 2 2" xfId="54564"/>
    <cellStyle name="20% - Accent3 13 3 3 3" xfId="54565"/>
    <cellStyle name="20% - Accent3 13 3 3 3 2" xfId="54566"/>
    <cellStyle name="20% - Accent3 13 3 3 4" xfId="54567"/>
    <cellStyle name="20% - Accent3 13 3 4" xfId="54568"/>
    <cellStyle name="20% - Accent3 13 3 4 2" xfId="54569"/>
    <cellStyle name="20% - Accent3 13 3 4 2 2" xfId="54570"/>
    <cellStyle name="20% - Accent3 13 3 4 3" xfId="54571"/>
    <cellStyle name="20% - Accent3 13 3 5" xfId="54572"/>
    <cellStyle name="20% - Accent3 13 3 5 2" xfId="54573"/>
    <cellStyle name="20% - Accent3 13 3 6" xfId="54574"/>
    <cellStyle name="20% - Accent3 13 3 6 2" xfId="54575"/>
    <cellStyle name="20% - Accent3 13 3 7" xfId="54576"/>
    <cellStyle name="20% - Accent3 13 3 7 2" xfId="54577"/>
    <cellStyle name="20% - Accent3 13 3 8" xfId="54578"/>
    <cellStyle name="20% - Accent3 13 3 8 2" xfId="54579"/>
    <cellStyle name="20% - Accent3 13 3 9" xfId="54580"/>
    <cellStyle name="20% - Accent3 13 3 9 2" xfId="54581"/>
    <cellStyle name="20% - Accent3 13 4" xfId="54582"/>
    <cellStyle name="20% - Accent3 13 4 2" xfId="54583"/>
    <cellStyle name="20% - Accent3 13 4 2 2" xfId="54584"/>
    <cellStyle name="20% - Accent3 13 4 3" xfId="54585"/>
    <cellStyle name="20% - Accent3 13 4 3 2" xfId="54586"/>
    <cellStyle name="20% - Accent3 13 4 4" xfId="54587"/>
    <cellStyle name="20% - Accent3 13 5" xfId="54588"/>
    <cellStyle name="20% - Accent3 13 5 2" xfId="54589"/>
    <cellStyle name="20% - Accent3 13 5 2 2" xfId="54590"/>
    <cellStyle name="20% - Accent3 13 5 3" xfId="54591"/>
    <cellStyle name="20% - Accent3 13 5 3 2" xfId="54592"/>
    <cellStyle name="20% - Accent3 13 5 4" xfId="54593"/>
    <cellStyle name="20% - Accent3 13 6" xfId="54594"/>
    <cellStyle name="20% - Accent3 13 6 2" xfId="54595"/>
    <cellStyle name="20% - Accent3 13 6 2 2" xfId="54596"/>
    <cellStyle name="20% - Accent3 13 6 3" xfId="54597"/>
    <cellStyle name="20% - Accent3 13 7" xfId="54598"/>
    <cellStyle name="20% - Accent3 13 7 2" xfId="54599"/>
    <cellStyle name="20% - Accent3 13 8" xfId="54600"/>
    <cellStyle name="20% - Accent3 13 8 2" xfId="54601"/>
    <cellStyle name="20% - Accent3 13 9" xfId="54602"/>
    <cellStyle name="20% - Accent3 13 9 2" xfId="54603"/>
    <cellStyle name="20% - Accent3 14" xfId="54604"/>
    <cellStyle name="20% - Accent3 14 10" xfId="54605"/>
    <cellStyle name="20% - Accent3 14 10 2" xfId="54606"/>
    <cellStyle name="20% - Accent3 14 11" xfId="54607"/>
    <cellStyle name="20% - Accent3 14 11 2" xfId="54608"/>
    <cellStyle name="20% - Accent3 14 12" xfId="54609"/>
    <cellStyle name="20% - Accent3 14 12 2" xfId="54610"/>
    <cellStyle name="20% - Accent3 14 13" xfId="54611"/>
    <cellStyle name="20% - Accent3 14 2" xfId="54612"/>
    <cellStyle name="20% - Accent3 14 2 10" xfId="54613"/>
    <cellStyle name="20% - Accent3 14 2 10 2" xfId="54614"/>
    <cellStyle name="20% - Accent3 14 2 11" xfId="54615"/>
    <cellStyle name="20% - Accent3 14 2 11 2" xfId="54616"/>
    <cellStyle name="20% - Accent3 14 2 12" xfId="54617"/>
    <cellStyle name="20% - Accent3 14 2 2" xfId="54618"/>
    <cellStyle name="20% - Accent3 14 2 2 10" xfId="54619"/>
    <cellStyle name="20% - Accent3 14 2 2 10 2" xfId="54620"/>
    <cellStyle name="20% - Accent3 14 2 2 11" xfId="54621"/>
    <cellStyle name="20% - Accent3 14 2 2 2" xfId="54622"/>
    <cellStyle name="20% - Accent3 14 2 2 2 2" xfId="54623"/>
    <cellStyle name="20% - Accent3 14 2 2 2 2 2" xfId="54624"/>
    <cellStyle name="20% - Accent3 14 2 2 2 3" xfId="54625"/>
    <cellStyle name="20% - Accent3 14 2 2 2 3 2" xfId="54626"/>
    <cellStyle name="20% - Accent3 14 2 2 2 4" xfId="54627"/>
    <cellStyle name="20% - Accent3 14 2 2 3" xfId="54628"/>
    <cellStyle name="20% - Accent3 14 2 2 3 2" xfId="54629"/>
    <cellStyle name="20% - Accent3 14 2 2 3 2 2" xfId="54630"/>
    <cellStyle name="20% - Accent3 14 2 2 3 3" xfId="54631"/>
    <cellStyle name="20% - Accent3 14 2 2 3 3 2" xfId="54632"/>
    <cellStyle name="20% - Accent3 14 2 2 3 4" xfId="54633"/>
    <cellStyle name="20% - Accent3 14 2 2 4" xfId="54634"/>
    <cellStyle name="20% - Accent3 14 2 2 4 2" xfId="54635"/>
    <cellStyle name="20% - Accent3 14 2 2 4 2 2" xfId="54636"/>
    <cellStyle name="20% - Accent3 14 2 2 4 3" xfId="54637"/>
    <cellStyle name="20% - Accent3 14 2 2 5" xfId="54638"/>
    <cellStyle name="20% - Accent3 14 2 2 5 2" xfId="54639"/>
    <cellStyle name="20% - Accent3 14 2 2 6" xfId="54640"/>
    <cellStyle name="20% - Accent3 14 2 2 6 2" xfId="54641"/>
    <cellStyle name="20% - Accent3 14 2 2 7" xfId="54642"/>
    <cellStyle name="20% - Accent3 14 2 2 7 2" xfId="54643"/>
    <cellStyle name="20% - Accent3 14 2 2 8" xfId="54644"/>
    <cellStyle name="20% - Accent3 14 2 2 8 2" xfId="54645"/>
    <cellStyle name="20% - Accent3 14 2 2 9" xfId="54646"/>
    <cellStyle name="20% - Accent3 14 2 2 9 2" xfId="54647"/>
    <cellStyle name="20% - Accent3 14 2 3" xfId="54648"/>
    <cellStyle name="20% - Accent3 14 2 3 2" xfId="54649"/>
    <cellStyle name="20% - Accent3 14 2 3 2 2" xfId="54650"/>
    <cellStyle name="20% - Accent3 14 2 3 3" xfId="54651"/>
    <cellStyle name="20% - Accent3 14 2 3 3 2" xfId="54652"/>
    <cellStyle name="20% - Accent3 14 2 3 4" xfId="54653"/>
    <cellStyle name="20% - Accent3 14 2 4" xfId="54654"/>
    <cellStyle name="20% - Accent3 14 2 4 2" xfId="54655"/>
    <cellStyle name="20% - Accent3 14 2 4 2 2" xfId="54656"/>
    <cellStyle name="20% - Accent3 14 2 4 3" xfId="54657"/>
    <cellStyle name="20% - Accent3 14 2 4 3 2" xfId="54658"/>
    <cellStyle name="20% - Accent3 14 2 4 4" xfId="54659"/>
    <cellStyle name="20% - Accent3 14 2 5" xfId="54660"/>
    <cellStyle name="20% - Accent3 14 2 5 2" xfId="54661"/>
    <cellStyle name="20% - Accent3 14 2 5 2 2" xfId="54662"/>
    <cellStyle name="20% - Accent3 14 2 5 3" xfId="54663"/>
    <cellStyle name="20% - Accent3 14 2 6" xfId="54664"/>
    <cellStyle name="20% - Accent3 14 2 6 2" xfId="54665"/>
    <cellStyle name="20% - Accent3 14 2 7" xfId="54666"/>
    <cellStyle name="20% - Accent3 14 2 7 2" xfId="54667"/>
    <cellStyle name="20% - Accent3 14 2 8" xfId="54668"/>
    <cellStyle name="20% - Accent3 14 2 8 2" xfId="54669"/>
    <cellStyle name="20% - Accent3 14 2 9" xfId="54670"/>
    <cellStyle name="20% - Accent3 14 2 9 2" xfId="54671"/>
    <cellStyle name="20% - Accent3 14 3" xfId="54672"/>
    <cellStyle name="20% - Accent3 14 3 10" xfId="54673"/>
    <cellStyle name="20% - Accent3 14 3 10 2" xfId="54674"/>
    <cellStyle name="20% - Accent3 14 3 11" xfId="54675"/>
    <cellStyle name="20% - Accent3 14 3 2" xfId="54676"/>
    <cellStyle name="20% - Accent3 14 3 2 2" xfId="54677"/>
    <cellStyle name="20% - Accent3 14 3 2 2 2" xfId="54678"/>
    <cellStyle name="20% - Accent3 14 3 2 3" xfId="54679"/>
    <cellStyle name="20% - Accent3 14 3 2 3 2" xfId="54680"/>
    <cellStyle name="20% - Accent3 14 3 2 4" xfId="54681"/>
    <cellStyle name="20% - Accent3 14 3 3" xfId="54682"/>
    <cellStyle name="20% - Accent3 14 3 3 2" xfId="54683"/>
    <cellStyle name="20% - Accent3 14 3 3 2 2" xfId="54684"/>
    <cellStyle name="20% - Accent3 14 3 3 3" xfId="54685"/>
    <cellStyle name="20% - Accent3 14 3 3 3 2" xfId="54686"/>
    <cellStyle name="20% - Accent3 14 3 3 4" xfId="54687"/>
    <cellStyle name="20% - Accent3 14 3 4" xfId="54688"/>
    <cellStyle name="20% - Accent3 14 3 4 2" xfId="54689"/>
    <cellStyle name="20% - Accent3 14 3 4 2 2" xfId="54690"/>
    <cellStyle name="20% - Accent3 14 3 4 3" xfId="54691"/>
    <cellStyle name="20% - Accent3 14 3 5" xfId="54692"/>
    <cellStyle name="20% - Accent3 14 3 5 2" xfId="54693"/>
    <cellStyle name="20% - Accent3 14 3 6" xfId="54694"/>
    <cellStyle name="20% - Accent3 14 3 6 2" xfId="54695"/>
    <cellStyle name="20% - Accent3 14 3 7" xfId="54696"/>
    <cellStyle name="20% - Accent3 14 3 7 2" xfId="54697"/>
    <cellStyle name="20% - Accent3 14 3 8" xfId="54698"/>
    <cellStyle name="20% - Accent3 14 3 8 2" xfId="54699"/>
    <cellStyle name="20% - Accent3 14 3 9" xfId="54700"/>
    <cellStyle name="20% - Accent3 14 3 9 2" xfId="54701"/>
    <cellStyle name="20% - Accent3 14 4" xfId="54702"/>
    <cellStyle name="20% - Accent3 14 4 2" xfId="54703"/>
    <cellStyle name="20% - Accent3 14 4 2 2" xfId="54704"/>
    <cellStyle name="20% - Accent3 14 4 3" xfId="54705"/>
    <cellStyle name="20% - Accent3 14 4 3 2" xfId="54706"/>
    <cellStyle name="20% - Accent3 14 4 4" xfId="54707"/>
    <cellStyle name="20% - Accent3 14 5" xfId="54708"/>
    <cellStyle name="20% - Accent3 14 5 2" xfId="54709"/>
    <cellStyle name="20% - Accent3 14 5 2 2" xfId="54710"/>
    <cellStyle name="20% - Accent3 14 5 3" xfId="54711"/>
    <cellStyle name="20% - Accent3 14 5 3 2" xfId="54712"/>
    <cellStyle name="20% - Accent3 14 5 4" xfId="54713"/>
    <cellStyle name="20% - Accent3 14 6" xfId="54714"/>
    <cellStyle name="20% - Accent3 14 6 2" xfId="54715"/>
    <cellStyle name="20% - Accent3 14 6 2 2" xfId="54716"/>
    <cellStyle name="20% - Accent3 14 6 3" xfId="54717"/>
    <cellStyle name="20% - Accent3 14 7" xfId="54718"/>
    <cellStyle name="20% - Accent3 14 7 2" xfId="54719"/>
    <cellStyle name="20% - Accent3 14 8" xfId="54720"/>
    <cellStyle name="20% - Accent3 14 8 2" xfId="54721"/>
    <cellStyle name="20% - Accent3 14 9" xfId="54722"/>
    <cellStyle name="20% - Accent3 14 9 2" xfId="54723"/>
    <cellStyle name="20% - Accent3 15" xfId="54724"/>
    <cellStyle name="20% - Accent3 15 10" xfId="54725"/>
    <cellStyle name="20% - Accent3 15 10 2" xfId="54726"/>
    <cellStyle name="20% - Accent3 15 11" xfId="54727"/>
    <cellStyle name="20% - Accent3 15 11 2" xfId="54728"/>
    <cellStyle name="20% - Accent3 15 12" xfId="54729"/>
    <cellStyle name="20% - Accent3 15 12 2" xfId="54730"/>
    <cellStyle name="20% - Accent3 15 13" xfId="54731"/>
    <cellStyle name="20% - Accent3 15 2" xfId="54732"/>
    <cellStyle name="20% - Accent3 15 2 10" xfId="54733"/>
    <cellStyle name="20% - Accent3 15 2 10 2" xfId="54734"/>
    <cellStyle name="20% - Accent3 15 2 11" xfId="54735"/>
    <cellStyle name="20% - Accent3 15 2 11 2" xfId="54736"/>
    <cellStyle name="20% - Accent3 15 2 12" xfId="54737"/>
    <cellStyle name="20% - Accent3 15 2 2" xfId="54738"/>
    <cellStyle name="20% - Accent3 15 2 2 10" xfId="54739"/>
    <cellStyle name="20% - Accent3 15 2 2 10 2" xfId="54740"/>
    <cellStyle name="20% - Accent3 15 2 2 11" xfId="54741"/>
    <cellStyle name="20% - Accent3 15 2 2 2" xfId="54742"/>
    <cellStyle name="20% - Accent3 15 2 2 2 2" xfId="54743"/>
    <cellStyle name="20% - Accent3 15 2 2 2 2 2" xfId="54744"/>
    <cellStyle name="20% - Accent3 15 2 2 2 3" xfId="54745"/>
    <cellStyle name="20% - Accent3 15 2 2 2 3 2" xfId="54746"/>
    <cellStyle name="20% - Accent3 15 2 2 2 4" xfId="54747"/>
    <cellStyle name="20% - Accent3 15 2 2 3" xfId="54748"/>
    <cellStyle name="20% - Accent3 15 2 2 3 2" xfId="54749"/>
    <cellStyle name="20% - Accent3 15 2 2 3 2 2" xfId="54750"/>
    <cellStyle name="20% - Accent3 15 2 2 3 3" xfId="54751"/>
    <cellStyle name="20% - Accent3 15 2 2 3 3 2" xfId="54752"/>
    <cellStyle name="20% - Accent3 15 2 2 3 4" xfId="54753"/>
    <cellStyle name="20% - Accent3 15 2 2 4" xfId="54754"/>
    <cellStyle name="20% - Accent3 15 2 2 4 2" xfId="54755"/>
    <cellStyle name="20% - Accent3 15 2 2 4 2 2" xfId="54756"/>
    <cellStyle name="20% - Accent3 15 2 2 4 3" xfId="54757"/>
    <cellStyle name="20% - Accent3 15 2 2 5" xfId="54758"/>
    <cellStyle name="20% - Accent3 15 2 2 5 2" xfId="54759"/>
    <cellStyle name="20% - Accent3 15 2 2 6" xfId="54760"/>
    <cellStyle name="20% - Accent3 15 2 2 6 2" xfId="54761"/>
    <cellStyle name="20% - Accent3 15 2 2 7" xfId="54762"/>
    <cellStyle name="20% - Accent3 15 2 2 7 2" xfId="54763"/>
    <cellStyle name="20% - Accent3 15 2 2 8" xfId="54764"/>
    <cellStyle name="20% - Accent3 15 2 2 8 2" xfId="54765"/>
    <cellStyle name="20% - Accent3 15 2 2 9" xfId="54766"/>
    <cellStyle name="20% - Accent3 15 2 2 9 2" xfId="54767"/>
    <cellStyle name="20% - Accent3 15 2 3" xfId="54768"/>
    <cellStyle name="20% - Accent3 15 2 3 2" xfId="54769"/>
    <cellStyle name="20% - Accent3 15 2 3 2 2" xfId="54770"/>
    <cellStyle name="20% - Accent3 15 2 3 3" xfId="54771"/>
    <cellStyle name="20% - Accent3 15 2 3 3 2" xfId="54772"/>
    <cellStyle name="20% - Accent3 15 2 3 4" xfId="54773"/>
    <cellStyle name="20% - Accent3 15 2 4" xfId="54774"/>
    <cellStyle name="20% - Accent3 15 2 4 2" xfId="54775"/>
    <cellStyle name="20% - Accent3 15 2 4 2 2" xfId="54776"/>
    <cellStyle name="20% - Accent3 15 2 4 3" xfId="54777"/>
    <cellStyle name="20% - Accent3 15 2 4 3 2" xfId="54778"/>
    <cellStyle name="20% - Accent3 15 2 4 4" xfId="54779"/>
    <cellStyle name="20% - Accent3 15 2 5" xfId="54780"/>
    <cellStyle name="20% - Accent3 15 2 5 2" xfId="54781"/>
    <cellStyle name="20% - Accent3 15 2 5 2 2" xfId="54782"/>
    <cellStyle name="20% - Accent3 15 2 5 3" xfId="54783"/>
    <cellStyle name="20% - Accent3 15 2 6" xfId="54784"/>
    <cellStyle name="20% - Accent3 15 2 6 2" xfId="54785"/>
    <cellStyle name="20% - Accent3 15 2 7" xfId="54786"/>
    <cellStyle name="20% - Accent3 15 2 7 2" xfId="54787"/>
    <cellStyle name="20% - Accent3 15 2 8" xfId="54788"/>
    <cellStyle name="20% - Accent3 15 2 8 2" xfId="54789"/>
    <cellStyle name="20% - Accent3 15 2 9" xfId="54790"/>
    <cellStyle name="20% - Accent3 15 2 9 2" xfId="54791"/>
    <cellStyle name="20% - Accent3 15 3" xfId="54792"/>
    <cellStyle name="20% - Accent3 15 3 10" xfId="54793"/>
    <cellStyle name="20% - Accent3 15 3 10 2" xfId="54794"/>
    <cellStyle name="20% - Accent3 15 3 11" xfId="54795"/>
    <cellStyle name="20% - Accent3 15 3 2" xfId="54796"/>
    <cellStyle name="20% - Accent3 15 3 2 2" xfId="54797"/>
    <cellStyle name="20% - Accent3 15 3 2 2 2" xfId="54798"/>
    <cellStyle name="20% - Accent3 15 3 2 3" xfId="54799"/>
    <cellStyle name="20% - Accent3 15 3 2 3 2" xfId="54800"/>
    <cellStyle name="20% - Accent3 15 3 2 4" xfId="54801"/>
    <cellStyle name="20% - Accent3 15 3 3" xfId="54802"/>
    <cellStyle name="20% - Accent3 15 3 3 2" xfId="54803"/>
    <cellStyle name="20% - Accent3 15 3 3 2 2" xfId="54804"/>
    <cellStyle name="20% - Accent3 15 3 3 3" xfId="54805"/>
    <cellStyle name="20% - Accent3 15 3 3 3 2" xfId="54806"/>
    <cellStyle name="20% - Accent3 15 3 3 4" xfId="54807"/>
    <cellStyle name="20% - Accent3 15 3 4" xfId="54808"/>
    <cellStyle name="20% - Accent3 15 3 4 2" xfId="54809"/>
    <cellStyle name="20% - Accent3 15 3 4 2 2" xfId="54810"/>
    <cellStyle name="20% - Accent3 15 3 4 3" xfId="54811"/>
    <cellStyle name="20% - Accent3 15 3 5" xfId="54812"/>
    <cellStyle name="20% - Accent3 15 3 5 2" xfId="54813"/>
    <cellStyle name="20% - Accent3 15 3 6" xfId="54814"/>
    <cellStyle name="20% - Accent3 15 3 6 2" xfId="54815"/>
    <cellStyle name="20% - Accent3 15 3 7" xfId="54816"/>
    <cellStyle name="20% - Accent3 15 3 7 2" xfId="54817"/>
    <cellStyle name="20% - Accent3 15 3 8" xfId="54818"/>
    <cellStyle name="20% - Accent3 15 3 8 2" xfId="54819"/>
    <cellStyle name="20% - Accent3 15 3 9" xfId="54820"/>
    <cellStyle name="20% - Accent3 15 3 9 2" xfId="54821"/>
    <cellStyle name="20% - Accent3 15 4" xfId="54822"/>
    <cellStyle name="20% - Accent3 15 4 2" xfId="54823"/>
    <cellStyle name="20% - Accent3 15 4 2 2" xfId="54824"/>
    <cellStyle name="20% - Accent3 15 4 3" xfId="54825"/>
    <cellStyle name="20% - Accent3 15 4 3 2" xfId="54826"/>
    <cellStyle name="20% - Accent3 15 4 4" xfId="54827"/>
    <cellStyle name="20% - Accent3 15 5" xfId="54828"/>
    <cellStyle name="20% - Accent3 15 5 2" xfId="54829"/>
    <cellStyle name="20% - Accent3 15 5 2 2" xfId="54830"/>
    <cellStyle name="20% - Accent3 15 5 3" xfId="54831"/>
    <cellStyle name="20% - Accent3 15 5 3 2" xfId="54832"/>
    <cellStyle name="20% - Accent3 15 5 4" xfId="54833"/>
    <cellStyle name="20% - Accent3 15 6" xfId="54834"/>
    <cellStyle name="20% - Accent3 15 6 2" xfId="54835"/>
    <cellStyle name="20% - Accent3 15 6 2 2" xfId="54836"/>
    <cellStyle name="20% - Accent3 15 6 3" xfId="54837"/>
    <cellStyle name="20% - Accent3 15 7" xfId="54838"/>
    <cellStyle name="20% - Accent3 15 7 2" xfId="54839"/>
    <cellStyle name="20% - Accent3 15 8" xfId="54840"/>
    <cellStyle name="20% - Accent3 15 8 2" xfId="54841"/>
    <cellStyle name="20% - Accent3 15 9" xfId="54842"/>
    <cellStyle name="20% - Accent3 15 9 2" xfId="54843"/>
    <cellStyle name="20% - Accent3 16" xfId="54844"/>
    <cellStyle name="20% - Accent3 16 10" xfId="54845"/>
    <cellStyle name="20% - Accent3 16 10 2" xfId="54846"/>
    <cellStyle name="20% - Accent3 16 11" xfId="54847"/>
    <cellStyle name="20% - Accent3 16 11 2" xfId="54848"/>
    <cellStyle name="20% - Accent3 16 12" xfId="54849"/>
    <cellStyle name="20% - Accent3 16 12 2" xfId="54850"/>
    <cellStyle name="20% - Accent3 16 13" xfId="54851"/>
    <cellStyle name="20% - Accent3 16 2" xfId="54852"/>
    <cellStyle name="20% - Accent3 16 2 10" xfId="54853"/>
    <cellStyle name="20% - Accent3 16 2 10 2" xfId="54854"/>
    <cellStyle name="20% - Accent3 16 2 11" xfId="54855"/>
    <cellStyle name="20% - Accent3 16 2 11 2" xfId="54856"/>
    <cellStyle name="20% - Accent3 16 2 12" xfId="54857"/>
    <cellStyle name="20% - Accent3 16 2 2" xfId="54858"/>
    <cellStyle name="20% - Accent3 16 2 2 10" xfId="54859"/>
    <cellStyle name="20% - Accent3 16 2 2 10 2" xfId="54860"/>
    <cellStyle name="20% - Accent3 16 2 2 11" xfId="54861"/>
    <cellStyle name="20% - Accent3 16 2 2 2" xfId="54862"/>
    <cellStyle name="20% - Accent3 16 2 2 2 2" xfId="54863"/>
    <cellStyle name="20% - Accent3 16 2 2 2 2 2" xfId="54864"/>
    <cellStyle name="20% - Accent3 16 2 2 2 3" xfId="54865"/>
    <cellStyle name="20% - Accent3 16 2 2 2 3 2" xfId="54866"/>
    <cellStyle name="20% - Accent3 16 2 2 2 4" xfId="54867"/>
    <cellStyle name="20% - Accent3 16 2 2 3" xfId="54868"/>
    <cellStyle name="20% - Accent3 16 2 2 3 2" xfId="54869"/>
    <cellStyle name="20% - Accent3 16 2 2 3 2 2" xfId="54870"/>
    <cellStyle name="20% - Accent3 16 2 2 3 3" xfId="54871"/>
    <cellStyle name="20% - Accent3 16 2 2 3 3 2" xfId="54872"/>
    <cellStyle name="20% - Accent3 16 2 2 3 4" xfId="54873"/>
    <cellStyle name="20% - Accent3 16 2 2 4" xfId="54874"/>
    <cellStyle name="20% - Accent3 16 2 2 4 2" xfId="54875"/>
    <cellStyle name="20% - Accent3 16 2 2 4 2 2" xfId="54876"/>
    <cellStyle name="20% - Accent3 16 2 2 4 3" xfId="54877"/>
    <cellStyle name="20% - Accent3 16 2 2 5" xfId="54878"/>
    <cellStyle name="20% - Accent3 16 2 2 5 2" xfId="54879"/>
    <cellStyle name="20% - Accent3 16 2 2 6" xfId="54880"/>
    <cellStyle name="20% - Accent3 16 2 2 6 2" xfId="54881"/>
    <cellStyle name="20% - Accent3 16 2 2 7" xfId="54882"/>
    <cellStyle name="20% - Accent3 16 2 2 7 2" xfId="54883"/>
    <cellStyle name="20% - Accent3 16 2 2 8" xfId="54884"/>
    <cellStyle name="20% - Accent3 16 2 2 8 2" xfId="54885"/>
    <cellStyle name="20% - Accent3 16 2 2 9" xfId="54886"/>
    <cellStyle name="20% - Accent3 16 2 2 9 2" xfId="54887"/>
    <cellStyle name="20% - Accent3 16 2 3" xfId="54888"/>
    <cellStyle name="20% - Accent3 16 2 3 2" xfId="54889"/>
    <cellStyle name="20% - Accent3 16 2 3 2 2" xfId="54890"/>
    <cellStyle name="20% - Accent3 16 2 3 3" xfId="54891"/>
    <cellStyle name="20% - Accent3 16 2 3 3 2" xfId="54892"/>
    <cellStyle name="20% - Accent3 16 2 3 4" xfId="54893"/>
    <cellStyle name="20% - Accent3 16 2 4" xfId="54894"/>
    <cellStyle name="20% - Accent3 16 2 4 2" xfId="54895"/>
    <cellStyle name="20% - Accent3 16 2 4 2 2" xfId="54896"/>
    <cellStyle name="20% - Accent3 16 2 4 3" xfId="54897"/>
    <cellStyle name="20% - Accent3 16 2 4 3 2" xfId="54898"/>
    <cellStyle name="20% - Accent3 16 2 4 4" xfId="54899"/>
    <cellStyle name="20% - Accent3 16 2 5" xfId="54900"/>
    <cellStyle name="20% - Accent3 16 2 5 2" xfId="54901"/>
    <cellStyle name="20% - Accent3 16 2 5 2 2" xfId="54902"/>
    <cellStyle name="20% - Accent3 16 2 5 3" xfId="54903"/>
    <cellStyle name="20% - Accent3 16 2 6" xfId="54904"/>
    <cellStyle name="20% - Accent3 16 2 6 2" xfId="54905"/>
    <cellStyle name="20% - Accent3 16 2 7" xfId="54906"/>
    <cellStyle name="20% - Accent3 16 2 7 2" xfId="54907"/>
    <cellStyle name="20% - Accent3 16 2 8" xfId="54908"/>
    <cellStyle name="20% - Accent3 16 2 8 2" xfId="54909"/>
    <cellStyle name="20% - Accent3 16 2 9" xfId="54910"/>
    <cellStyle name="20% - Accent3 16 2 9 2" xfId="54911"/>
    <cellStyle name="20% - Accent3 16 3" xfId="54912"/>
    <cellStyle name="20% - Accent3 16 3 10" xfId="54913"/>
    <cellStyle name="20% - Accent3 16 3 10 2" xfId="54914"/>
    <cellStyle name="20% - Accent3 16 3 11" xfId="54915"/>
    <cellStyle name="20% - Accent3 16 3 2" xfId="54916"/>
    <cellStyle name="20% - Accent3 16 3 2 2" xfId="54917"/>
    <cellStyle name="20% - Accent3 16 3 2 2 2" xfId="54918"/>
    <cellStyle name="20% - Accent3 16 3 2 3" xfId="54919"/>
    <cellStyle name="20% - Accent3 16 3 2 3 2" xfId="54920"/>
    <cellStyle name="20% - Accent3 16 3 2 4" xfId="54921"/>
    <cellStyle name="20% - Accent3 16 3 3" xfId="54922"/>
    <cellStyle name="20% - Accent3 16 3 3 2" xfId="54923"/>
    <cellStyle name="20% - Accent3 16 3 3 2 2" xfId="54924"/>
    <cellStyle name="20% - Accent3 16 3 3 3" xfId="54925"/>
    <cellStyle name="20% - Accent3 16 3 3 3 2" xfId="54926"/>
    <cellStyle name="20% - Accent3 16 3 3 4" xfId="54927"/>
    <cellStyle name="20% - Accent3 16 3 4" xfId="54928"/>
    <cellStyle name="20% - Accent3 16 3 4 2" xfId="54929"/>
    <cellStyle name="20% - Accent3 16 3 4 2 2" xfId="54930"/>
    <cellStyle name="20% - Accent3 16 3 4 3" xfId="54931"/>
    <cellStyle name="20% - Accent3 16 3 5" xfId="54932"/>
    <cellStyle name="20% - Accent3 16 3 5 2" xfId="54933"/>
    <cellStyle name="20% - Accent3 16 3 6" xfId="54934"/>
    <cellStyle name="20% - Accent3 16 3 6 2" xfId="54935"/>
    <cellStyle name="20% - Accent3 16 3 7" xfId="54936"/>
    <cellStyle name="20% - Accent3 16 3 7 2" xfId="54937"/>
    <cellStyle name="20% - Accent3 16 3 8" xfId="54938"/>
    <cellStyle name="20% - Accent3 16 3 8 2" xfId="54939"/>
    <cellStyle name="20% - Accent3 16 3 9" xfId="54940"/>
    <cellStyle name="20% - Accent3 16 3 9 2" xfId="54941"/>
    <cellStyle name="20% - Accent3 16 4" xfId="54942"/>
    <cellStyle name="20% - Accent3 16 4 2" xfId="54943"/>
    <cellStyle name="20% - Accent3 16 4 2 2" xfId="54944"/>
    <cellStyle name="20% - Accent3 16 4 3" xfId="54945"/>
    <cellStyle name="20% - Accent3 16 4 3 2" xfId="54946"/>
    <cellStyle name="20% - Accent3 16 4 4" xfId="54947"/>
    <cellStyle name="20% - Accent3 16 5" xfId="54948"/>
    <cellStyle name="20% - Accent3 16 5 2" xfId="54949"/>
    <cellStyle name="20% - Accent3 16 5 2 2" xfId="54950"/>
    <cellStyle name="20% - Accent3 16 5 3" xfId="54951"/>
    <cellStyle name="20% - Accent3 16 5 3 2" xfId="54952"/>
    <cellStyle name="20% - Accent3 16 5 4" xfId="54953"/>
    <cellStyle name="20% - Accent3 16 6" xfId="54954"/>
    <cellStyle name="20% - Accent3 16 6 2" xfId="54955"/>
    <cellStyle name="20% - Accent3 16 6 2 2" xfId="54956"/>
    <cellStyle name="20% - Accent3 16 6 3" xfId="54957"/>
    <cellStyle name="20% - Accent3 16 7" xfId="54958"/>
    <cellStyle name="20% - Accent3 16 7 2" xfId="54959"/>
    <cellStyle name="20% - Accent3 16 8" xfId="54960"/>
    <cellStyle name="20% - Accent3 16 8 2" xfId="54961"/>
    <cellStyle name="20% - Accent3 16 9" xfId="54962"/>
    <cellStyle name="20% - Accent3 16 9 2" xfId="54963"/>
    <cellStyle name="20% - Accent3 17" xfId="54964"/>
    <cellStyle name="20% - Accent3 17 10" xfId="54965"/>
    <cellStyle name="20% - Accent3 17 10 2" xfId="54966"/>
    <cellStyle name="20% - Accent3 17 11" xfId="54967"/>
    <cellStyle name="20% - Accent3 17 11 2" xfId="54968"/>
    <cellStyle name="20% - Accent3 17 12" xfId="54969"/>
    <cellStyle name="20% - Accent3 17 12 2" xfId="54970"/>
    <cellStyle name="20% - Accent3 17 13" xfId="54971"/>
    <cellStyle name="20% - Accent3 17 2" xfId="54972"/>
    <cellStyle name="20% - Accent3 17 2 10" xfId="54973"/>
    <cellStyle name="20% - Accent3 17 2 10 2" xfId="54974"/>
    <cellStyle name="20% - Accent3 17 2 11" xfId="54975"/>
    <cellStyle name="20% - Accent3 17 2 11 2" xfId="54976"/>
    <cellStyle name="20% - Accent3 17 2 12" xfId="54977"/>
    <cellStyle name="20% - Accent3 17 2 2" xfId="54978"/>
    <cellStyle name="20% - Accent3 17 2 2 10" xfId="54979"/>
    <cellStyle name="20% - Accent3 17 2 2 10 2" xfId="54980"/>
    <cellStyle name="20% - Accent3 17 2 2 11" xfId="54981"/>
    <cellStyle name="20% - Accent3 17 2 2 2" xfId="54982"/>
    <cellStyle name="20% - Accent3 17 2 2 2 2" xfId="54983"/>
    <cellStyle name="20% - Accent3 17 2 2 2 2 2" xfId="54984"/>
    <cellStyle name="20% - Accent3 17 2 2 2 3" xfId="54985"/>
    <cellStyle name="20% - Accent3 17 2 2 2 3 2" xfId="54986"/>
    <cellStyle name="20% - Accent3 17 2 2 2 4" xfId="54987"/>
    <cellStyle name="20% - Accent3 17 2 2 3" xfId="54988"/>
    <cellStyle name="20% - Accent3 17 2 2 3 2" xfId="54989"/>
    <cellStyle name="20% - Accent3 17 2 2 3 2 2" xfId="54990"/>
    <cellStyle name="20% - Accent3 17 2 2 3 3" xfId="54991"/>
    <cellStyle name="20% - Accent3 17 2 2 3 3 2" xfId="54992"/>
    <cellStyle name="20% - Accent3 17 2 2 3 4" xfId="54993"/>
    <cellStyle name="20% - Accent3 17 2 2 4" xfId="54994"/>
    <cellStyle name="20% - Accent3 17 2 2 4 2" xfId="54995"/>
    <cellStyle name="20% - Accent3 17 2 2 4 2 2" xfId="54996"/>
    <cellStyle name="20% - Accent3 17 2 2 4 3" xfId="54997"/>
    <cellStyle name="20% - Accent3 17 2 2 5" xfId="54998"/>
    <cellStyle name="20% - Accent3 17 2 2 5 2" xfId="54999"/>
    <cellStyle name="20% - Accent3 17 2 2 6" xfId="55000"/>
    <cellStyle name="20% - Accent3 17 2 2 6 2" xfId="55001"/>
    <cellStyle name="20% - Accent3 17 2 2 7" xfId="55002"/>
    <cellStyle name="20% - Accent3 17 2 2 7 2" xfId="55003"/>
    <cellStyle name="20% - Accent3 17 2 2 8" xfId="55004"/>
    <cellStyle name="20% - Accent3 17 2 2 8 2" xfId="55005"/>
    <cellStyle name="20% - Accent3 17 2 2 9" xfId="55006"/>
    <cellStyle name="20% - Accent3 17 2 2 9 2" xfId="55007"/>
    <cellStyle name="20% - Accent3 17 2 3" xfId="55008"/>
    <cellStyle name="20% - Accent3 17 2 3 2" xfId="55009"/>
    <cellStyle name="20% - Accent3 17 2 3 2 2" xfId="55010"/>
    <cellStyle name="20% - Accent3 17 2 3 3" xfId="55011"/>
    <cellStyle name="20% - Accent3 17 2 3 3 2" xfId="55012"/>
    <cellStyle name="20% - Accent3 17 2 3 4" xfId="55013"/>
    <cellStyle name="20% - Accent3 17 2 4" xfId="55014"/>
    <cellStyle name="20% - Accent3 17 2 4 2" xfId="55015"/>
    <cellStyle name="20% - Accent3 17 2 4 2 2" xfId="55016"/>
    <cellStyle name="20% - Accent3 17 2 4 3" xfId="55017"/>
    <cellStyle name="20% - Accent3 17 2 4 3 2" xfId="55018"/>
    <cellStyle name="20% - Accent3 17 2 4 4" xfId="55019"/>
    <cellStyle name="20% - Accent3 17 2 5" xfId="55020"/>
    <cellStyle name="20% - Accent3 17 2 5 2" xfId="55021"/>
    <cellStyle name="20% - Accent3 17 2 5 2 2" xfId="55022"/>
    <cellStyle name="20% - Accent3 17 2 5 3" xfId="55023"/>
    <cellStyle name="20% - Accent3 17 2 6" xfId="55024"/>
    <cellStyle name="20% - Accent3 17 2 6 2" xfId="55025"/>
    <cellStyle name="20% - Accent3 17 2 7" xfId="55026"/>
    <cellStyle name="20% - Accent3 17 2 7 2" xfId="55027"/>
    <cellStyle name="20% - Accent3 17 2 8" xfId="55028"/>
    <cellStyle name="20% - Accent3 17 2 8 2" xfId="55029"/>
    <cellStyle name="20% - Accent3 17 2 9" xfId="55030"/>
    <cellStyle name="20% - Accent3 17 2 9 2" xfId="55031"/>
    <cellStyle name="20% - Accent3 17 3" xfId="55032"/>
    <cellStyle name="20% - Accent3 17 3 10" xfId="55033"/>
    <cellStyle name="20% - Accent3 17 3 10 2" xfId="55034"/>
    <cellStyle name="20% - Accent3 17 3 11" xfId="55035"/>
    <cellStyle name="20% - Accent3 17 3 2" xfId="55036"/>
    <cellStyle name="20% - Accent3 17 3 2 2" xfId="55037"/>
    <cellStyle name="20% - Accent3 17 3 2 2 2" xfId="55038"/>
    <cellStyle name="20% - Accent3 17 3 2 3" xfId="55039"/>
    <cellStyle name="20% - Accent3 17 3 2 3 2" xfId="55040"/>
    <cellStyle name="20% - Accent3 17 3 2 4" xfId="55041"/>
    <cellStyle name="20% - Accent3 17 3 3" xfId="55042"/>
    <cellStyle name="20% - Accent3 17 3 3 2" xfId="55043"/>
    <cellStyle name="20% - Accent3 17 3 3 2 2" xfId="55044"/>
    <cellStyle name="20% - Accent3 17 3 3 3" xfId="55045"/>
    <cellStyle name="20% - Accent3 17 3 3 3 2" xfId="55046"/>
    <cellStyle name="20% - Accent3 17 3 3 4" xfId="55047"/>
    <cellStyle name="20% - Accent3 17 3 4" xfId="55048"/>
    <cellStyle name="20% - Accent3 17 3 4 2" xfId="55049"/>
    <cellStyle name="20% - Accent3 17 3 4 2 2" xfId="55050"/>
    <cellStyle name="20% - Accent3 17 3 4 3" xfId="55051"/>
    <cellStyle name="20% - Accent3 17 3 5" xfId="55052"/>
    <cellStyle name="20% - Accent3 17 3 5 2" xfId="55053"/>
    <cellStyle name="20% - Accent3 17 3 6" xfId="55054"/>
    <cellStyle name="20% - Accent3 17 3 6 2" xfId="55055"/>
    <cellStyle name="20% - Accent3 17 3 7" xfId="55056"/>
    <cellStyle name="20% - Accent3 17 3 7 2" xfId="55057"/>
    <cellStyle name="20% - Accent3 17 3 8" xfId="55058"/>
    <cellStyle name="20% - Accent3 17 3 8 2" xfId="55059"/>
    <cellStyle name="20% - Accent3 17 3 9" xfId="55060"/>
    <cellStyle name="20% - Accent3 17 3 9 2" xfId="55061"/>
    <cellStyle name="20% - Accent3 17 4" xfId="55062"/>
    <cellStyle name="20% - Accent3 17 4 2" xfId="55063"/>
    <cellStyle name="20% - Accent3 17 4 2 2" xfId="55064"/>
    <cellStyle name="20% - Accent3 17 4 3" xfId="55065"/>
    <cellStyle name="20% - Accent3 17 4 3 2" xfId="55066"/>
    <cellStyle name="20% - Accent3 17 4 4" xfId="55067"/>
    <cellStyle name="20% - Accent3 17 5" xfId="55068"/>
    <cellStyle name="20% - Accent3 17 5 2" xfId="55069"/>
    <cellStyle name="20% - Accent3 17 5 2 2" xfId="55070"/>
    <cellStyle name="20% - Accent3 17 5 3" xfId="55071"/>
    <cellStyle name="20% - Accent3 17 5 3 2" xfId="55072"/>
    <cellStyle name="20% - Accent3 17 5 4" xfId="55073"/>
    <cellStyle name="20% - Accent3 17 6" xfId="55074"/>
    <cellStyle name="20% - Accent3 17 6 2" xfId="55075"/>
    <cellStyle name="20% - Accent3 17 6 2 2" xfId="55076"/>
    <cellStyle name="20% - Accent3 17 6 3" xfId="55077"/>
    <cellStyle name="20% - Accent3 17 7" xfId="55078"/>
    <cellStyle name="20% - Accent3 17 7 2" xfId="55079"/>
    <cellStyle name="20% - Accent3 17 8" xfId="55080"/>
    <cellStyle name="20% - Accent3 17 8 2" xfId="55081"/>
    <cellStyle name="20% - Accent3 17 9" xfId="55082"/>
    <cellStyle name="20% - Accent3 17 9 2" xfId="55083"/>
    <cellStyle name="20% - Accent3 18" xfId="55084"/>
    <cellStyle name="20% - Accent3 18 10" xfId="55085"/>
    <cellStyle name="20% - Accent3 18 10 2" xfId="55086"/>
    <cellStyle name="20% - Accent3 18 11" xfId="55087"/>
    <cellStyle name="20% - Accent3 18 11 2" xfId="55088"/>
    <cellStyle name="20% - Accent3 18 12" xfId="55089"/>
    <cellStyle name="20% - Accent3 18 12 2" xfId="55090"/>
    <cellStyle name="20% - Accent3 18 13" xfId="55091"/>
    <cellStyle name="20% - Accent3 18 2" xfId="55092"/>
    <cellStyle name="20% - Accent3 18 2 10" xfId="55093"/>
    <cellStyle name="20% - Accent3 18 2 10 2" xfId="55094"/>
    <cellStyle name="20% - Accent3 18 2 11" xfId="55095"/>
    <cellStyle name="20% - Accent3 18 2 11 2" xfId="55096"/>
    <cellStyle name="20% - Accent3 18 2 12" xfId="55097"/>
    <cellStyle name="20% - Accent3 18 2 2" xfId="55098"/>
    <cellStyle name="20% - Accent3 18 2 2 10" xfId="55099"/>
    <cellStyle name="20% - Accent3 18 2 2 10 2" xfId="55100"/>
    <cellStyle name="20% - Accent3 18 2 2 11" xfId="55101"/>
    <cellStyle name="20% - Accent3 18 2 2 2" xfId="55102"/>
    <cellStyle name="20% - Accent3 18 2 2 2 2" xfId="55103"/>
    <cellStyle name="20% - Accent3 18 2 2 2 2 2" xfId="55104"/>
    <cellStyle name="20% - Accent3 18 2 2 2 3" xfId="55105"/>
    <cellStyle name="20% - Accent3 18 2 2 2 3 2" xfId="55106"/>
    <cellStyle name="20% - Accent3 18 2 2 2 4" xfId="55107"/>
    <cellStyle name="20% - Accent3 18 2 2 3" xfId="55108"/>
    <cellStyle name="20% - Accent3 18 2 2 3 2" xfId="55109"/>
    <cellStyle name="20% - Accent3 18 2 2 3 2 2" xfId="55110"/>
    <cellStyle name="20% - Accent3 18 2 2 3 3" xfId="55111"/>
    <cellStyle name="20% - Accent3 18 2 2 3 3 2" xfId="55112"/>
    <cellStyle name="20% - Accent3 18 2 2 3 4" xfId="55113"/>
    <cellStyle name="20% - Accent3 18 2 2 4" xfId="55114"/>
    <cellStyle name="20% - Accent3 18 2 2 4 2" xfId="55115"/>
    <cellStyle name="20% - Accent3 18 2 2 4 2 2" xfId="55116"/>
    <cellStyle name="20% - Accent3 18 2 2 4 3" xfId="55117"/>
    <cellStyle name="20% - Accent3 18 2 2 5" xfId="55118"/>
    <cellStyle name="20% - Accent3 18 2 2 5 2" xfId="55119"/>
    <cellStyle name="20% - Accent3 18 2 2 6" xfId="55120"/>
    <cellStyle name="20% - Accent3 18 2 2 6 2" xfId="55121"/>
    <cellStyle name="20% - Accent3 18 2 2 7" xfId="55122"/>
    <cellStyle name="20% - Accent3 18 2 2 7 2" xfId="55123"/>
    <cellStyle name="20% - Accent3 18 2 2 8" xfId="55124"/>
    <cellStyle name="20% - Accent3 18 2 2 8 2" xfId="55125"/>
    <cellStyle name="20% - Accent3 18 2 2 9" xfId="55126"/>
    <cellStyle name="20% - Accent3 18 2 2 9 2" xfId="55127"/>
    <cellStyle name="20% - Accent3 18 2 3" xfId="55128"/>
    <cellStyle name="20% - Accent3 18 2 3 2" xfId="55129"/>
    <cellStyle name="20% - Accent3 18 2 3 2 2" xfId="55130"/>
    <cellStyle name="20% - Accent3 18 2 3 3" xfId="55131"/>
    <cellStyle name="20% - Accent3 18 2 3 3 2" xfId="55132"/>
    <cellStyle name="20% - Accent3 18 2 3 4" xfId="55133"/>
    <cellStyle name="20% - Accent3 18 2 4" xfId="55134"/>
    <cellStyle name="20% - Accent3 18 2 4 2" xfId="55135"/>
    <cellStyle name="20% - Accent3 18 2 4 2 2" xfId="55136"/>
    <cellStyle name="20% - Accent3 18 2 4 3" xfId="55137"/>
    <cellStyle name="20% - Accent3 18 2 4 3 2" xfId="55138"/>
    <cellStyle name="20% - Accent3 18 2 4 4" xfId="55139"/>
    <cellStyle name="20% - Accent3 18 2 5" xfId="55140"/>
    <cellStyle name="20% - Accent3 18 2 5 2" xfId="55141"/>
    <cellStyle name="20% - Accent3 18 2 5 2 2" xfId="55142"/>
    <cellStyle name="20% - Accent3 18 2 5 3" xfId="55143"/>
    <cellStyle name="20% - Accent3 18 2 6" xfId="55144"/>
    <cellStyle name="20% - Accent3 18 2 6 2" xfId="55145"/>
    <cellStyle name="20% - Accent3 18 2 7" xfId="55146"/>
    <cellStyle name="20% - Accent3 18 2 7 2" xfId="55147"/>
    <cellStyle name="20% - Accent3 18 2 8" xfId="55148"/>
    <cellStyle name="20% - Accent3 18 2 8 2" xfId="55149"/>
    <cellStyle name="20% - Accent3 18 2 9" xfId="55150"/>
    <cellStyle name="20% - Accent3 18 2 9 2" xfId="55151"/>
    <cellStyle name="20% - Accent3 18 3" xfId="55152"/>
    <cellStyle name="20% - Accent3 18 3 10" xfId="55153"/>
    <cellStyle name="20% - Accent3 18 3 10 2" xfId="55154"/>
    <cellStyle name="20% - Accent3 18 3 11" xfId="55155"/>
    <cellStyle name="20% - Accent3 18 3 2" xfId="55156"/>
    <cellStyle name="20% - Accent3 18 3 2 2" xfId="55157"/>
    <cellStyle name="20% - Accent3 18 3 2 2 2" xfId="55158"/>
    <cellStyle name="20% - Accent3 18 3 2 3" xfId="55159"/>
    <cellStyle name="20% - Accent3 18 3 2 3 2" xfId="55160"/>
    <cellStyle name="20% - Accent3 18 3 2 4" xfId="55161"/>
    <cellStyle name="20% - Accent3 18 3 3" xfId="55162"/>
    <cellStyle name="20% - Accent3 18 3 3 2" xfId="55163"/>
    <cellStyle name="20% - Accent3 18 3 3 2 2" xfId="55164"/>
    <cellStyle name="20% - Accent3 18 3 3 3" xfId="55165"/>
    <cellStyle name="20% - Accent3 18 3 3 3 2" xfId="55166"/>
    <cellStyle name="20% - Accent3 18 3 3 4" xfId="55167"/>
    <cellStyle name="20% - Accent3 18 3 4" xfId="55168"/>
    <cellStyle name="20% - Accent3 18 3 4 2" xfId="55169"/>
    <cellStyle name="20% - Accent3 18 3 4 2 2" xfId="55170"/>
    <cellStyle name="20% - Accent3 18 3 4 3" xfId="55171"/>
    <cellStyle name="20% - Accent3 18 3 5" xfId="55172"/>
    <cellStyle name="20% - Accent3 18 3 5 2" xfId="55173"/>
    <cellStyle name="20% - Accent3 18 3 6" xfId="55174"/>
    <cellStyle name="20% - Accent3 18 3 6 2" xfId="55175"/>
    <cellStyle name="20% - Accent3 18 3 7" xfId="55176"/>
    <cellStyle name="20% - Accent3 18 3 7 2" xfId="55177"/>
    <cellStyle name="20% - Accent3 18 3 8" xfId="55178"/>
    <cellStyle name="20% - Accent3 18 3 8 2" xfId="55179"/>
    <cellStyle name="20% - Accent3 18 3 9" xfId="55180"/>
    <cellStyle name="20% - Accent3 18 3 9 2" xfId="55181"/>
    <cellStyle name="20% - Accent3 18 4" xfId="55182"/>
    <cellStyle name="20% - Accent3 18 4 2" xfId="55183"/>
    <cellStyle name="20% - Accent3 18 4 2 2" xfId="55184"/>
    <cellStyle name="20% - Accent3 18 4 3" xfId="55185"/>
    <cellStyle name="20% - Accent3 18 4 3 2" xfId="55186"/>
    <cellStyle name="20% - Accent3 18 4 4" xfId="55187"/>
    <cellStyle name="20% - Accent3 18 5" xfId="55188"/>
    <cellStyle name="20% - Accent3 18 5 2" xfId="55189"/>
    <cellStyle name="20% - Accent3 18 5 2 2" xfId="55190"/>
    <cellStyle name="20% - Accent3 18 5 3" xfId="55191"/>
    <cellStyle name="20% - Accent3 18 5 3 2" xfId="55192"/>
    <cellStyle name="20% - Accent3 18 5 4" xfId="55193"/>
    <cellStyle name="20% - Accent3 18 6" xfId="55194"/>
    <cellStyle name="20% - Accent3 18 6 2" xfId="55195"/>
    <cellStyle name="20% - Accent3 18 6 2 2" xfId="55196"/>
    <cellStyle name="20% - Accent3 18 6 3" xfId="55197"/>
    <cellStyle name="20% - Accent3 18 7" xfId="55198"/>
    <cellStyle name="20% - Accent3 18 7 2" xfId="55199"/>
    <cellStyle name="20% - Accent3 18 8" xfId="55200"/>
    <cellStyle name="20% - Accent3 18 8 2" xfId="55201"/>
    <cellStyle name="20% - Accent3 18 9" xfId="55202"/>
    <cellStyle name="20% - Accent3 18 9 2" xfId="55203"/>
    <cellStyle name="20% - Accent3 19" xfId="55204"/>
    <cellStyle name="20% - Accent3 19 10" xfId="55205"/>
    <cellStyle name="20% - Accent3 19 10 2" xfId="55206"/>
    <cellStyle name="20% - Accent3 19 11" xfId="55207"/>
    <cellStyle name="20% - Accent3 19 11 2" xfId="55208"/>
    <cellStyle name="20% - Accent3 19 12" xfId="55209"/>
    <cellStyle name="20% - Accent3 19 12 2" xfId="55210"/>
    <cellStyle name="20% - Accent3 19 13" xfId="55211"/>
    <cellStyle name="20% - Accent3 19 2" xfId="55212"/>
    <cellStyle name="20% - Accent3 19 2 10" xfId="55213"/>
    <cellStyle name="20% - Accent3 19 2 10 2" xfId="55214"/>
    <cellStyle name="20% - Accent3 19 2 11" xfId="55215"/>
    <cellStyle name="20% - Accent3 19 2 11 2" xfId="55216"/>
    <cellStyle name="20% - Accent3 19 2 12" xfId="55217"/>
    <cellStyle name="20% - Accent3 19 2 2" xfId="55218"/>
    <cellStyle name="20% - Accent3 19 2 2 10" xfId="55219"/>
    <cellStyle name="20% - Accent3 19 2 2 10 2" xfId="55220"/>
    <cellStyle name="20% - Accent3 19 2 2 11" xfId="55221"/>
    <cellStyle name="20% - Accent3 19 2 2 2" xfId="55222"/>
    <cellStyle name="20% - Accent3 19 2 2 2 2" xfId="55223"/>
    <cellStyle name="20% - Accent3 19 2 2 2 2 2" xfId="55224"/>
    <cellStyle name="20% - Accent3 19 2 2 2 3" xfId="55225"/>
    <cellStyle name="20% - Accent3 19 2 2 2 3 2" xfId="55226"/>
    <cellStyle name="20% - Accent3 19 2 2 2 4" xfId="55227"/>
    <cellStyle name="20% - Accent3 19 2 2 3" xfId="55228"/>
    <cellStyle name="20% - Accent3 19 2 2 3 2" xfId="55229"/>
    <cellStyle name="20% - Accent3 19 2 2 3 2 2" xfId="55230"/>
    <cellStyle name="20% - Accent3 19 2 2 3 3" xfId="55231"/>
    <cellStyle name="20% - Accent3 19 2 2 3 3 2" xfId="55232"/>
    <cellStyle name="20% - Accent3 19 2 2 3 4" xfId="55233"/>
    <cellStyle name="20% - Accent3 19 2 2 4" xfId="55234"/>
    <cellStyle name="20% - Accent3 19 2 2 4 2" xfId="55235"/>
    <cellStyle name="20% - Accent3 19 2 2 4 2 2" xfId="55236"/>
    <cellStyle name="20% - Accent3 19 2 2 4 3" xfId="55237"/>
    <cellStyle name="20% - Accent3 19 2 2 5" xfId="55238"/>
    <cellStyle name="20% - Accent3 19 2 2 5 2" xfId="55239"/>
    <cellStyle name="20% - Accent3 19 2 2 6" xfId="55240"/>
    <cellStyle name="20% - Accent3 19 2 2 6 2" xfId="55241"/>
    <cellStyle name="20% - Accent3 19 2 2 7" xfId="55242"/>
    <cellStyle name="20% - Accent3 19 2 2 7 2" xfId="55243"/>
    <cellStyle name="20% - Accent3 19 2 2 8" xfId="55244"/>
    <cellStyle name="20% - Accent3 19 2 2 8 2" xfId="55245"/>
    <cellStyle name="20% - Accent3 19 2 2 9" xfId="55246"/>
    <cellStyle name="20% - Accent3 19 2 2 9 2" xfId="55247"/>
    <cellStyle name="20% - Accent3 19 2 3" xfId="55248"/>
    <cellStyle name="20% - Accent3 19 2 3 2" xfId="55249"/>
    <cellStyle name="20% - Accent3 19 2 3 2 2" xfId="55250"/>
    <cellStyle name="20% - Accent3 19 2 3 3" xfId="55251"/>
    <cellStyle name="20% - Accent3 19 2 3 3 2" xfId="55252"/>
    <cellStyle name="20% - Accent3 19 2 3 4" xfId="55253"/>
    <cellStyle name="20% - Accent3 19 2 4" xfId="55254"/>
    <cellStyle name="20% - Accent3 19 2 4 2" xfId="55255"/>
    <cellStyle name="20% - Accent3 19 2 4 2 2" xfId="55256"/>
    <cellStyle name="20% - Accent3 19 2 4 3" xfId="55257"/>
    <cellStyle name="20% - Accent3 19 2 4 3 2" xfId="55258"/>
    <cellStyle name="20% - Accent3 19 2 4 4" xfId="55259"/>
    <cellStyle name="20% - Accent3 19 2 5" xfId="55260"/>
    <cellStyle name="20% - Accent3 19 2 5 2" xfId="55261"/>
    <cellStyle name="20% - Accent3 19 2 5 2 2" xfId="55262"/>
    <cellStyle name="20% - Accent3 19 2 5 3" xfId="55263"/>
    <cellStyle name="20% - Accent3 19 2 6" xfId="55264"/>
    <cellStyle name="20% - Accent3 19 2 6 2" xfId="55265"/>
    <cellStyle name="20% - Accent3 19 2 7" xfId="55266"/>
    <cellStyle name="20% - Accent3 19 2 7 2" xfId="55267"/>
    <cellStyle name="20% - Accent3 19 2 8" xfId="55268"/>
    <cellStyle name="20% - Accent3 19 2 8 2" xfId="55269"/>
    <cellStyle name="20% - Accent3 19 2 9" xfId="55270"/>
    <cellStyle name="20% - Accent3 19 2 9 2" xfId="55271"/>
    <cellStyle name="20% - Accent3 19 3" xfId="55272"/>
    <cellStyle name="20% - Accent3 19 3 10" xfId="55273"/>
    <cellStyle name="20% - Accent3 19 3 10 2" xfId="55274"/>
    <cellStyle name="20% - Accent3 19 3 11" xfId="55275"/>
    <cellStyle name="20% - Accent3 19 3 2" xfId="55276"/>
    <cellStyle name="20% - Accent3 19 3 2 2" xfId="55277"/>
    <cellStyle name="20% - Accent3 19 3 2 2 2" xfId="55278"/>
    <cellStyle name="20% - Accent3 19 3 2 3" xfId="55279"/>
    <cellStyle name="20% - Accent3 19 3 2 3 2" xfId="55280"/>
    <cellStyle name="20% - Accent3 19 3 2 4" xfId="55281"/>
    <cellStyle name="20% - Accent3 19 3 3" xfId="55282"/>
    <cellStyle name="20% - Accent3 19 3 3 2" xfId="55283"/>
    <cellStyle name="20% - Accent3 19 3 3 2 2" xfId="55284"/>
    <cellStyle name="20% - Accent3 19 3 3 3" xfId="55285"/>
    <cellStyle name="20% - Accent3 19 3 3 3 2" xfId="55286"/>
    <cellStyle name="20% - Accent3 19 3 3 4" xfId="55287"/>
    <cellStyle name="20% - Accent3 19 3 4" xfId="55288"/>
    <cellStyle name="20% - Accent3 19 3 4 2" xfId="55289"/>
    <cellStyle name="20% - Accent3 19 3 4 2 2" xfId="55290"/>
    <cellStyle name="20% - Accent3 19 3 4 3" xfId="55291"/>
    <cellStyle name="20% - Accent3 19 3 5" xfId="55292"/>
    <cellStyle name="20% - Accent3 19 3 5 2" xfId="55293"/>
    <cellStyle name="20% - Accent3 19 3 6" xfId="55294"/>
    <cellStyle name="20% - Accent3 19 3 6 2" xfId="55295"/>
    <cellStyle name="20% - Accent3 19 3 7" xfId="55296"/>
    <cellStyle name="20% - Accent3 19 3 7 2" xfId="55297"/>
    <cellStyle name="20% - Accent3 19 3 8" xfId="55298"/>
    <cellStyle name="20% - Accent3 19 3 8 2" xfId="55299"/>
    <cellStyle name="20% - Accent3 19 3 9" xfId="55300"/>
    <cellStyle name="20% - Accent3 19 3 9 2" xfId="55301"/>
    <cellStyle name="20% - Accent3 19 4" xfId="55302"/>
    <cellStyle name="20% - Accent3 19 4 2" xfId="55303"/>
    <cellStyle name="20% - Accent3 19 4 2 2" xfId="55304"/>
    <cellStyle name="20% - Accent3 19 4 3" xfId="55305"/>
    <cellStyle name="20% - Accent3 19 4 3 2" xfId="55306"/>
    <cellStyle name="20% - Accent3 19 4 4" xfId="55307"/>
    <cellStyle name="20% - Accent3 19 5" xfId="55308"/>
    <cellStyle name="20% - Accent3 19 5 2" xfId="55309"/>
    <cellStyle name="20% - Accent3 19 5 2 2" xfId="55310"/>
    <cellStyle name="20% - Accent3 19 5 3" xfId="55311"/>
    <cellStyle name="20% - Accent3 19 5 3 2" xfId="55312"/>
    <cellStyle name="20% - Accent3 19 5 4" xfId="55313"/>
    <cellStyle name="20% - Accent3 19 6" xfId="55314"/>
    <cellStyle name="20% - Accent3 19 6 2" xfId="55315"/>
    <cellStyle name="20% - Accent3 19 6 2 2" xfId="55316"/>
    <cellStyle name="20% - Accent3 19 6 3" xfId="55317"/>
    <cellStyle name="20% - Accent3 19 7" xfId="55318"/>
    <cellStyle name="20% - Accent3 19 7 2" xfId="55319"/>
    <cellStyle name="20% - Accent3 19 8" xfId="55320"/>
    <cellStyle name="20% - Accent3 19 8 2" xfId="55321"/>
    <cellStyle name="20% - Accent3 19 9" xfId="55322"/>
    <cellStyle name="20% - Accent3 19 9 2" xfId="55323"/>
    <cellStyle name="20% - Accent3 2" xfId="765"/>
    <cellStyle name="20% - Accent3 2 10" xfId="55324"/>
    <cellStyle name="20% - Accent3 2 10 2" xfId="55325"/>
    <cellStyle name="20% - Accent3 2 11" xfId="55326"/>
    <cellStyle name="20% - Accent3 2 11 2" xfId="55327"/>
    <cellStyle name="20% - Accent3 2 12" xfId="55328"/>
    <cellStyle name="20% - Accent3 2 12 2" xfId="55329"/>
    <cellStyle name="20% - Accent3 2 13" xfId="55330"/>
    <cellStyle name="20% - Accent3 2 13 2" xfId="55331"/>
    <cellStyle name="20% - Accent3 2 14" xfId="55332"/>
    <cellStyle name="20% - Accent3 2 2" xfId="766"/>
    <cellStyle name="20% - Accent3 2 2 2" xfId="767"/>
    <cellStyle name="20% - Accent3 2 2 2 2" xfId="55333"/>
    <cellStyle name="20% - Accent3 2 2 2 3" xfId="55334"/>
    <cellStyle name="20% - Accent3 2 2 3" xfId="768"/>
    <cellStyle name="20% - Accent3 2 2 3 2" xfId="769"/>
    <cellStyle name="20% - Accent3 2 2 4" xfId="770"/>
    <cellStyle name="20% - Accent3 2 3" xfId="771"/>
    <cellStyle name="20% - Accent3 2 3 10" xfId="55335"/>
    <cellStyle name="20% - Accent3 2 3 10 2" xfId="55336"/>
    <cellStyle name="20% - Accent3 2 3 11" xfId="55337"/>
    <cellStyle name="20% - Accent3 2 3 11 2" xfId="55338"/>
    <cellStyle name="20% - Accent3 2 3 12" xfId="55339"/>
    <cellStyle name="20% - Accent3 2 3 2" xfId="772"/>
    <cellStyle name="20% - Accent3 2 3 2 10" xfId="55340"/>
    <cellStyle name="20% - Accent3 2 3 2 10 2" xfId="55341"/>
    <cellStyle name="20% - Accent3 2 3 2 11" xfId="55342"/>
    <cellStyle name="20% - Accent3 2 3 2 2" xfId="55343"/>
    <cellStyle name="20% - Accent3 2 3 2 2 2" xfId="55344"/>
    <cellStyle name="20% - Accent3 2 3 2 2 2 2" xfId="55345"/>
    <cellStyle name="20% - Accent3 2 3 2 2 3" xfId="55346"/>
    <cellStyle name="20% - Accent3 2 3 2 2 3 2" xfId="55347"/>
    <cellStyle name="20% - Accent3 2 3 2 2 4" xfId="55348"/>
    <cellStyle name="20% - Accent3 2 3 2 3" xfId="55349"/>
    <cellStyle name="20% - Accent3 2 3 2 3 2" xfId="55350"/>
    <cellStyle name="20% - Accent3 2 3 2 3 2 2" xfId="55351"/>
    <cellStyle name="20% - Accent3 2 3 2 3 3" xfId="55352"/>
    <cellStyle name="20% - Accent3 2 3 2 3 3 2" xfId="55353"/>
    <cellStyle name="20% - Accent3 2 3 2 3 4" xfId="55354"/>
    <cellStyle name="20% - Accent3 2 3 2 4" xfId="55355"/>
    <cellStyle name="20% - Accent3 2 3 2 4 2" xfId="55356"/>
    <cellStyle name="20% - Accent3 2 3 2 4 2 2" xfId="55357"/>
    <cellStyle name="20% - Accent3 2 3 2 4 3" xfId="55358"/>
    <cellStyle name="20% - Accent3 2 3 2 5" xfId="55359"/>
    <cellStyle name="20% - Accent3 2 3 2 5 2" xfId="55360"/>
    <cellStyle name="20% - Accent3 2 3 2 6" xfId="55361"/>
    <cellStyle name="20% - Accent3 2 3 2 6 2" xfId="55362"/>
    <cellStyle name="20% - Accent3 2 3 2 7" xfId="55363"/>
    <cellStyle name="20% - Accent3 2 3 2 7 2" xfId="55364"/>
    <cellStyle name="20% - Accent3 2 3 2 8" xfId="55365"/>
    <cellStyle name="20% - Accent3 2 3 2 8 2" xfId="55366"/>
    <cellStyle name="20% - Accent3 2 3 2 9" xfId="55367"/>
    <cellStyle name="20% - Accent3 2 3 2 9 2" xfId="55368"/>
    <cellStyle name="20% - Accent3 2 3 3" xfId="55369"/>
    <cellStyle name="20% - Accent3 2 3 3 2" xfId="55370"/>
    <cellStyle name="20% - Accent3 2 3 3 2 2" xfId="55371"/>
    <cellStyle name="20% - Accent3 2 3 3 3" xfId="55372"/>
    <cellStyle name="20% - Accent3 2 3 3 3 2" xfId="55373"/>
    <cellStyle name="20% - Accent3 2 3 3 4" xfId="55374"/>
    <cellStyle name="20% - Accent3 2 3 4" xfId="55375"/>
    <cellStyle name="20% - Accent3 2 3 4 2" xfId="55376"/>
    <cellStyle name="20% - Accent3 2 3 4 2 2" xfId="55377"/>
    <cellStyle name="20% - Accent3 2 3 4 3" xfId="55378"/>
    <cellStyle name="20% - Accent3 2 3 4 3 2" xfId="55379"/>
    <cellStyle name="20% - Accent3 2 3 4 4" xfId="55380"/>
    <cellStyle name="20% - Accent3 2 3 5" xfId="55381"/>
    <cellStyle name="20% - Accent3 2 3 5 2" xfId="55382"/>
    <cellStyle name="20% - Accent3 2 3 5 2 2" xfId="55383"/>
    <cellStyle name="20% - Accent3 2 3 5 3" xfId="55384"/>
    <cellStyle name="20% - Accent3 2 3 6" xfId="55385"/>
    <cellStyle name="20% - Accent3 2 3 6 2" xfId="55386"/>
    <cellStyle name="20% - Accent3 2 3 7" xfId="55387"/>
    <cellStyle name="20% - Accent3 2 3 7 2" xfId="55388"/>
    <cellStyle name="20% - Accent3 2 3 8" xfId="55389"/>
    <cellStyle name="20% - Accent3 2 3 8 2" xfId="55390"/>
    <cellStyle name="20% - Accent3 2 3 9" xfId="55391"/>
    <cellStyle name="20% - Accent3 2 3 9 2" xfId="55392"/>
    <cellStyle name="20% - Accent3 2 3_FY11 Repairs" xfId="55393"/>
    <cellStyle name="20% - Accent3 2 4" xfId="773"/>
    <cellStyle name="20% - Accent3 2 4 10" xfId="55394"/>
    <cellStyle name="20% - Accent3 2 4 10 2" xfId="55395"/>
    <cellStyle name="20% - Accent3 2 4 11" xfId="55396"/>
    <cellStyle name="20% - Accent3 2 4 2" xfId="55397"/>
    <cellStyle name="20% - Accent3 2 4 2 2" xfId="55398"/>
    <cellStyle name="20% - Accent3 2 4 2 2 2" xfId="55399"/>
    <cellStyle name="20% - Accent3 2 4 2 3" xfId="55400"/>
    <cellStyle name="20% - Accent3 2 4 2 3 2" xfId="55401"/>
    <cellStyle name="20% - Accent3 2 4 2 4" xfId="55402"/>
    <cellStyle name="20% - Accent3 2 4 3" xfId="55403"/>
    <cellStyle name="20% - Accent3 2 4 3 2" xfId="55404"/>
    <cellStyle name="20% - Accent3 2 4 3 2 2" xfId="55405"/>
    <cellStyle name="20% - Accent3 2 4 3 3" xfId="55406"/>
    <cellStyle name="20% - Accent3 2 4 3 3 2" xfId="55407"/>
    <cellStyle name="20% - Accent3 2 4 3 4" xfId="55408"/>
    <cellStyle name="20% - Accent3 2 4 4" xfId="55409"/>
    <cellStyle name="20% - Accent3 2 4 4 2" xfId="55410"/>
    <cellStyle name="20% - Accent3 2 4 4 2 2" xfId="55411"/>
    <cellStyle name="20% - Accent3 2 4 4 3" xfId="55412"/>
    <cellStyle name="20% - Accent3 2 4 5" xfId="55413"/>
    <cellStyle name="20% - Accent3 2 4 5 2" xfId="55414"/>
    <cellStyle name="20% - Accent3 2 4 6" xfId="55415"/>
    <cellStyle name="20% - Accent3 2 4 6 2" xfId="55416"/>
    <cellStyle name="20% - Accent3 2 4 7" xfId="55417"/>
    <cellStyle name="20% - Accent3 2 4 7 2" xfId="55418"/>
    <cellStyle name="20% - Accent3 2 4 8" xfId="55419"/>
    <cellStyle name="20% - Accent3 2 4 8 2" xfId="55420"/>
    <cellStyle name="20% - Accent3 2 4 9" xfId="55421"/>
    <cellStyle name="20% - Accent3 2 4 9 2" xfId="55422"/>
    <cellStyle name="20% - Accent3 2 5" xfId="774"/>
    <cellStyle name="20% - Accent3 2 5 2" xfId="55423"/>
    <cellStyle name="20% - Accent3 2 5 2 2" xfId="55424"/>
    <cellStyle name="20% - Accent3 2 5 3" xfId="55425"/>
    <cellStyle name="20% - Accent3 2 5 3 2" xfId="55426"/>
    <cellStyle name="20% - Accent3 2 5 4" xfId="55427"/>
    <cellStyle name="20% - Accent3 2 6" xfId="55428"/>
    <cellStyle name="20% - Accent3 2 6 2" xfId="55429"/>
    <cellStyle name="20% - Accent3 2 6 2 2" xfId="55430"/>
    <cellStyle name="20% - Accent3 2 6 3" xfId="55431"/>
    <cellStyle name="20% - Accent3 2 6 3 2" xfId="55432"/>
    <cellStyle name="20% - Accent3 2 6 4" xfId="55433"/>
    <cellStyle name="20% - Accent3 2 7" xfId="55434"/>
    <cellStyle name="20% - Accent3 2 7 2" xfId="55435"/>
    <cellStyle name="20% - Accent3 2 7 2 2" xfId="55436"/>
    <cellStyle name="20% - Accent3 2 7 3" xfId="55437"/>
    <cellStyle name="20% - Accent3 2 8" xfId="55438"/>
    <cellStyle name="20% - Accent3 2 8 2" xfId="55439"/>
    <cellStyle name="20% - Accent3 2 9" xfId="55440"/>
    <cellStyle name="20% - Accent3 2 9 2" xfId="55441"/>
    <cellStyle name="20% - Accent3 2_2013 Combined" xfId="55442"/>
    <cellStyle name="20% - Accent3 20" xfId="55443"/>
    <cellStyle name="20% - Accent3 20 10" xfId="55444"/>
    <cellStyle name="20% - Accent3 20 10 2" xfId="55445"/>
    <cellStyle name="20% - Accent3 20 11" xfId="55446"/>
    <cellStyle name="20% - Accent3 20 11 2" xfId="55447"/>
    <cellStyle name="20% - Accent3 20 12" xfId="55448"/>
    <cellStyle name="20% - Accent3 20 12 2" xfId="55449"/>
    <cellStyle name="20% - Accent3 20 13" xfId="55450"/>
    <cellStyle name="20% - Accent3 20 2" xfId="55451"/>
    <cellStyle name="20% - Accent3 20 2 10" xfId="55452"/>
    <cellStyle name="20% - Accent3 20 2 10 2" xfId="55453"/>
    <cellStyle name="20% - Accent3 20 2 11" xfId="55454"/>
    <cellStyle name="20% - Accent3 20 2 11 2" xfId="55455"/>
    <cellStyle name="20% - Accent3 20 2 12" xfId="55456"/>
    <cellStyle name="20% - Accent3 20 2 2" xfId="55457"/>
    <cellStyle name="20% - Accent3 20 2 2 10" xfId="55458"/>
    <cellStyle name="20% - Accent3 20 2 2 10 2" xfId="55459"/>
    <cellStyle name="20% - Accent3 20 2 2 11" xfId="55460"/>
    <cellStyle name="20% - Accent3 20 2 2 2" xfId="55461"/>
    <cellStyle name="20% - Accent3 20 2 2 2 2" xfId="55462"/>
    <cellStyle name="20% - Accent3 20 2 2 2 2 2" xfId="55463"/>
    <cellStyle name="20% - Accent3 20 2 2 2 3" xfId="55464"/>
    <cellStyle name="20% - Accent3 20 2 2 2 3 2" xfId="55465"/>
    <cellStyle name="20% - Accent3 20 2 2 2 4" xfId="55466"/>
    <cellStyle name="20% - Accent3 20 2 2 3" xfId="55467"/>
    <cellStyle name="20% - Accent3 20 2 2 3 2" xfId="55468"/>
    <cellStyle name="20% - Accent3 20 2 2 3 2 2" xfId="55469"/>
    <cellStyle name="20% - Accent3 20 2 2 3 3" xfId="55470"/>
    <cellStyle name="20% - Accent3 20 2 2 3 3 2" xfId="55471"/>
    <cellStyle name="20% - Accent3 20 2 2 3 4" xfId="55472"/>
    <cellStyle name="20% - Accent3 20 2 2 4" xfId="55473"/>
    <cellStyle name="20% - Accent3 20 2 2 4 2" xfId="55474"/>
    <cellStyle name="20% - Accent3 20 2 2 4 2 2" xfId="55475"/>
    <cellStyle name="20% - Accent3 20 2 2 4 3" xfId="55476"/>
    <cellStyle name="20% - Accent3 20 2 2 5" xfId="55477"/>
    <cellStyle name="20% - Accent3 20 2 2 5 2" xfId="55478"/>
    <cellStyle name="20% - Accent3 20 2 2 6" xfId="55479"/>
    <cellStyle name="20% - Accent3 20 2 2 6 2" xfId="55480"/>
    <cellStyle name="20% - Accent3 20 2 2 7" xfId="55481"/>
    <cellStyle name="20% - Accent3 20 2 2 7 2" xfId="55482"/>
    <cellStyle name="20% - Accent3 20 2 2 8" xfId="55483"/>
    <cellStyle name="20% - Accent3 20 2 2 8 2" xfId="55484"/>
    <cellStyle name="20% - Accent3 20 2 2 9" xfId="55485"/>
    <cellStyle name="20% - Accent3 20 2 2 9 2" xfId="55486"/>
    <cellStyle name="20% - Accent3 20 2 3" xfId="55487"/>
    <cellStyle name="20% - Accent3 20 2 3 2" xfId="55488"/>
    <cellStyle name="20% - Accent3 20 2 3 2 2" xfId="55489"/>
    <cellStyle name="20% - Accent3 20 2 3 3" xfId="55490"/>
    <cellStyle name="20% - Accent3 20 2 3 3 2" xfId="55491"/>
    <cellStyle name="20% - Accent3 20 2 3 4" xfId="55492"/>
    <cellStyle name="20% - Accent3 20 2 4" xfId="55493"/>
    <cellStyle name="20% - Accent3 20 2 4 2" xfId="55494"/>
    <cellStyle name="20% - Accent3 20 2 4 2 2" xfId="55495"/>
    <cellStyle name="20% - Accent3 20 2 4 3" xfId="55496"/>
    <cellStyle name="20% - Accent3 20 2 4 3 2" xfId="55497"/>
    <cellStyle name="20% - Accent3 20 2 4 4" xfId="55498"/>
    <cellStyle name="20% - Accent3 20 2 5" xfId="55499"/>
    <cellStyle name="20% - Accent3 20 2 5 2" xfId="55500"/>
    <cellStyle name="20% - Accent3 20 2 5 2 2" xfId="55501"/>
    <cellStyle name="20% - Accent3 20 2 5 3" xfId="55502"/>
    <cellStyle name="20% - Accent3 20 2 6" xfId="55503"/>
    <cellStyle name="20% - Accent3 20 2 6 2" xfId="55504"/>
    <cellStyle name="20% - Accent3 20 2 7" xfId="55505"/>
    <cellStyle name="20% - Accent3 20 2 7 2" xfId="55506"/>
    <cellStyle name="20% - Accent3 20 2 8" xfId="55507"/>
    <cellStyle name="20% - Accent3 20 2 8 2" xfId="55508"/>
    <cellStyle name="20% - Accent3 20 2 9" xfId="55509"/>
    <cellStyle name="20% - Accent3 20 2 9 2" xfId="55510"/>
    <cellStyle name="20% - Accent3 20 3" xfId="55511"/>
    <cellStyle name="20% - Accent3 20 3 10" xfId="55512"/>
    <cellStyle name="20% - Accent3 20 3 10 2" xfId="55513"/>
    <cellStyle name="20% - Accent3 20 3 11" xfId="55514"/>
    <cellStyle name="20% - Accent3 20 3 2" xfId="55515"/>
    <cellStyle name="20% - Accent3 20 3 2 2" xfId="55516"/>
    <cellStyle name="20% - Accent3 20 3 2 2 2" xfId="55517"/>
    <cellStyle name="20% - Accent3 20 3 2 3" xfId="55518"/>
    <cellStyle name="20% - Accent3 20 3 2 3 2" xfId="55519"/>
    <cellStyle name="20% - Accent3 20 3 2 4" xfId="55520"/>
    <cellStyle name="20% - Accent3 20 3 3" xfId="55521"/>
    <cellStyle name="20% - Accent3 20 3 3 2" xfId="55522"/>
    <cellStyle name="20% - Accent3 20 3 3 2 2" xfId="55523"/>
    <cellStyle name="20% - Accent3 20 3 3 3" xfId="55524"/>
    <cellStyle name="20% - Accent3 20 3 3 3 2" xfId="55525"/>
    <cellStyle name="20% - Accent3 20 3 3 4" xfId="55526"/>
    <cellStyle name="20% - Accent3 20 3 4" xfId="55527"/>
    <cellStyle name="20% - Accent3 20 3 4 2" xfId="55528"/>
    <cellStyle name="20% - Accent3 20 3 4 2 2" xfId="55529"/>
    <cellStyle name="20% - Accent3 20 3 4 3" xfId="55530"/>
    <cellStyle name="20% - Accent3 20 3 5" xfId="55531"/>
    <cellStyle name="20% - Accent3 20 3 5 2" xfId="55532"/>
    <cellStyle name="20% - Accent3 20 3 6" xfId="55533"/>
    <cellStyle name="20% - Accent3 20 3 6 2" xfId="55534"/>
    <cellStyle name="20% - Accent3 20 3 7" xfId="55535"/>
    <cellStyle name="20% - Accent3 20 3 7 2" xfId="55536"/>
    <cellStyle name="20% - Accent3 20 3 8" xfId="55537"/>
    <cellStyle name="20% - Accent3 20 3 8 2" xfId="55538"/>
    <cellStyle name="20% - Accent3 20 3 9" xfId="55539"/>
    <cellStyle name="20% - Accent3 20 3 9 2" xfId="55540"/>
    <cellStyle name="20% - Accent3 20 4" xfId="55541"/>
    <cellStyle name="20% - Accent3 20 4 2" xfId="55542"/>
    <cellStyle name="20% - Accent3 20 4 2 2" xfId="55543"/>
    <cellStyle name="20% - Accent3 20 4 3" xfId="55544"/>
    <cellStyle name="20% - Accent3 20 4 3 2" xfId="55545"/>
    <cellStyle name="20% - Accent3 20 4 4" xfId="55546"/>
    <cellStyle name="20% - Accent3 20 5" xfId="55547"/>
    <cellStyle name="20% - Accent3 20 5 2" xfId="55548"/>
    <cellStyle name="20% - Accent3 20 5 2 2" xfId="55549"/>
    <cellStyle name="20% - Accent3 20 5 3" xfId="55550"/>
    <cellStyle name="20% - Accent3 20 5 3 2" xfId="55551"/>
    <cellStyle name="20% - Accent3 20 5 4" xfId="55552"/>
    <cellStyle name="20% - Accent3 20 6" xfId="55553"/>
    <cellStyle name="20% - Accent3 20 6 2" xfId="55554"/>
    <cellStyle name="20% - Accent3 20 6 2 2" xfId="55555"/>
    <cellStyle name="20% - Accent3 20 6 3" xfId="55556"/>
    <cellStyle name="20% - Accent3 20 7" xfId="55557"/>
    <cellStyle name="20% - Accent3 20 7 2" xfId="55558"/>
    <cellStyle name="20% - Accent3 20 8" xfId="55559"/>
    <cellStyle name="20% - Accent3 20 8 2" xfId="55560"/>
    <cellStyle name="20% - Accent3 20 9" xfId="55561"/>
    <cellStyle name="20% - Accent3 20 9 2" xfId="55562"/>
    <cellStyle name="20% - Accent3 21" xfId="55563"/>
    <cellStyle name="20% - Accent3 21 10" xfId="55564"/>
    <cellStyle name="20% - Accent3 21 10 2" xfId="55565"/>
    <cellStyle name="20% - Accent3 21 11" xfId="55566"/>
    <cellStyle name="20% - Accent3 21 11 2" xfId="55567"/>
    <cellStyle name="20% - Accent3 21 12" xfId="55568"/>
    <cellStyle name="20% - Accent3 21 12 2" xfId="55569"/>
    <cellStyle name="20% - Accent3 21 13" xfId="55570"/>
    <cellStyle name="20% - Accent3 21 2" xfId="55571"/>
    <cellStyle name="20% - Accent3 21 2 10" xfId="55572"/>
    <cellStyle name="20% - Accent3 21 2 10 2" xfId="55573"/>
    <cellStyle name="20% - Accent3 21 2 11" xfId="55574"/>
    <cellStyle name="20% - Accent3 21 2 11 2" xfId="55575"/>
    <cellStyle name="20% - Accent3 21 2 12" xfId="55576"/>
    <cellStyle name="20% - Accent3 21 2 2" xfId="55577"/>
    <cellStyle name="20% - Accent3 21 2 2 10" xfId="55578"/>
    <cellStyle name="20% - Accent3 21 2 2 10 2" xfId="55579"/>
    <cellStyle name="20% - Accent3 21 2 2 11" xfId="55580"/>
    <cellStyle name="20% - Accent3 21 2 2 2" xfId="55581"/>
    <cellStyle name="20% - Accent3 21 2 2 2 2" xfId="55582"/>
    <cellStyle name="20% - Accent3 21 2 2 2 2 2" xfId="55583"/>
    <cellStyle name="20% - Accent3 21 2 2 2 3" xfId="55584"/>
    <cellStyle name="20% - Accent3 21 2 2 2 3 2" xfId="55585"/>
    <cellStyle name="20% - Accent3 21 2 2 2 4" xfId="55586"/>
    <cellStyle name="20% - Accent3 21 2 2 3" xfId="55587"/>
    <cellStyle name="20% - Accent3 21 2 2 3 2" xfId="55588"/>
    <cellStyle name="20% - Accent3 21 2 2 3 2 2" xfId="55589"/>
    <cellStyle name="20% - Accent3 21 2 2 3 3" xfId="55590"/>
    <cellStyle name="20% - Accent3 21 2 2 3 3 2" xfId="55591"/>
    <cellStyle name="20% - Accent3 21 2 2 3 4" xfId="55592"/>
    <cellStyle name="20% - Accent3 21 2 2 4" xfId="55593"/>
    <cellStyle name="20% - Accent3 21 2 2 4 2" xfId="55594"/>
    <cellStyle name="20% - Accent3 21 2 2 4 2 2" xfId="55595"/>
    <cellStyle name="20% - Accent3 21 2 2 4 3" xfId="55596"/>
    <cellStyle name="20% - Accent3 21 2 2 5" xfId="55597"/>
    <cellStyle name="20% - Accent3 21 2 2 5 2" xfId="55598"/>
    <cellStyle name="20% - Accent3 21 2 2 6" xfId="55599"/>
    <cellStyle name="20% - Accent3 21 2 2 6 2" xfId="55600"/>
    <cellStyle name="20% - Accent3 21 2 2 7" xfId="55601"/>
    <cellStyle name="20% - Accent3 21 2 2 7 2" xfId="55602"/>
    <cellStyle name="20% - Accent3 21 2 2 8" xfId="55603"/>
    <cellStyle name="20% - Accent3 21 2 2 8 2" xfId="55604"/>
    <cellStyle name="20% - Accent3 21 2 2 9" xfId="55605"/>
    <cellStyle name="20% - Accent3 21 2 2 9 2" xfId="55606"/>
    <cellStyle name="20% - Accent3 21 2 3" xfId="55607"/>
    <cellStyle name="20% - Accent3 21 2 3 2" xfId="55608"/>
    <cellStyle name="20% - Accent3 21 2 3 2 2" xfId="55609"/>
    <cellStyle name="20% - Accent3 21 2 3 3" xfId="55610"/>
    <cellStyle name="20% - Accent3 21 2 3 3 2" xfId="55611"/>
    <cellStyle name="20% - Accent3 21 2 3 4" xfId="55612"/>
    <cellStyle name="20% - Accent3 21 2 4" xfId="55613"/>
    <cellStyle name="20% - Accent3 21 2 4 2" xfId="55614"/>
    <cellStyle name="20% - Accent3 21 2 4 2 2" xfId="55615"/>
    <cellStyle name="20% - Accent3 21 2 4 3" xfId="55616"/>
    <cellStyle name="20% - Accent3 21 2 4 3 2" xfId="55617"/>
    <cellStyle name="20% - Accent3 21 2 4 4" xfId="55618"/>
    <cellStyle name="20% - Accent3 21 2 5" xfId="55619"/>
    <cellStyle name="20% - Accent3 21 2 5 2" xfId="55620"/>
    <cellStyle name="20% - Accent3 21 2 5 2 2" xfId="55621"/>
    <cellStyle name="20% - Accent3 21 2 5 3" xfId="55622"/>
    <cellStyle name="20% - Accent3 21 2 6" xfId="55623"/>
    <cellStyle name="20% - Accent3 21 2 6 2" xfId="55624"/>
    <cellStyle name="20% - Accent3 21 2 7" xfId="55625"/>
    <cellStyle name="20% - Accent3 21 2 7 2" xfId="55626"/>
    <cellStyle name="20% - Accent3 21 2 8" xfId="55627"/>
    <cellStyle name="20% - Accent3 21 2 8 2" xfId="55628"/>
    <cellStyle name="20% - Accent3 21 2 9" xfId="55629"/>
    <cellStyle name="20% - Accent3 21 2 9 2" xfId="55630"/>
    <cellStyle name="20% - Accent3 21 3" xfId="55631"/>
    <cellStyle name="20% - Accent3 21 3 10" xfId="55632"/>
    <cellStyle name="20% - Accent3 21 3 10 2" xfId="55633"/>
    <cellStyle name="20% - Accent3 21 3 11" xfId="55634"/>
    <cellStyle name="20% - Accent3 21 3 2" xfId="55635"/>
    <cellStyle name="20% - Accent3 21 3 2 2" xfId="55636"/>
    <cellStyle name="20% - Accent3 21 3 2 2 2" xfId="55637"/>
    <cellStyle name="20% - Accent3 21 3 2 3" xfId="55638"/>
    <cellStyle name="20% - Accent3 21 3 2 3 2" xfId="55639"/>
    <cellStyle name="20% - Accent3 21 3 2 4" xfId="55640"/>
    <cellStyle name="20% - Accent3 21 3 3" xfId="55641"/>
    <cellStyle name="20% - Accent3 21 3 3 2" xfId="55642"/>
    <cellStyle name="20% - Accent3 21 3 3 2 2" xfId="55643"/>
    <cellStyle name="20% - Accent3 21 3 3 3" xfId="55644"/>
    <cellStyle name="20% - Accent3 21 3 3 3 2" xfId="55645"/>
    <cellStyle name="20% - Accent3 21 3 3 4" xfId="55646"/>
    <cellStyle name="20% - Accent3 21 3 4" xfId="55647"/>
    <cellStyle name="20% - Accent3 21 3 4 2" xfId="55648"/>
    <cellStyle name="20% - Accent3 21 3 4 2 2" xfId="55649"/>
    <cellStyle name="20% - Accent3 21 3 4 3" xfId="55650"/>
    <cellStyle name="20% - Accent3 21 3 5" xfId="55651"/>
    <cellStyle name="20% - Accent3 21 3 5 2" xfId="55652"/>
    <cellStyle name="20% - Accent3 21 3 6" xfId="55653"/>
    <cellStyle name="20% - Accent3 21 3 6 2" xfId="55654"/>
    <cellStyle name="20% - Accent3 21 3 7" xfId="55655"/>
    <cellStyle name="20% - Accent3 21 3 7 2" xfId="55656"/>
    <cellStyle name="20% - Accent3 21 3 8" xfId="55657"/>
    <cellStyle name="20% - Accent3 21 3 8 2" xfId="55658"/>
    <cellStyle name="20% - Accent3 21 3 9" xfId="55659"/>
    <cellStyle name="20% - Accent3 21 3 9 2" xfId="55660"/>
    <cellStyle name="20% - Accent3 21 4" xfId="55661"/>
    <cellStyle name="20% - Accent3 21 4 2" xfId="55662"/>
    <cellStyle name="20% - Accent3 21 4 2 2" xfId="55663"/>
    <cellStyle name="20% - Accent3 21 4 3" xfId="55664"/>
    <cellStyle name="20% - Accent3 21 4 3 2" xfId="55665"/>
    <cellStyle name="20% - Accent3 21 4 4" xfId="55666"/>
    <cellStyle name="20% - Accent3 21 5" xfId="55667"/>
    <cellStyle name="20% - Accent3 21 5 2" xfId="55668"/>
    <cellStyle name="20% - Accent3 21 5 2 2" xfId="55669"/>
    <cellStyle name="20% - Accent3 21 5 3" xfId="55670"/>
    <cellStyle name="20% - Accent3 21 5 3 2" xfId="55671"/>
    <cellStyle name="20% - Accent3 21 5 4" xfId="55672"/>
    <cellStyle name="20% - Accent3 21 6" xfId="55673"/>
    <cellStyle name="20% - Accent3 21 6 2" xfId="55674"/>
    <cellStyle name="20% - Accent3 21 6 2 2" xfId="55675"/>
    <cellStyle name="20% - Accent3 21 6 3" xfId="55676"/>
    <cellStyle name="20% - Accent3 21 7" xfId="55677"/>
    <cellStyle name="20% - Accent3 21 7 2" xfId="55678"/>
    <cellStyle name="20% - Accent3 21 8" xfId="55679"/>
    <cellStyle name="20% - Accent3 21 8 2" xfId="55680"/>
    <cellStyle name="20% - Accent3 21 9" xfId="55681"/>
    <cellStyle name="20% - Accent3 21 9 2" xfId="55682"/>
    <cellStyle name="20% - Accent3 22" xfId="55683"/>
    <cellStyle name="20% - Accent3 22 10" xfId="55684"/>
    <cellStyle name="20% - Accent3 22 10 2" xfId="55685"/>
    <cellStyle name="20% - Accent3 22 11" xfId="55686"/>
    <cellStyle name="20% - Accent3 22 11 2" xfId="55687"/>
    <cellStyle name="20% - Accent3 22 12" xfId="55688"/>
    <cellStyle name="20% - Accent3 22 12 2" xfId="55689"/>
    <cellStyle name="20% - Accent3 22 13" xfId="55690"/>
    <cellStyle name="20% - Accent3 22 2" xfId="55691"/>
    <cellStyle name="20% - Accent3 22 2 10" xfId="55692"/>
    <cellStyle name="20% - Accent3 22 2 10 2" xfId="55693"/>
    <cellStyle name="20% - Accent3 22 2 11" xfId="55694"/>
    <cellStyle name="20% - Accent3 22 2 11 2" xfId="55695"/>
    <cellStyle name="20% - Accent3 22 2 12" xfId="55696"/>
    <cellStyle name="20% - Accent3 22 2 2" xfId="55697"/>
    <cellStyle name="20% - Accent3 22 2 2 10" xfId="55698"/>
    <cellStyle name="20% - Accent3 22 2 2 10 2" xfId="55699"/>
    <cellStyle name="20% - Accent3 22 2 2 11" xfId="55700"/>
    <cellStyle name="20% - Accent3 22 2 2 2" xfId="55701"/>
    <cellStyle name="20% - Accent3 22 2 2 2 2" xfId="55702"/>
    <cellStyle name="20% - Accent3 22 2 2 2 2 2" xfId="55703"/>
    <cellStyle name="20% - Accent3 22 2 2 2 3" xfId="55704"/>
    <cellStyle name="20% - Accent3 22 2 2 2 3 2" xfId="55705"/>
    <cellStyle name="20% - Accent3 22 2 2 2 4" xfId="55706"/>
    <cellStyle name="20% - Accent3 22 2 2 3" xfId="55707"/>
    <cellStyle name="20% - Accent3 22 2 2 3 2" xfId="55708"/>
    <cellStyle name="20% - Accent3 22 2 2 3 2 2" xfId="55709"/>
    <cellStyle name="20% - Accent3 22 2 2 3 3" xfId="55710"/>
    <cellStyle name="20% - Accent3 22 2 2 3 3 2" xfId="55711"/>
    <cellStyle name="20% - Accent3 22 2 2 3 4" xfId="55712"/>
    <cellStyle name="20% - Accent3 22 2 2 4" xfId="55713"/>
    <cellStyle name="20% - Accent3 22 2 2 4 2" xfId="55714"/>
    <cellStyle name="20% - Accent3 22 2 2 4 2 2" xfId="55715"/>
    <cellStyle name="20% - Accent3 22 2 2 4 3" xfId="55716"/>
    <cellStyle name="20% - Accent3 22 2 2 5" xfId="55717"/>
    <cellStyle name="20% - Accent3 22 2 2 5 2" xfId="55718"/>
    <cellStyle name="20% - Accent3 22 2 2 6" xfId="55719"/>
    <cellStyle name="20% - Accent3 22 2 2 6 2" xfId="55720"/>
    <cellStyle name="20% - Accent3 22 2 2 7" xfId="55721"/>
    <cellStyle name="20% - Accent3 22 2 2 7 2" xfId="55722"/>
    <cellStyle name="20% - Accent3 22 2 2 8" xfId="55723"/>
    <cellStyle name="20% - Accent3 22 2 2 8 2" xfId="55724"/>
    <cellStyle name="20% - Accent3 22 2 2 9" xfId="55725"/>
    <cellStyle name="20% - Accent3 22 2 2 9 2" xfId="55726"/>
    <cellStyle name="20% - Accent3 22 2 3" xfId="55727"/>
    <cellStyle name="20% - Accent3 22 2 3 2" xfId="55728"/>
    <cellStyle name="20% - Accent3 22 2 3 2 2" xfId="55729"/>
    <cellStyle name="20% - Accent3 22 2 3 3" xfId="55730"/>
    <cellStyle name="20% - Accent3 22 2 3 3 2" xfId="55731"/>
    <cellStyle name="20% - Accent3 22 2 3 4" xfId="55732"/>
    <cellStyle name="20% - Accent3 22 2 4" xfId="55733"/>
    <cellStyle name="20% - Accent3 22 2 4 2" xfId="55734"/>
    <cellStyle name="20% - Accent3 22 2 4 2 2" xfId="55735"/>
    <cellStyle name="20% - Accent3 22 2 4 3" xfId="55736"/>
    <cellStyle name="20% - Accent3 22 2 4 3 2" xfId="55737"/>
    <cellStyle name="20% - Accent3 22 2 4 4" xfId="55738"/>
    <cellStyle name="20% - Accent3 22 2 5" xfId="55739"/>
    <cellStyle name="20% - Accent3 22 2 5 2" xfId="55740"/>
    <cellStyle name="20% - Accent3 22 2 5 2 2" xfId="55741"/>
    <cellStyle name="20% - Accent3 22 2 5 3" xfId="55742"/>
    <cellStyle name="20% - Accent3 22 2 6" xfId="55743"/>
    <cellStyle name="20% - Accent3 22 2 6 2" xfId="55744"/>
    <cellStyle name="20% - Accent3 22 2 7" xfId="55745"/>
    <cellStyle name="20% - Accent3 22 2 7 2" xfId="55746"/>
    <cellStyle name="20% - Accent3 22 2 8" xfId="55747"/>
    <cellStyle name="20% - Accent3 22 2 8 2" xfId="55748"/>
    <cellStyle name="20% - Accent3 22 2 9" xfId="55749"/>
    <cellStyle name="20% - Accent3 22 2 9 2" xfId="55750"/>
    <cellStyle name="20% - Accent3 22 3" xfId="55751"/>
    <cellStyle name="20% - Accent3 22 3 10" xfId="55752"/>
    <cellStyle name="20% - Accent3 22 3 10 2" xfId="55753"/>
    <cellStyle name="20% - Accent3 22 3 11" xfId="55754"/>
    <cellStyle name="20% - Accent3 22 3 2" xfId="55755"/>
    <cellStyle name="20% - Accent3 22 3 2 2" xfId="55756"/>
    <cellStyle name="20% - Accent3 22 3 2 2 2" xfId="55757"/>
    <cellStyle name="20% - Accent3 22 3 2 3" xfId="55758"/>
    <cellStyle name="20% - Accent3 22 3 2 3 2" xfId="55759"/>
    <cellStyle name="20% - Accent3 22 3 2 4" xfId="55760"/>
    <cellStyle name="20% - Accent3 22 3 3" xfId="55761"/>
    <cellStyle name="20% - Accent3 22 3 3 2" xfId="55762"/>
    <cellStyle name="20% - Accent3 22 3 3 2 2" xfId="55763"/>
    <cellStyle name="20% - Accent3 22 3 3 3" xfId="55764"/>
    <cellStyle name="20% - Accent3 22 3 3 3 2" xfId="55765"/>
    <cellStyle name="20% - Accent3 22 3 3 4" xfId="55766"/>
    <cellStyle name="20% - Accent3 22 3 4" xfId="55767"/>
    <cellStyle name="20% - Accent3 22 3 4 2" xfId="55768"/>
    <cellStyle name="20% - Accent3 22 3 4 2 2" xfId="55769"/>
    <cellStyle name="20% - Accent3 22 3 4 3" xfId="55770"/>
    <cellStyle name="20% - Accent3 22 3 5" xfId="55771"/>
    <cellStyle name="20% - Accent3 22 3 5 2" xfId="55772"/>
    <cellStyle name="20% - Accent3 22 3 6" xfId="55773"/>
    <cellStyle name="20% - Accent3 22 3 6 2" xfId="55774"/>
    <cellStyle name="20% - Accent3 22 3 7" xfId="55775"/>
    <cellStyle name="20% - Accent3 22 3 7 2" xfId="55776"/>
    <cellStyle name="20% - Accent3 22 3 8" xfId="55777"/>
    <cellStyle name="20% - Accent3 22 3 8 2" xfId="55778"/>
    <cellStyle name="20% - Accent3 22 3 9" xfId="55779"/>
    <cellStyle name="20% - Accent3 22 3 9 2" xfId="55780"/>
    <cellStyle name="20% - Accent3 22 4" xfId="55781"/>
    <cellStyle name="20% - Accent3 22 4 2" xfId="55782"/>
    <cellStyle name="20% - Accent3 22 4 2 2" xfId="55783"/>
    <cellStyle name="20% - Accent3 22 4 3" xfId="55784"/>
    <cellStyle name="20% - Accent3 22 4 3 2" xfId="55785"/>
    <cellStyle name="20% - Accent3 22 4 4" xfId="55786"/>
    <cellStyle name="20% - Accent3 22 5" xfId="55787"/>
    <cellStyle name="20% - Accent3 22 5 2" xfId="55788"/>
    <cellStyle name="20% - Accent3 22 5 2 2" xfId="55789"/>
    <cellStyle name="20% - Accent3 22 5 3" xfId="55790"/>
    <cellStyle name="20% - Accent3 22 5 3 2" xfId="55791"/>
    <cellStyle name="20% - Accent3 22 5 4" xfId="55792"/>
    <cellStyle name="20% - Accent3 22 6" xfId="55793"/>
    <cellStyle name="20% - Accent3 22 6 2" xfId="55794"/>
    <cellStyle name="20% - Accent3 22 6 2 2" xfId="55795"/>
    <cellStyle name="20% - Accent3 22 6 3" xfId="55796"/>
    <cellStyle name="20% - Accent3 22 7" xfId="55797"/>
    <cellStyle name="20% - Accent3 22 7 2" xfId="55798"/>
    <cellStyle name="20% - Accent3 22 8" xfId="55799"/>
    <cellStyle name="20% - Accent3 22 8 2" xfId="55800"/>
    <cellStyle name="20% - Accent3 22 9" xfId="55801"/>
    <cellStyle name="20% - Accent3 22 9 2" xfId="55802"/>
    <cellStyle name="20% - Accent3 23" xfId="55803"/>
    <cellStyle name="20% - Accent3 23 10" xfId="55804"/>
    <cellStyle name="20% - Accent3 23 10 2" xfId="55805"/>
    <cellStyle name="20% - Accent3 23 11" xfId="55806"/>
    <cellStyle name="20% - Accent3 23 11 2" xfId="55807"/>
    <cellStyle name="20% - Accent3 23 12" xfId="55808"/>
    <cellStyle name="20% - Accent3 23 12 2" xfId="55809"/>
    <cellStyle name="20% - Accent3 23 13" xfId="55810"/>
    <cellStyle name="20% - Accent3 23 2" xfId="55811"/>
    <cellStyle name="20% - Accent3 23 2 10" xfId="55812"/>
    <cellStyle name="20% - Accent3 23 2 10 2" xfId="55813"/>
    <cellStyle name="20% - Accent3 23 2 11" xfId="55814"/>
    <cellStyle name="20% - Accent3 23 2 11 2" xfId="55815"/>
    <cellStyle name="20% - Accent3 23 2 12" xfId="55816"/>
    <cellStyle name="20% - Accent3 23 2 2" xfId="55817"/>
    <cellStyle name="20% - Accent3 23 2 2 10" xfId="55818"/>
    <cellStyle name="20% - Accent3 23 2 2 10 2" xfId="55819"/>
    <cellStyle name="20% - Accent3 23 2 2 11" xfId="55820"/>
    <cellStyle name="20% - Accent3 23 2 2 2" xfId="55821"/>
    <cellStyle name="20% - Accent3 23 2 2 2 2" xfId="55822"/>
    <cellStyle name="20% - Accent3 23 2 2 2 2 2" xfId="55823"/>
    <cellStyle name="20% - Accent3 23 2 2 2 3" xfId="55824"/>
    <cellStyle name="20% - Accent3 23 2 2 2 3 2" xfId="55825"/>
    <cellStyle name="20% - Accent3 23 2 2 2 4" xfId="55826"/>
    <cellStyle name="20% - Accent3 23 2 2 3" xfId="55827"/>
    <cellStyle name="20% - Accent3 23 2 2 3 2" xfId="55828"/>
    <cellStyle name="20% - Accent3 23 2 2 3 2 2" xfId="55829"/>
    <cellStyle name="20% - Accent3 23 2 2 3 3" xfId="55830"/>
    <cellStyle name="20% - Accent3 23 2 2 3 3 2" xfId="55831"/>
    <cellStyle name="20% - Accent3 23 2 2 3 4" xfId="55832"/>
    <cellStyle name="20% - Accent3 23 2 2 4" xfId="55833"/>
    <cellStyle name="20% - Accent3 23 2 2 4 2" xfId="55834"/>
    <cellStyle name="20% - Accent3 23 2 2 4 2 2" xfId="55835"/>
    <cellStyle name="20% - Accent3 23 2 2 4 3" xfId="55836"/>
    <cellStyle name="20% - Accent3 23 2 2 5" xfId="55837"/>
    <cellStyle name="20% - Accent3 23 2 2 5 2" xfId="55838"/>
    <cellStyle name="20% - Accent3 23 2 2 6" xfId="55839"/>
    <cellStyle name="20% - Accent3 23 2 2 6 2" xfId="55840"/>
    <cellStyle name="20% - Accent3 23 2 2 7" xfId="55841"/>
    <cellStyle name="20% - Accent3 23 2 2 7 2" xfId="55842"/>
    <cellStyle name="20% - Accent3 23 2 2 8" xfId="55843"/>
    <cellStyle name="20% - Accent3 23 2 2 8 2" xfId="55844"/>
    <cellStyle name="20% - Accent3 23 2 2 9" xfId="55845"/>
    <cellStyle name="20% - Accent3 23 2 2 9 2" xfId="55846"/>
    <cellStyle name="20% - Accent3 23 2 3" xfId="55847"/>
    <cellStyle name="20% - Accent3 23 2 3 2" xfId="55848"/>
    <cellStyle name="20% - Accent3 23 2 3 2 2" xfId="55849"/>
    <cellStyle name="20% - Accent3 23 2 3 3" xfId="55850"/>
    <cellStyle name="20% - Accent3 23 2 3 3 2" xfId="55851"/>
    <cellStyle name="20% - Accent3 23 2 3 4" xfId="55852"/>
    <cellStyle name="20% - Accent3 23 2 4" xfId="55853"/>
    <cellStyle name="20% - Accent3 23 2 4 2" xfId="55854"/>
    <cellStyle name="20% - Accent3 23 2 4 2 2" xfId="55855"/>
    <cellStyle name="20% - Accent3 23 2 4 3" xfId="55856"/>
    <cellStyle name="20% - Accent3 23 2 4 3 2" xfId="55857"/>
    <cellStyle name="20% - Accent3 23 2 4 4" xfId="55858"/>
    <cellStyle name="20% - Accent3 23 2 5" xfId="55859"/>
    <cellStyle name="20% - Accent3 23 2 5 2" xfId="55860"/>
    <cellStyle name="20% - Accent3 23 2 5 2 2" xfId="55861"/>
    <cellStyle name="20% - Accent3 23 2 5 3" xfId="55862"/>
    <cellStyle name="20% - Accent3 23 2 6" xfId="55863"/>
    <cellStyle name="20% - Accent3 23 2 6 2" xfId="55864"/>
    <cellStyle name="20% - Accent3 23 2 7" xfId="55865"/>
    <cellStyle name="20% - Accent3 23 2 7 2" xfId="55866"/>
    <cellStyle name="20% - Accent3 23 2 8" xfId="55867"/>
    <cellStyle name="20% - Accent3 23 2 8 2" xfId="55868"/>
    <cellStyle name="20% - Accent3 23 2 9" xfId="55869"/>
    <cellStyle name="20% - Accent3 23 2 9 2" xfId="55870"/>
    <cellStyle name="20% - Accent3 23 3" xfId="55871"/>
    <cellStyle name="20% - Accent3 23 3 10" xfId="55872"/>
    <cellStyle name="20% - Accent3 23 3 10 2" xfId="55873"/>
    <cellStyle name="20% - Accent3 23 3 11" xfId="55874"/>
    <cellStyle name="20% - Accent3 23 3 2" xfId="55875"/>
    <cellStyle name="20% - Accent3 23 3 2 2" xfId="55876"/>
    <cellStyle name="20% - Accent3 23 3 2 2 2" xfId="55877"/>
    <cellStyle name="20% - Accent3 23 3 2 3" xfId="55878"/>
    <cellStyle name="20% - Accent3 23 3 2 3 2" xfId="55879"/>
    <cellStyle name="20% - Accent3 23 3 2 4" xfId="55880"/>
    <cellStyle name="20% - Accent3 23 3 3" xfId="55881"/>
    <cellStyle name="20% - Accent3 23 3 3 2" xfId="55882"/>
    <cellStyle name="20% - Accent3 23 3 3 2 2" xfId="55883"/>
    <cellStyle name="20% - Accent3 23 3 3 3" xfId="55884"/>
    <cellStyle name="20% - Accent3 23 3 3 3 2" xfId="55885"/>
    <cellStyle name="20% - Accent3 23 3 3 4" xfId="55886"/>
    <cellStyle name="20% - Accent3 23 3 4" xfId="55887"/>
    <cellStyle name="20% - Accent3 23 3 4 2" xfId="55888"/>
    <cellStyle name="20% - Accent3 23 3 4 2 2" xfId="55889"/>
    <cellStyle name="20% - Accent3 23 3 4 3" xfId="55890"/>
    <cellStyle name="20% - Accent3 23 3 5" xfId="55891"/>
    <cellStyle name="20% - Accent3 23 3 5 2" xfId="55892"/>
    <cellStyle name="20% - Accent3 23 3 6" xfId="55893"/>
    <cellStyle name="20% - Accent3 23 3 6 2" xfId="55894"/>
    <cellStyle name="20% - Accent3 23 3 7" xfId="55895"/>
    <cellStyle name="20% - Accent3 23 3 7 2" xfId="55896"/>
    <cellStyle name="20% - Accent3 23 3 8" xfId="55897"/>
    <cellStyle name="20% - Accent3 23 3 8 2" xfId="55898"/>
    <cellStyle name="20% - Accent3 23 3 9" xfId="55899"/>
    <cellStyle name="20% - Accent3 23 3 9 2" xfId="55900"/>
    <cellStyle name="20% - Accent3 23 4" xfId="55901"/>
    <cellStyle name="20% - Accent3 23 4 2" xfId="55902"/>
    <cellStyle name="20% - Accent3 23 4 2 2" xfId="55903"/>
    <cellStyle name="20% - Accent3 23 4 3" xfId="55904"/>
    <cellStyle name="20% - Accent3 23 4 3 2" xfId="55905"/>
    <cellStyle name="20% - Accent3 23 4 4" xfId="55906"/>
    <cellStyle name="20% - Accent3 23 5" xfId="55907"/>
    <cellStyle name="20% - Accent3 23 5 2" xfId="55908"/>
    <cellStyle name="20% - Accent3 23 5 2 2" xfId="55909"/>
    <cellStyle name="20% - Accent3 23 5 3" xfId="55910"/>
    <cellStyle name="20% - Accent3 23 5 3 2" xfId="55911"/>
    <cellStyle name="20% - Accent3 23 5 4" xfId="55912"/>
    <cellStyle name="20% - Accent3 23 6" xfId="55913"/>
    <cellStyle name="20% - Accent3 23 6 2" xfId="55914"/>
    <cellStyle name="20% - Accent3 23 6 2 2" xfId="55915"/>
    <cellStyle name="20% - Accent3 23 6 3" xfId="55916"/>
    <cellStyle name="20% - Accent3 23 7" xfId="55917"/>
    <cellStyle name="20% - Accent3 23 7 2" xfId="55918"/>
    <cellStyle name="20% - Accent3 23 8" xfId="55919"/>
    <cellStyle name="20% - Accent3 23 8 2" xfId="55920"/>
    <cellStyle name="20% - Accent3 23 9" xfId="55921"/>
    <cellStyle name="20% - Accent3 23 9 2" xfId="55922"/>
    <cellStyle name="20% - Accent3 24" xfId="55923"/>
    <cellStyle name="20% - Accent3 24 10" xfId="55924"/>
    <cellStyle name="20% - Accent3 24 10 2" xfId="55925"/>
    <cellStyle name="20% - Accent3 24 11" xfId="55926"/>
    <cellStyle name="20% - Accent3 24 11 2" xfId="55927"/>
    <cellStyle name="20% - Accent3 24 12" xfId="55928"/>
    <cellStyle name="20% - Accent3 24 12 2" xfId="55929"/>
    <cellStyle name="20% - Accent3 24 13" xfId="55930"/>
    <cellStyle name="20% - Accent3 24 2" xfId="55931"/>
    <cellStyle name="20% - Accent3 24 2 10" xfId="55932"/>
    <cellStyle name="20% - Accent3 24 2 10 2" xfId="55933"/>
    <cellStyle name="20% - Accent3 24 2 11" xfId="55934"/>
    <cellStyle name="20% - Accent3 24 2 11 2" xfId="55935"/>
    <cellStyle name="20% - Accent3 24 2 12" xfId="55936"/>
    <cellStyle name="20% - Accent3 24 2 2" xfId="55937"/>
    <cellStyle name="20% - Accent3 24 2 2 10" xfId="55938"/>
    <cellStyle name="20% - Accent3 24 2 2 10 2" xfId="55939"/>
    <cellStyle name="20% - Accent3 24 2 2 11" xfId="55940"/>
    <cellStyle name="20% - Accent3 24 2 2 2" xfId="55941"/>
    <cellStyle name="20% - Accent3 24 2 2 2 2" xfId="55942"/>
    <cellStyle name="20% - Accent3 24 2 2 2 2 2" xfId="55943"/>
    <cellStyle name="20% - Accent3 24 2 2 2 3" xfId="55944"/>
    <cellStyle name="20% - Accent3 24 2 2 2 3 2" xfId="55945"/>
    <cellStyle name="20% - Accent3 24 2 2 2 4" xfId="55946"/>
    <cellStyle name="20% - Accent3 24 2 2 3" xfId="55947"/>
    <cellStyle name="20% - Accent3 24 2 2 3 2" xfId="55948"/>
    <cellStyle name="20% - Accent3 24 2 2 3 2 2" xfId="55949"/>
    <cellStyle name="20% - Accent3 24 2 2 3 3" xfId="55950"/>
    <cellStyle name="20% - Accent3 24 2 2 3 3 2" xfId="55951"/>
    <cellStyle name="20% - Accent3 24 2 2 3 4" xfId="55952"/>
    <cellStyle name="20% - Accent3 24 2 2 4" xfId="55953"/>
    <cellStyle name="20% - Accent3 24 2 2 4 2" xfId="55954"/>
    <cellStyle name="20% - Accent3 24 2 2 4 2 2" xfId="55955"/>
    <cellStyle name="20% - Accent3 24 2 2 4 3" xfId="55956"/>
    <cellStyle name="20% - Accent3 24 2 2 5" xfId="55957"/>
    <cellStyle name="20% - Accent3 24 2 2 5 2" xfId="55958"/>
    <cellStyle name="20% - Accent3 24 2 2 6" xfId="55959"/>
    <cellStyle name="20% - Accent3 24 2 2 6 2" xfId="55960"/>
    <cellStyle name="20% - Accent3 24 2 2 7" xfId="55961"/>
    <cellStyle name="20% - Accent3 24 2 2 7 2" xfId="55962"/>
    <cellStyle name="20% - Accent3 24 2 2 8" xfId="55963"/>
    <cellStyle name="20% - Accent3 24 2 2 8 2" xfId="55964"/>
    <cellStyle name="20% - Accent3 24 2 2 9" xfId="55965"/>
    <cellStyle name="20% - Accent3 24 2 2 9 2" xfId="55966"/>
    <cellStyle name="20% - Accent3 24 2 3" xfId="55967"/>
    <cellStyle name="20% - Accent3 24 2 3 2" xfId="55968"/>
    <cellStyle name="20% - Accent3 24 2 3 2 2" xfId="55969"/>
    <cellStyle name="20% - Accent3 24 2 3 3" xfId="55970"/>
    <cellStyle name="20% - Accent3 24 2 3 3 2" xfId="55971"/>
    <cellStyle name="20% - Accent3 24 2 3 4" xfId="55972"/>
    <cellStyle name="20% - Accent3 24 2 4" xfId="55973"/>
    <cellStyle name="20% - Accent3 24 2 4 2" xfId="55974"/>
    <cellStyle name="20% - Accent3 24 2 4 2 2" xfId="55975"/>
    <cellStyle name="20% - Accent3 24 2 4 3" xfId="55976"/>
    <cellStyle name="20% - Accent3 24 2 4 3 2" xfId="55977"/>
    <cellStyle name="20% - Accent3 24 2 4 4" xfId="55978"/>
    <cellStyle name="20% - Accent3 24 2 5" xfId="55979"/>
    <cellStyle name="20% - Accent3 24 2 5 2" xfId="55980"/>
    <cellStyle name="20% - Accent3 24 2 5 2 2" xfId="55981"/>
    <cellStyle name="20% - Accent3 24 2 5 3" xfId="55982"/>
    <cellStyle name="20% - Accent3 24 2 6" xfId="55983"/>
    <cellStyle name="20% - Accent3 24 2 6 2" xfId="55984"/>
    <cellStyle name="20% - Accent3 24 2 7" xfId="55985"/>
    <cellStyle name="20% - Accent3 24 2 7 2" xfId="55986"/>
    <cellStyle name="20% - Accent3 24 2 8" xfId="55987"/>
    <cellStyle name="20% - Accent3 24 2 8 2" xfId="55988"/>
    <cellStyle name="20% - Accent3 24 2 9" xfId="55989"/>
    <cellStyle name="20% - Accent3 24 2 9 2" xfId="55990"/>
    <cellStyle name="20% - Accent3 24 3" xfId="55991"/>
    <cellStyle name="20% - Accent3 24 3 10" xfId="55992"/>
    <cellStyle name="20% - Accent3 24 3 10 2" xfId="55993"/>
    <cellStyle name="20% - Accent3 24 3 11" xfId="55994"/>
    <cellStyle name="20% - Accent3 24 3 2" xfId="55995"/>
    <cellStyle name="20% - Accent3 24 3 2 2" xfId="55996"/>
    <cellStyle name="20% - Accent3 24 3 2 2 2" xfId="55997"/>
    <cellStyle name="20% - Accent3 24 3 2 3" xfId="55998"/>
    <cellStyle name="20% - Accent3 24 3 2 3 2" xfId="55999"/>
    <cellStyle name="20% - Accent3 24 3 2 4" xfId="56000"/>
    <cellStyle name="20% - Accent3 24 3 3" xfId="56001"/>
    <cellStyle name="20% - Accent3 24 3 3 2" xfId="56002"/>
    <cellStyle name="20% - Accent3 24 3 3 2 2" xfId="56003"/>
    <cellStyle name="20% - Accent3 24 3 3 3" xfId="56004"/>
    <cellStyle name="20% - Accent3 24 3 3 3 2" xfId="56005"/>
    <cellStyle name="20% - Accent3 24 3 3 4" xfId="56006"/>
    <cellStyle name="20% - Accent3 24 3 4" xfId="56007"/>
    <cellStyle name="20% - Accent3 24 3 4 2" xfId="56008"/>
    <cellStyle name="20% - Accent3 24 3 4 2 2" xfId="56009"/>
    <cellStyle name="20% - Accent3 24 3 4 3" xfId="56010"/>
    <cellStyle name="20% - Accent3 24 3 5" xfId="56011"/>
    <cellStyle name="20% - Accent3 24 3 5 2" xfId="56012"/>
    <cellStyle name="20% - Accent3 24 3 6" xfId="56013"/>
    <cellStyle name="20% - Accent3 24 3 6 2" xfId="56014"/>
    <cellStyle name="20% - Accent3 24 3 7" xfId="56015"/>
    <cellStyle name="20% - Accent3 24 3 7 2" xfId="56016"/>
    <cellStyle name="20% - Accent3 24 3 8" xfId="56017"/>
    <cellStyle name="20% - Accent3 24 3 8 2" xfId="56018"/>
    <cellStyle name="20% - Accent3 24 3 9" xfId="56019"/>
    <cellStyle name="20% - Accent3 24 3 9 2" xfId="56020"/>
    <cellStyle name="20% - Accent3 24 4" xfId="56021"/>
    <cellStyle name="20% - Accent3 24 4 2" xfId="56022"/>
    <cellStyle name="20% - Accent3 24 4 2 2" xfId="56023"/>
    <cellStyle name="20% - Accent3 24 4 3" xfId="56024"/>
    <cellStyle name="20% - Accent3 24 4 3 2" xfId="56025"/>
    <cellStyle name="20% - Accent3 24 4 4" xfId="56026"/>
    <cellStyle name="20% - Accent3 24 5" xfId="56027"/>
    <cellStyle name="20% - Accent3 24 5 2" xfId="56028"/>
    <cellStyle name="20% - Accent3 24 5 2 2" xfId="56029"/>
    <cellStyle name="20% - Accent3 24 5 3" xfId="56030"/>
    <cellStyle name="20% - Accent3 24 5 3 2" xfId="56031"/>
    <cellStyle name="20% - Accent3 24 5 4" xfId="56032"/>
    <cellStyle name="20% - Accent3 24 6" xfId="56033"/>
    <cellStyle name="20% - Accent3 24 6 2" xfId="56034"/>
    <cellStyle name="20% - Accent3 24 6 2 2" xfId="56035"/>
    <cellStyle name="20% - Accent3 24 6 3" xfId="56036"/>
    <cellStyle name="20% - Accent3 24 7" xfId="56037"/>
    <cellStyle name="20% - Accent3 24 7 2" xfId="56038"/>
    <cellStyle name="20% - Accent3 24 8" xfId="56039"/>
    <cellStyle name="20% - Accent3 24 8 2" xfId="56040"/>
    <cellStyle name="20% - Accent3 24 9" xfId="56041"/>
    <cellStyle name="20% - Accent3 24 9 2" xfId="56042"/>
    <cellStyle name="20% - Accent3 25" xfId="56043"/>
    <cellStyle name="20% - Accent3 25 10" xfId="56044"/>
    <cellStyle name="20% - Accent3 25 10 2" xfId="56045"/>
    <cellStyle name="20% - Accent3 25 11" xfId="56046"/>
    <cellStyle name="20% - Accent3 25 11 2" xfId="56047"/>
    <cellStyle name="20% - Accent3 25 12" xfId="56048"/>
    <cellStyle name="20% - Accent3 25 12 2" xfId="56049"/>
    <cellStyle name="20% - Accent3 25 13" xfId="56050"/>
    <cellStyle name="20% - Accent3 25 2" xfId="56051"/>
    <cellStyle name="20% - Accent3 25 2 10" xfId="56052"/>
    <cellStyle name="20% - Accent3 25 2 10 2" xfId="56053"/>
    <cellStyle name="20% - Accent3 25 2 11" xfId="56054"/>
    <cellStyle name="20% - Accent3 25 2 11 2" xfId="56055"/>
    <cellStyle name="20% - Accent3 25 2 12" xfId="56056"/>
    <cellStyle name="20% - Accent3 25 2 2" xfId="56057"/>
    <cellStyle name="20% - Accent3 25 2 2 10" xfId="56058"/>
    <cellStyle name="20% - Accent3 25 2 2 10 2" xfId="56059"/>
    <cellStyle name="20% - Accent3 25 2 2 11" xfId="56060"/>
    <cellStyle name="20% - Accent3 25 2 2 2" xfId="56061"/>
    <cellStyle name="20% - Accent3 25 2 2 2 2" xfId="56062"/>
    <cellStyle name="20% - Accent3 25 2 2 2 2 2" xfId="56063"/>
    <cellStyle name="20% - Accent3 25 2 2 2 3" xfId="56064"/>
    <cellStyle name="20% - Accent3 25 2 2 2 3 2" xfId="56065"/>
    <cellStyle name="20% - Accent3 25 2 2 2 4" xfId="56066"/>
    <cellStyle name="20% - Accent3 25 2 2 3" xfId="56067"/>
    <cellStyle name="20% - Accent3 25 2 2 3 2" xfId="56068"/>
    <cellStyle name="20% - Accent3 25 2 2 3 2 2" xfId="56069"/>
    <cellStyle name="20% - Accent3 25 2 2 3 3" xfId="56070"/>
    <cellStyle name="20% - Accent3 25 2 2 3 3 2" xfId="56071"/>
    <cellStyle name="20% - Accent3 25 2 2 3 4" xfId="56072"/>
    <cellStyle name="20% - Accent3 25 2 2 4" xfId="56073"/>
    <cellStyle name="20% - Accent3 25 2 2 4 2" xfId="56074"/>
    <cellStyle name="20% - Accent3 25 2 2 4 2 2" xfId="56075"/>
    <cellStyle name="20% - Accent3 25 2 2 4 3" xfId="56076"/>
    <cellStyle name="20% - Accent3 25 2 2 5" xfId="56077"/>
    <cellStyle name="20% - Accent3 25 2 2 5 2" xfId="56078"/>
    <cellStyle name="20% - Accent3 25 2 2 6" xfId="56079"/>
    <cellStyle name="20% - Accent3 25 2 2 6 2" xfId="56080"/>
    <cellStyle name="20% - Accent3 25 2 2 7" xfId="56081"/>
    <cellStyle name="20% - Accent3 25 2 2 7 2" xfId="56082"/>
    <cellStyle name="20% - Accent3 25 2 2 8" xfId="56083"/>
    <cellStyle name="20% - Accent3 25 2 2 8 2" xfId="56084"/>
    <cellStyle name="20% - Accent3 25 2 2 9" xfId="56085"/>
    <cellStyle name="20% - Accent3 25 2 2 9 2" xfId="56086"/>
    <cellStyle name="20% - Accent3 25 2 3" xfId="56087"/>
    <cellStyle name="20% - Accent3 25 2 3 2" xfId="56088"/>
    <cellStyle name="20% - Accent3 25 2 3 2 2" xfId="56089"/>
    <cellStyle name="20% - Accent3 25 2 3 3" xfId="56090"/>
    <cellStyle name="20% - Accent3 25 2 3 3 2" xfId="56091"/>
    <cellStyle name="20% - Accent3 25 2 3 4" xfId="56092"/>
    <cellStyle name="20% - Accent3 25 2 4" xfId="56093"/>
    <cellStyle name="20% - Accent3 25 2 4 2" xfId="56094"/>
    <cellStyle name="20% - Accent3 25 2 4 2 2" xfId="56095"/>
    <cellStyle name="20% - Accent3 25 2 4 3" xfId="56096"/>
    <cellStyle name="20% - Accent3 25 2 4 3 2" xfId="56097"/>
    <cellStyle name="20% - Accent3 25 2 4 4" xfId="56098"/>
    <cellStyle name="20% - Accent3 25 2 5" xfId="56099"/>
    <cellStyle name="20% - Accent3 25 2 5 2" xfId="56100"/>
    <cellStyle name="20% - Accent3 25 2 5 2 2" xfId="56101"/>
    <cellStyle name="20% - Accent3 25 2 5 3" xfId="56102"/>
    <cellStyle name="20% - Accent3 25 2 6" xfId="56103"/>
    <cellStyle name="20% - Accent3 25 2 6 2" xfId="56104"/>
    <cellStyle name="20% - Accent3 25 2 7" xfId="56105"/>
    <cellStyle name="20% - Accent3 25 2 7 2" xfId="56106"/>
    <cellStyle name="20% - Accent3 25 2 8" xfId="56107"/>
    <cellStyle name="20% - Accent3 25 2 8 2" xfId="56108"/>
    <cellStyle name="20% - Accent3 25 2 9" xfId="56109"/>
    <cellStyle name="20% - Accent3 25 2 9 2" xfId="56110"/>
    <cellStyle name="20% - Accent3 25 3" xfId="56111"/>
    <cellStyle name="20% - Accent3 25 3 10" xfId="56112"/>
    <cellStyle name="20% - Accent3 25 3 10 2" xfId="56113"/>
    <cellStyle name="20% - Accent3 25 3 11" xfId="56114"/>
    <cellStyle name="20% - Accent3 25 3 2" xfId="56115"/>
    <cellStyle name="20% - Accent3 25 3 2 2" xfId="56116"/>
    <cellStyle name="20% - Accent3 25 3 2 2 2" xfId="56117"/>
    <cellStyle name="20% - Accent3 25 3 2 3" xfId="56118"/>
    <cellStyle name="20% - Accent3 25 3 2 3 2" xfId="56119"/>
    <cellStyle name="20% - Accent3 25 3 2 4" xfId="56120"/>
    <cellStyle name="20% - Accent3 25 3 3" xfId="56121"/>
    <cellStyle name="20% - Accent3 25 3 3 2" xfId="56122"/>
    <cellStyle name="20% - Accent3 25 3 3 2 2" xfId="56123"/>
    <cellStyle name="20% - Accent3 25 3 3 3" xfId="56124"/>
    <cellStyle name="20% - Accent3 25 3 3 3 2" xfId="56125"/>
    <cellStyle name="20% - Accent3 25 3 3 4" xfId="56126"/>
    <cellStyle name="20% - Accent3 25 3 4" xfId="56127"/>
    <cellStyle name="20% - Accent3 25 3 4 2" xfId="56128"/>
    <cellStyle name="20% - Accent3 25 3 4 2 2" xfId="56129"/>
    <cellStyle name="20% - Accent3 25 3 4 3" xfId="56130"/>
    <cellStyle name="20% - Accent3 25 3 5" xfId="56131"/>
    <cellStyle name="20% - Accent3 25 3 5 2" xfId="56132"/>
    <cellStyle name="20% - Accent3 25 3 6" xfId="56133"/>
    <cellStyle name="20% - Accent3 25 3 6 2" xfId="56134"/>
    <cellStyle name="20% - Accent3 25 3 7" xfId="56135"/>
    <cellStyle name="20% - Accent3 25 3 7 2" xfId="56136"/>
    <cellStyle name="20% - Accent3 25 3 8" xfId="56137"/>
    <cellStyle name="20% - Accent3 25 3 8 2" xfId="56138"/>
    <cellStyle name="20% - Accent3 25 3 9" xfId="56139"/>
    <cellStyle name="20% - Accent3 25 3 9 2" xfId="56140"/>
    <cellStyle name="20% - Accent3 25 4" xfId="56141"/>
    <cellStyle name="20% - Accent3 25 4 2" xfId="56142"/>
    <cellStyle name="20% - Accent3 25 4 2 2" xfId="56143"/>
    <cellStyle name="20% - Accent3 25 4 3" xfId="56144"/>
    <cellStyle name="20% - Accent3 25 4 3 2" xfId="56145"/>
    <cellStyle name="20% - Accent3 25 4 4" xfId="56146"/>
    <cellStyle name="20% - Accent3 25 5" xfId="56147"/>
    <cellStyle name="20% - Accent3 25 5 2" xfId="56148"/>
    <cellStyle name="20% - Accent3 25 5 2 2" xfId="56149"/>
    <cellStyle name="20% - Accent3 25 5 3" xfId="56150"/>
    <cellStyle name="20% - Accent3 25 5 3 2" xfId="56151"/>
    <cellStyle name="20% - Accent3 25 5 4" xfId="56152"/>
    <cellStyle name="20% - Accent3 25 6" xfId="56153"/>
    <cellStyle name="20% - Accent3 25 6 2" xfId="56154"/>
    <cellStyle name="20% - Accent3 25 6 2 2" xfId="56155"/>
    <cellStyle name="20% - Accent3 25 6 3" xfId="56156"/>
    <cellStyle name="20% - Accent3 25 7" xfId="56157"/>
    <cellStyle name="20% - Accent3 25 7 2" xfId="56158"/>
    <cellStyle name="20% - Accent3 25 8" xfId="56159"/>
    <cellStyle name="20% - Accent3 25 8 2" xfId="56160"/>
    <cellStyle name="20% - Accent3 25 9" xfId="56161"/>
    <cellStyle name="20% - Accent3 25 9 2" xfId="56162"/>
    <cellStyle name="20% - Accent3 26" xfId="56163"/>
    <cellStyle name="20% - Accent3 26 2" xfId="56164"/>
    <cellStyle name="20% - Accent3 27" xfId="56165"/>
    <cellStyle name="20% - Accent3 27 2" xfId="56166"/>
    <cellStyle name="20% - Accent3 28" xfId="56167"/>
    <cellStyle name="20% - Accent3 28 2" xfId="56168"/>
    <cellStyle name="20% - Accent3 28 3" xfId="56169"/>
    <cellStyle name="20% - Accent3 29" xfId="56170"/>
    <cellStyle name="20% - Accent3 29 2" xfId="56171"/>
    <cellStyle name="20% - Accent3 29 3" xfId="56172"/>
    <cellStyle name="20% - Accent3 3" xfId="775"/>
    <cellStyle name="20% - Accent3 3 10" xfId="56173"/>
    <cellStyle name="20% - Accent3 3 10 2" xfId="56174"/>
    <cellStyle name="20% - Accent3 3 11" xfId="56175"/>
    <cellStyle name="20% - Accent3 3 11 2" xfId="56176"/>
    <cellStyle name="20% - Accent3 3 12" xfId="56177"/>
    <cellStyle name="20% - Accent3 3 12 2" xfId="56178"/>
    <cellStyle name="20% - Accent3 3 13" xfId="56179"/>
    <cellStyle name="20% - Accent3 3 2" xfId="776"/>
    <cellStyle name="20% - Accent3 3 2 10" xfId="56180"/>
    <cellStyle name="20% - Accent3 3 2 10 2" xfId="56181"/>
    <cellStyle name="20% - Accent3 3 2 11" xfId="56182"/>
    <cellStyle name="20% - Accent3 3 2 11 2" xfId="56183"/>
    <cellStyle name="20% - Accent3 3 2 12" xfId="56184"/>
    <cellStyle name="20% - Accent3 3 2 2" xfId="777"/>
    <cellStyle name="20% - Accent3 3 2 2 10" xfId="56185"/>
    <cellStyle name="20% - Accent3 3 2 2 10 2" xfId="56186"/>
    <cellStyle name="20% - Accent3 3 2 2 11" xfId="56187"/>
    <cellStyle name="20% - Accent3 3 2 2 2" xfId="56188"/>
    <cellStyle name="20% - Accent3 3 2 2 2 2" xfId="56189"/>
    <cellStyle name="20% - Accent3 3 2 2 2 2 2" xfId="56190"/>
    <cellStyle name="20% - Accent3 3 2 2 2 3" xfId="56191"/>
    <cellStyle name="20% - Accent3 3 2 2 2 3 2" xfId="56192"/>
    <cellStyle name="20% - Accent3 3 2 2 2 4" xfId="56193"/>
    <cellStyle name="20% - Accent3 3 2 2 3" xfId="56194"/>
    <cellStyle name="20% - Accent3 3 2 2 3 2" xfId="56195"/>
    <cellStyle name="20% - Accent3 3 2 2 3 2 2" xfId="56196"/>
    <cellStyle name="20% - Accent3 3 2 2 3 3" xfId="56197"/>
    <cellStyle name="20% - Accent3 3 2 2 3 3 2" xfId="56198"/>
    <cellStyle name="20% - Accent3 3 2 2 3 4" xfId="56199"/>
    <cellStyle name="20% - Accent3 3 2 2 4" xfId="56200"/>
    <cellStyle name="20% - Accent3 3 2 2 4 2" xfId="56201"/>
    <cellStyle name="20% - Accent3 3 2 2 4 2 2" xfId="56202"/>
    <cellStyle name="20% - Accent3 3 2 2 4 3" xfId="56203"/>
    <cellStyle name="20% - Accent3 3 2 2 5" xfId="56204"/>
    <cellStyle name="20% - Accent3 3 2 2 5 2" xfId="56205"/>
    <cellStyle name="20% - Accent3 3 2 2 6" xfId="56206"/>
    <cellStyle name="20% - Accent3 3 2 2 6 2" xfId="56207"/>
    <cellStyle name="20% - Accent3 3 2 2 7" xfId="56208"/>
    <cellStyle name="20% - Accent3 3 2 2 7 2" xfId="56209"/>
    <cellStyle name="20% - Accent3 3 2 2 8" xfId="56210"/>
    <cellStyle name="20% - Accent3 3 2 2 8 2" xfId="56211"/>
    <cellStyle name="20% - Accent3 3 2 2 9" xfId="56212"/>
    <cellStyle name="20% - Accent3 3 2 2 9 2" xfId="56213"/>
    <cellStyle name="20% - Accent3 3 2 3" xfId="778"/>
    <cellStyle name="20% - Accent3 3 2 3 2" xfId="56214"/>
    <cellStyle name="20% - Accent3 3 2 3 2 2" xfId="56215"/>
    <cellStyle name="20% - Accent3 3 2 3 3" xfId="56216"/>
    <cellStyle name="20% - Accent3 3 2 3 3 2" xfId="56217"/>
    <cellStyle name="20% - Accent3 3 2 3 4" xfId="56218"/>
    <cellStyle name="20% - Accent3 3 2 4" xfId="779"/>
    <cellStyle name="20% - Accent3 3 2 4 2" xfId="56219"/>
    <cellStyle name="20% - Accent3 3 2 4 2 2" xfId="56220"/>
    <cellStyle name="20% - Accent3 3 2 4 3" xfId="56221"/>
    <cellStyle name="20% - Accent3 3 2 4 3 2" xfId="56222"/>
    <cellStyle name="20% - Accent3 3 2 4 4" xfId="56223"/>
    <cellStyle name="20% - Accent3 3 2 5" xfId="780"/>
    <cellStyle name="20% - Accent3 3 2 5 2" xfId="56224"/>
    <cellStyle name="20% - Accent3 3 2 5 2 2" xfId="56225"/>
    <cellStyle name="20% - Accent3 3 2 5 3" xfId="56226"/>
    <cellStyle name="20% - Accent3 3 2 6" xfId="56227"/>
    <cellStyle name="20% - Accent3 3 2 6 2" xfId="56228"/>
    <cellStyle name="20% - Accent3 3 2 7" xfId="56229"/>
    <cellStyle name="20% - Accent3 3 2 7 2" xfId="56230"/>
    <cellStyle name="20% - Accent3 3 2 8" xfId="56231"/>
    <cellStyle name="20% - Accent3 3 2 8 2" xfId="56232"/>
    <cellStyle name="20% - Accent3 3 2 9" xfId="56233"/>
    <cellStyle name="20% - Accent3 3 2 9 2" xfId="56234"/>
    <cellStyle name="20% - Accent3 3 3" xfId="781"/>
    <cellStyle name="20% - Accent3 3 3 10" xfId="56235"/>
    <cellStyle name="20% - Accent3 3 3 10 2" xfId="56236"/>
    <cellStyle name="20% - Accent3 3 3 11" xfId="56237"/>
    <cellStyle name="20% - Accent3 3 3 2" xfId="782"/>
    <cellStyle name="20% - Accent3 3 3 2 2" xfId="56238"/>
    <cellStyle name="20% - Accent3 3 3 2 2 2" xfId="56239"/>
    <cellStyle name="20% - Accent3 3 3 2 3" xfId="56240"/>
    <cellStyle name="20% - Accent3 3 3 2 3 2" xfId="56241"/>
    <cellStyle name="20% - Accent3 3 3 2 4" xfId="56242"/>
    <cellStyle name="20% - Accent3 3 3 3" xfId="56243"/>
    <cellStyle name="20% - Accent3 3 3 3 2" xfId="56244"/>
    <cellStyle name="20% - Accent3 3 3 3 2 2" xfId="56245"/>
    <cellStyle name="20% - Accent3 3 3 3 3" xfId="56246"/>
    <cellStyle name="20% - Accent3 3 3 3 3 2" xfId="56247"/>
    <cellStyle name="20% - Accent3 3 3 3 4" xfId="56248"/>
    <cellStyle name="20% - Accent3 3 3 4" xfId="56249"/>
    <cellStyle name="20% - Accent3 3 3 4 2" xfId="56250"/>
    <cellStyle name="20% - Accent3 3 3 4 2 2" xfId="56251"/>
    <cellStyle name="20% - Accent3 3 3 4 3" xfId="56252"/>
    <cellStyle name="20% - Accent3 3 3 5" xfId="56253"/>
    <cellStyle name="20% - Accent3 3 3 5 2" xfId="56254"/>
    <cellStyle name="20% - Accent3 3 3 6" xfId="56255"/>
    <cellStyle name="20% - Accent3 3 3 6 2" xfId="56256"/>
    <cellStyle name="20% - Accent3 3 3 7" xfId="56257"/>
    <cellStyle name="20% - Accent3 3 3 7 2" xfId="56258"/>
    <cellStyle name="20% - Accent3 3 3 8" xfId="56259"/>
    <cellStyle name="20% - Accent3 3 3 8 2" xfId="56260"/>
    <cellStyle name="20% - Accent3 3 3 9" xfId="56261"/>
    <cellStyle name="20% - Accent3 3 3 9 2" xfId="56262"/>
    <cellStyle name="20% - Accent3 3 4" xfId="783"/>
    <cellStyle name="20% - Accent3 3 4 2" xfId="56263"/>
    <cellStyle name="20% - Accent3 3 4 2 2" xfId="56264"/>
    <cellStyle name="20% - Accent3 3 4 3" xfId="56265"/>
    <cellStyle name="20% - Accent3 3 4 3 2" xfId="56266"/>
    <cellStyle name="20% - Accent3 3 4 4" xfId="56267"/>
    <cellStyle name="20% - Accent3 3 5" xfId="784"/>
    <cellStyle name="20% - Accent3 3 5 2" xfId="56268"/>
    <cellStyle name="20% - Accent3 3 5 2 2" xfId="56269"/>
    <cellStyle name="20% - Accent3 3 5 3" xfId="56270"/>
    <cellStyle name="20% - Accent3 3 5 3 2" xfId="56271"/>
    <cellStyle name="20% - Accent3 3 5 4" xfId="56272"/>
    <cellStyle name="20% - Accent3 3 6" xfId="785"/>
    <cellStyle name="20% - Accent3 3 6 2" xfId="786"/>
    <cellStyle name="20% - Accent3 3 6 2 2" xfId="56273"/>
    <cellStyle name="20% - Accent3 3 6 3" xfId="56274"/>
    <cellStyle name="20% - Accent3 3 7" xfId="787"/>
    <cellStyle name="20% - Accent3 3 7 2" xfId="56275"/>
    <cellStyle name="20% - Accent3 3 8" xfId="56276"/>
    <cellStyle name="20% - Accent3 3 8 2" xfId="56277"/>
    <cellStyle name="20% - Accent3 3 9" xfId="56278"/>
    <cellStyle name="20% - Accent3 3 9 2" xfId="56279"/>
    <cellStyle name="20% - Accent3 30" xfId="56280"/>
    <cellStyle name="20% - Accent3 30 2" xfId="56281"/>
    <cellStyle name="20% - Accent3 30 3" xfId="56282"/>
    <cellStyle name="20% - Accent3 31" xfId="56283"/>
    <cellStyle name="20% - Accent3 31 2" xfId="56284"/>
    <cellStyle name="20% - Accent3 31 3" xfId="56285"/>
    <cellStyle name="20% - Accent3 32" xfId="56286"/>
    <cellStyle name="20% - Accent3 32 2" xfId="56287"/>
    <cellStyle name="20% - Accent3 32 3" xfId="56288"/>
    <cellStyle name="20% - Accent3 33" xfId="56289"/>
    <cellStyle name="20% - Accent3 33 2" xfId="56290"/>
    <cellStyle name="20% - Accent3 33 3" xfId="56291"/>
    <cellStyle name="20% - Accent3 34" xfId="56292"/>
    <cellStyle name="20% - Accent3 34 2" xfId="56293"/>
    <cellStyle name="20% - Accent3 34 3" xfId="56294"/>
    <cellStyle name="20% - Accent3 35" xfId="56295"/>
    <cellStyle name="20% - Accent3 35 2" xfId="56296"/>
    <cellStyle name="20% - Accent3 35 3" xfId="56297"/>
    <cellStyle name="20% - Accent3 36" xfId="56298"/>
    <cellStyle name="20% - Accent3 36 2" xfId="56299"/>
    <cellStyle name="20% - Accent3 36 3" xfId="56300"/>
    <cellStyle name="20% - Accent3 37" xfId="56301"/>
    <cellStyle name="20% - Accent3 37 2" xfId="56302"/>
    <cellStyle name="20% - Accent3 37 3" xfId="56303"/>
    <cellStyle name="20% - Accent3 38" xfId="56304"/>
    <cellStyle name="20% - Accent3 38 2" xfId="56305"/>
    <cellStyle name="20% - Accent3 38 3" xfId="56306"/>
    <cellStyle name="20% - Accent3 39" xfId="56307"/>
    <cellStyle name="20% - Accent3 39 2" xfId="56308"/>
    <cellStyle name="20% - Accent3 39 3" xfId="56309"/>
    <cellStyle name="20% - Accent3 4" xfId="788"/>
    <cellStyle name="20% - Accent3 4 10" xfId="56310"/>
    <cellStyle name="20% - Accent3 4 10 2" xfId="56311"/>
    <cellStyle name="20% - Accent3 4 11" xfId="56312"/>
    <cellStyle name="20% - Accent3 4 11 2" xfId="56313"/>
    <cellStyle name="20% - Accent3 4 12" xfId="56314"/>
    <cellStyle name="20% - Accent3 4 12 2" xfId="56315"/>
    <cellStyle name="20% - Accent3 4 13" xfId="56316"/>
    <cellStyle name="20% - Accent3 4 2" xfId="789"/>
    <cellStyle name="20% - Accent3 4 2 10" xfId="56317"/>
    <cellStyle name="20% - Accent3 4 2 10 2" xfId="56318"/>
    <cellStyle name="20% - Accent3 4 2 11" xfId="56319"/>
    <cellStyle name="20% - Accent3 4 2 11 2" xfId="56320"/>
    <cellStyle name="20% - Accent3 4 2 12" xfId="56321"/>
    <cellStyle name="20% - Accent3 4 2 2" xfId="790"/>
    <cellStyle name="20% - Accent3 4 2 2 10" xfId="56322"/>
    <cellStyle name="20% - Accent3 4 2 2 10 2" xfId="56323"/>
    <cellStyle name="20% - Accent3 4 2 2 11" xfId="56324"/>
    <cellStyle name="20% - Accent3 4 2 2 2" xfId="56325"/>
    <cellStyle name="20% - Accent3 4 2 2 2 2" xfId="56326"/>
    <cellStyle name="20% - Accent3 4 2 2 2 2 2" xfId="56327"/>
    <cellStyle name="20% - Accent3 4 2 2 2 3" xfId="56328"/>
    <cellStyle name="20% - Accent3 4 2 2 2 3 2" xfId="56329"/>
    <cellStyle name="20% - Accent3 4 2 2 2 4" xfId="56330"/>
    <cellStyle name="20% - Accent3 4 2 2 3" xfId="56331"/>
    <cellStyle name="20% - Accent3 4 2 2 3 2" xfId="56332"/>
    <cellStyle name="20% - Accent3 4 2 2 3 2 2" xfId="56333"/>
    <cellStyle name="20% - Accent3 4 2 2 3 3" xfId="56334"/>
    <cellStyle name="20% - Accent3 4 2 2 3 3 2" xfId="56335"/>
    <cellStyle name="20% - Accent3 4 2 2 3 4" xfId="56336"/>
    <cellStyle name="20% - Accent3 4 2 2 4" xfId="56337"/>
    <cellStyle name="20% - Accent3 4 2 2 4 2" xfId="56338"/>
    <cellStyle name="20% - Accent3 4 2 2 4 2 2" xfId="56339"/>
    <cellStyle name="20% - Accent3 4 2 2 4 3" xfId="56340"/>
    <cellStyle name="20% - Accent3 4 2 2 5" xfId="56341"/>
    <cellStyle name="20% - Accent3 4 2 2 5 2" xfId="56342"/>
    <cellStyle name="20% - Accent3 4 2 2 6" xfId="56343"/>
    <cellStyle name="20% - Accent3 4 2 2 6 2" xfId="56344"/>
    <cellStyle name="20% - Accent3 4 2 2 7" xfId="56345"/>
    <cellStyle name="20% - Accent3 4 2 2 7 2" xfId="56346"/>
    <cellStyle name="20% - Accent3 4 2 2 8" xfId="56347"/>
    <cellStyle name="20% - Accent3 4 2 2 8 2" xfId="56348"/>
    <cellStyle name="20% - Accent3 4 2 2 9" xfId="56349"/>
    <cellStyle name="20% - Accent3 4 2 2 9 2" xfId="56350"/>
    <cellStyle name="20% - Accent3 4 2 3" xfId="56351"/>
    <cellStyle name="20% - Accent3 4 2 3 2" xfId="56352"/>
    <cellStyle name="20% - Accent3 4 2 3 2 2" xfId="56353"/>
    <cellStyle name="20% - Accent3 4 2 3 3" xfId="56354"/>
    <cellStyle name="20% - Accent3 4 2 3 3 2" xfId="56355"/>
    <cellStyle name="20% - Accent3 4 2 3 4" xfId="56356"/>
    <cellStyle name="20% - Accent3 4 2 4" xfId="56357"/>
    <cellStyle name="20% - Accent3 4 2 4 2" xfId="56358"/>
    <cellStyle name="20% - Accent3 4 2 4 2 2" xfId="56359"/>
    <cellStyle name="20% - Accent3 4 2 4 3" xfId="56360"/>
    <cellStyle name="20% - Accent3 4 2 4 3 2" xfId="56361"/>
    <cellStyle name="20% - Accent3 4 2 4 4" xfId="56362"/>
    <cellStyle name="20% - Accent3 4 2 5" xfId="56363"/>
    <cellStyle name="20% - Accent3 4 2 5 2" xfId="56364"/>
    <cellStyle name="20% - Accent3 4 2 5 2 2" xfId="56365"/>
    <cellStyle name="20% - Accent3 4 2 5 3" xfId="56366"/>
    <cellStyle name="20% - Accent3 4 2 6" xfId="56367"/>
    <cellStyle name="20% - Accent3 4 2 6 2" xfId="56368"/>
    <cellStyle name="20% - Accent3 4 2 7" xfId="56369"/>
    <cellStyle name="20% - Accent3 4 2 7 2" xfId="56370"/>
    <cellStyle name="20% - Accent3 4 2 8" xfId="56371"/>
    <cellStyle name="20% - Accent3 4 2 8 2" xfId="56372"/>
    <cellStyle name="20% - Accent3 4 2 9" xfId="56373"/>
    <cellStyle name="20% - Accent3 4 2 9 2" xfId="56374"/>
    <cellStyle name="20% - Accent3 4 3" xfId="791"/>
    <cellStyle name="20% - Accent3 4 3 10" xfId="56375"/>
    <cellStyle name="20% - Accent3 4 3 10 2" xfId="56376"/>
    <cellStyle name="20% - Accent3 4 3 11" xfId="56377"/>
    <cellStyle name="20% - Accent3 4 3 2" xfId="56378"/>
    <cellStyle name="20% - Accent3 4 3 2 2" xfId="56379"/>
    <cellStyle name="20% - Accent3 4 3 2 2 2" xfId="56380"/>
    <cellStyle name="20% - Accent3 4 3 2 3" xfId="56381"/>
    <cellStyle name="20% - Accent3 4 3 2 3 2" xfId="56382"/>
    <cellStyle name="20% - Accent3 4 3 2 4" xfId="56383"/>
    <cellStyle name="20% - Accent3 4 3 3" xfId="56384"/>
    <cellStyle name="20% - Accent3 4 3 3 2" xfId="56385"/>
    <cellStyle name="20% - Accent3 4 3 3 2 2" xfId="56386"/>
    <cellStyle name="20% - Accent3 4 3 3 3" xfId="56387"/>
    <cellStyle name="20% - Accent3 4 3 3 3 2" xfId="56388"/>
    <cellStyle name="20% - Accent3 4 3 3 4" xfId="56389"/>
    <cellStyle name="20% - Accent3 4 3 4" xfId="56390"/>
    <cellStyle name="20% - Accent3 4 3 4 2" xfId="56391"/>
    <cellStyle name="20% - Accent3 4 3 4 2 2" xfId="56392"/>
    <cellStyle name="20% - Accent3 4 3 4 3" xfId="56393"/>
    <cellStyle name="20% - Accent3 4 3 5" xfId="56394"/>
    <cellStyle name="20% - Accent3 4 3 5 2" xfId="56395"/>
    <cellStyle name="20% - Accent3 4 3 6" xfId="56396"/>
    <cellStyle name="20% - Accent3 4 3 6 2" xfId="56397"/>
    <cellStyle name="20% - Accent3 4 3 7" xfId="56398"/>
    <cellStyle name="20% - Accent3 4 3 7 2" xfId="56399"/>
    <cellStyle name="20% - Accent3 4 3 8" xfId="56400"/>
    <cellStyle name="20% - Accent3 4 3 8 2" xfId="56401"/>
    <cellStyle name="20% - Accent3 4 3 9" xfId="56402"/>
    <cellStyle name="20% - Accent3 4 3 9 2" xfId="56403"/>
    <cellStyle name="20% - Accent3 4 4" xfId="792"/>
    <cellStyle name="20% - Accent3 4 4 2" xfId="56404"/>
    <cellStyle name="20% - Accent3 4 4 2 2" xfId="56405"/>
    <cellStyle name="20% - Accent3 4 4 3" xfId="56406"/>
    <cellStyle name="20% - Accent3 4 4 3 2" xfId="56407"/>
    <cellStyle name="20% - Accent3 4 4 4" xfId="56408"/>
    <cellStyle name="20% - Accent3 4 5" xfId="793"/>
    <cellStyle name="20% - Accent3 4 5 2" xfId="794"/>
    <cellStyle name="20% - Accent3 4 5 2 2" xfId="56409"/>
    <cellStyle name="20% - Accent3 4 5 3" xfId="56410"/>
    <cellStyle name="20% - Accent3 4 5 3 2" xfId="56411"/>
    <cellStyle name="20% - Accent3 4 5 4" xfId="56412"/>
    <cellStyle name="20% - Accent3 4 6" xfId="795"/>
    <cellStyle name="20% - Accent3 4 6 2" xfId="56413"/>
    <cellStyle name="20% - Accent3 4 6 2 2" xfId="56414"/>
    <cellStyle name="20% - Accent3 4 6 3" xfId="56415"/>
    <cellStyle name="20% - Accent3 4 7" xfId="56416"/>
    <cellStyle name="20% - Accent3 4 7 2" xfId="56417"/>
    <cellStyle name="20% - Accent3 4 8" xfId="56418"/>
    <cellStyle name="20% - Accent3 4 8 2" xfId="56419"/>
    <cellStyle name="20% - Accent3 4 9" xfId="56420"/>
    <cellStyle name="20% - Accent3 4 9 2" xfId="56421"/>
    <cellStyle name="20% - Accent3 40" xfId="56422"/>
    <cellStyle name="20% - Accent3 40 2" xfId="56423"/>
    <cellStyle name="20% - Accent3 40 3" xfId="56424"/>
    <cellStyle name="20% - Accent3 41" xfId="56425"/>
    <cellStyle name="20% - Accent3 41 2" xfId="56426"/>
    <cellStyle name="20% - Accent3 42" xfId="56427"/>
    <cellStyle name="20% - Accent3 42 2" xfId="56428"/>
    <cellStyle name="20% - Accent3 43" xfId="56429"/>
    <cellStyle name="20% - Accent3 43 2" xfId="56430"/>
    <cellStyle name="20% - Accent3 44" xfId="56431"/>
    <cellStyle name="20% - Accent3 44 2" xfId="56432"/>
    <cellStyle name="20% - Accent3 45" xfId="56433"/>
    <cellStyle name="20% - Accent3 46" xfId="56434"/>
    <cellStyle name="20% - Accent3 47" xfId="56435"/>
    <cellStyle name="20% - Accent3 48" xfId="56436"/>
    <cellStyle name="20% - Accent3 49" xfId="56437"/>
    <cellStyle name="20% - Accent3 5" xfId="796"/>
    <cellStyle name="20% - Accent3 5 10" xfId="56438"/>
    <cellStyle name="20% - Accent3 5 10 2" xfId="56439"/>
    <cellStyle name="20% - Accent3 5 11" xfId="56440"/>
    <cellStyle name="20% - Accent3 5 11 2" xfId="56441"/>
    <cellStyle name="20% - Accent3 5 12" xfId="56442"/>
    <cellStyle name="20% - Accent3 5 12 2" xfId="56443"/>
    <cellStyle name="20% - Accent3 5 13" xfId="56444"/>
    <cellStyle name="20% - Accent3 5 2" xfId="797"/>
    <cellStyle name="20% - Accent3 5 2 10" xfId="56445"/>
    <cellStyle name="20% - Accent3 5 2 10 2" xfId="56446"/>
    <cellStyle name="20% - Accent3 5 2 11" xfId="56447"/>
    <cellStyle name="20% - Accent3 5 2 11 2" xfId="56448"/>
    <cellStyle name="20% - Accent3 5 2 12" xfId="56449"/>
    <cellStyle name="20% - Accent3 5 2 2" xfId="798"/>
    <cellStyle name="20% - Accent3 5 2 2 10" xfId="56450"/>
    <cellStyle name="20% - Accent3 5 2 2 10 2" xfId="56451"/>
    <cellStyle name="20% - Accent3 5 2 2 11" xfId="56452"/>
    <cellStyle name="20% - Accent3 5 2 2 2" xfId="56453"/>
    <cellStyle name="20% - Accent3 5 2 2 2 2" xfId="56454"/>
    <cellStyle name="20% - Accent3 5 2 2 2 2 2" xfId="56455"/>
    <cellStyle name="20% - Accent3 5 2 2 2 3" xfId="56456"/>
    <cellStyle name="20% - Accent3 5 2 2 2 3 2" xfId="56457"/>
    <cellStyle name="20% - Accent3 5 2 2 2 4" xfId="56458"/>
    <cellStyle name="20% - Accent3 5 2 2 3" xfId="56459"/>
    <cellStyle name="20% - Accent3 5 2 2 3 2" xfId="56460"/>
    <cellStyle name="20% - Accent3 5 2 2 3 2 2" xfId="56461"/>
    <cellStyle name="20% - Accent3 5 2 2 3 3" xfId="56462"/>
    <cellStyle name="20% - Accent3 5 2 2 3 3 2" xfId="56463"/>
    <cellStyle name="20% - Accent3 5 2 2 3 4" xfId="56464"/>
    <cellStyle name="20% - Accent3 5 2 2 4" xfId="56465"/>
    <cellStyle name="20% - Accent3 5 2 2 4 2" xfId="56466"/>
    <cellStyle name="20% - Accent3 5 2 2 4 2 2" xfId="56467"/>
    <cellStyle name="20% - Accent3 5 2 2 4 3" xfId="56468"/>
    <cellStyle name="20% - Accent3 5 2 2 5" xfId="56469"/>
    <cellStyle name="20% - Accent3 5 2 2 5 2" xfId="56470"/>
    <cellStyle name="20% - Accent3 5 2 2 6" xfId="56471"/>
    <cellStyle name="20% - Accent3 5 2 2 6 2" xfId="56472"/>
    <cellStyle name="20% - Accent3 5 2 2 7" xfId="56473"/>
    <cellStyle name="20% - Accent3 5 2 2 7 2" xfId="56474"/>
    <cellStyle name="20% - Accent3 5 2 2 8" xfId="56475"/>
    <cellStyle name="20% - Accent3 5 2 2 8 2" xfId="56476"/>
    <cellStyle name="20% - Accent3 5 2 2 9" xfId="56477"/>
    <cellStyle name="20% - Accent3 5 2 2 9 2" xfId="56478"/>
    <cellStyle name="20% - Accent3 5 2 3" xfId="56479"/>
    <cellStyle name="20% - Accent3 5 2 3 2" xfId="56480"/>
    <cellStyle name="20% - Accent3 5 2 3 2 2" xfId="56481"/>
    <cellStyle name="20% - Accent3 5 2 3 3" xfId="56482"/>
    <cellStyle name="20% - Accent3 5 2 3 3 2" xfId="56483"/>
    <cellStyle name="20% - Accent3 5 2 3 4" xfId="56484"/>
    <cellStyle name="20% - Accent3 5 2 4" xfId="56485"/>
    <cellStyle name="20% - Accent3 5 2 4 2" xfId="56486"/>
    <cellStyle name="20% - Accent3 5 2 4 2 2" xfId="56487"/>
    <cellStyle name="20% - Accent3 5 2 4 3" xfId="56488"/>
    <cellStyle name="20% - Accent3 5 2 4 3 2" xfId="56489"/>
    <cellStyle name="20% - Accent3 5 2 4 4" xfId="56490"/>
    <cellStyle name="20% - Accent3 5 2 5" xfId="56491"/>
    <cellStyle name="20% - Accent3 5 2 5 2" xfId="56492"/>
    <cellStyle name="20% - Accent3 5 2 5 2 2" xfId="56493"/>
    <cellStyle name="20% - Accent3 5 2 5 3" xfId="56494"/>
    <cellStyle name="20% - Accent3 5 2 6" xfId="56495"/>
    <cellStyle name="20% - Accent3 5 2 6 2" xfId="56496"/>
    <cellStyle name="20% - Accent3 5 2 7" xfId="56497"/>
    <cellStyle name="20% - Accent3 5 2 7 2" xfId="56498"/>
    <cellStyle name="20% - Accent3 5 2 8" xfId="56499"/>
    <cellStyle name="20% - Accent3 5 2 8 2" xfId="56500"/>
    <cellStyle name="20% - Accent3 5 2 9" xfId="56501"/>
    <cellStyle name="20% - Accent3 5 2 9 2" xfId="56502"/>
    <cellStyle name="20% - Accent3 5 3" xfId="799"/>
    <cellStyle name="20% - Accent3 5 3 10" xfId="56503"/>
    <cellStyle name="20% - Accent3 5 3 10 2" xfId="56504"/>
    <cellStyle name="20% - Accent3 5 3 11" xfId="56505"/>
    <cellStyle name="20% - Accent3 5 3 2" xfId="56506"/>
    <cellStyle name="20% - Accent3 5 3 2 2" xfId="56507"/>
    <cellStyle name="20% - Accent3 5 3 2 2 2" xfId="56508"/>
    <cellStyle name="20% - Accent3 5 3 2 3" xfId="56509"/>
    <cellStyle name="20% - Accent3 5 3 2 3 2" xfId="56510"/>
    <cellStyle name="20% - Accent3 5 3 2 4" xfId="56511"/>
    <cellStyle name="20% - Accent3 5 3 3" xfId="56512"/>
    <cellStyle name="20% - Accent3 5 3 3 2" xfId="56513"/>
    <cellStyle name="20% - Accent3 5 3 3 2 2" xfId="56514"/>
    <cellStyle name="20% - Accent3 5 3 3 3" xfId="56515"/>
    <cellStyle name="20% - Accent3 5 3 3 3 2" xfId="56516"/>
    <cellStyle name="20% - Accent3 5 3 3 4" xfId="56517"/>
    <cellStyle name="20% - Accent3 5 3 4" xfId="56518"/>
    <cellStyle name="20% - Accent3 5 3 4 2" xfId="56519"/>
    <cellStyle name="20% - Accent3 5 3 4 2 2" xfId="56520"/>
    <cellStyle name="20% - Accent3 5 3 4 3" xfId="56521"/>
    <cellStyle name="20% - Accent3 5 3 5" xfId="56522"/>
    <cellStyle name="20% - Accent3 5 3 5 2" xfId="56523"/>
    <cellStyle name="20% - Accent3 5 3 6" xfId="56524"/>
    <cellStyle name="20% - Accent3 5 3 6 2" xfId="56525"/>
    <cellStyle name="20% - Accent3 5 3 7" xfId="56526"/>
    <cellStyle name="20% - Accent3 5 3 7 2" xfId="56527"/>
    <cellStyle name="20% - Accent3 5 3 8" xfId="56528"/>
    <cellStyle name="20% - Accent3 5 3 8 2" xfId="56529"/>
    <cellStyle name="20% - Accent3 5 3 9" xfId="56530"/>
    <cellStyle name="20% - Accent3 5 3 9 2" xfId="56531"/>
    <cellStyle name="20% - Accent3 5 4" xfId="56532"/>
    <cellStyle name="20% - Accent3 5 4 2" xfId="56533"/>
    <cellStyle name="20% - Accent3 5 4 2 2" xfId="56534"/>
    <cellStyle name="20% - Accent3 5 4 3" xfId="56535"/>
    <cellStyle name="20% - Accent3 5 4 3 2" xfId="56536"/>
    <cellStyle name="20% - Accent3 5 4 4" xfId="56537"/>
    <cellStyle name="20% - Accent3 5 5" xfId="56538"/>
    <cellStyle name="20% - Accent3 5 5 2" xfId="56539"/>
    <cellStyle name="20% - Accent3 5 5 2 2" xfId="56540"/>
    <cellStyle name="20% - Accent3 5 5 3" xfId="56541"/>
    <cellStyle name="20% - Accent3 5 5 3 2" xfId="56542"/>
    <cellStyle name="20% - Accent3 5 5 4" xfId="56543"/>
    <cellStyle name="20% - Accent3 5 6" xfId="56544"/>
    <cellStyle name="20% - Accent3 5 6 2" xfId="56545"/>
    <cellStyle name="20% - Accent3 5 6 2 2" xfId="56546"/>
    <cellStyle name="20% - Accent3 5 6 3" xfId="56547"/>
    <cellStyle name="20% - Accent3 5 7" xfId="56548"/>
    <cellStyle name="20% - Accent3 5 7 2" xfId="56549"/>
    <cellStyle name="20% - Accent3 5 8" xfId="56550"/>
    <cellStyle name="20% - Accent3 5 8 2" xfId="56551"/>
    <cellStyle name="20% - Accent3 5 9" xfId="56552"/>
    <cellStyle name="20% - Accent3 5 9 2" xfId="56553"/>
    <cellStyle name="20% - Accent3 50" xfId="56554"/>
    <cellStyle name="20% - Accent3 51" xfId="56555"/>
    <cellStyle name="20% - Accent3 52" xfId="56556"/>
    <cellStyle name="20% - Accent3 53" xfId="56557"/>
    <cellStyle name="20% - Accent3 54" xfId="56558"/>
    <cellStyle name="20% - Accent3 55" xfId="56559"/>
    <cellStyle name="20% - Accent3 56" xfId="56560"/>
    <cellStyle name="20% - Accent3 6" xfId="800"/>
    <cellStyle name="20% - Accent3 6 10" xfId="56561"/>
    <cellStyle name="20% - Accent3 6 10 2" xfId="56562"/>
    <cellStyle name="20% - Accent3 6 11" xfId="56563"/>
    <cellStyle name="20% - Accent3 6 11 2" xfId="56564"/>
    <cellStyle name="20% - Accent3 6 12" xfId="56565"/>
    <cellStyle name="20% - Accent3 6 12 2" xfId="56566"/>
    <cellStyle name="20% - Accent3 6 13" xfId="56567"/>
    <cellStyle name="20% - Accent3 6 2" xfId="801"/>
    <cellStyle name="20% - Accent3 6 2 10" xfId="56568"/>
    <cellStyle name="20% - Accent3 6 2 10 2" xfId="56569"/>
    <cellStyle name="20% - Accent3 6 2 11" xfId="56570"/>
    <cellStyle name="20% - Accent3 6 2 11 2" xfId="56571"/>
    <cellStyle name="20% - Accent3 6 2 12" xfId="56572"/>
    <cellStyle name="20% - Accent3 6 2 2" xfId="802"/>
    <cellStyle name="20% - Accent3 6 2 2 10" xfId="56573"/>
    <cellStyle name="20% - Accent3 6 2 2 10 2" xfId="56574"/>
    <cellStyle name="20% - Accent3 6 2 2 11" xfId="56575"/>
    <cellStyle name="20% - Accent3 6 2 2 2" xfId="56576"/>
    <cellStyle name="20% - Accent3 6 2 2 2 2" xfId="56577"/>
    <cellStyle name="20% - Accent3 6 2 2 2 2 2" xfId="56578"/>
    <cellStyle name="20% - Accent3 6 2 2 2 3" xfId="56579"/>
    <cellStyle name="20% - Accent3 6 2 2 2 3 2" xfId="56580"/>
    <cellStyle name="20% - Accent3 6 2 2 2 4" xfId="56581"/>
    <cellStyle name="20% - Accent3 6 2 2 3" xfId="56582"/>
    <cellStyle name="20% - Accent3 6 2 2 3 2" xfId="56583"/>
    <cellStyle name="20% - Accent3 6 2 2 3 2 2" xfId="56584"/>
    <cellStyle name="20% - Accent3 6 2 2 3 3" xfId="56585"/>
    <cellStyle name="20% - Accent3 6 2 2 3 3 2" xfId="56586"/>
    <cellStyle name="20% - Accent3 6 2 2 3 4" xfId="56587"/>
    <cellStyle name="20% - Accent3 6 2 2 4" xfId="56588"/>
    <cellStyle name="20% - Accent3 6 2 2 4 2" xfId="56589"/>
    <cellStyle name="20% - Accent3 6 2 2 4 2 2" xfId="56590"/>
    <cellStyle name="20% - Accent3 6 2 2 4 3" xfId="56591"/>
    <cellStyle name="20% - Accent3 6 2 2 5" xfId="56592"/>
    <cellStyle name="20% - Accent3 6 2 2 5 2" xfId="56593"/>
    <cellStyle name="20% - Accent3 6 2 2 6" xfId="56594"/>
    <cellStyle name="20% - Accent3 6 2 2 6 2" xfId="56595"/>
    <cellStyle name="20% - Accent3 6 2 2 7" xfId="56596"/>
    <cellStyle name="20% - Accent3 6 2 2 7 2" xfId="56597"/>
    <cellStyle name="20% - Accent3 6 2 2 8" xfId="56598"/>
    <cellStyle name="20% - Accent3 6 2 2 8 2" xfId="56599"/>
    <cellStyle name="20% - Accent3 6 2 2 9" xfId="56600"/>
    <cellStyle name="20% - Accent3 6 2 2 9 2" xfId="56601"/>
    <cellStyle name="20% - Accent3 6 2 3" xfId="56602"/>
    <cellStyle name="20% - Accent3 6 2 3 2" xfId="56603"/>
    <cellStyle name="20% - Accent3 6 2 3 2 2" xfId="56604"/>
    <cellStyle name="20% - Accent3 6 2 3 3" xfId="56605"/>
    <cellStyle name="20% - Accent3 6 2 3 3 2" xfId="56606"/>
    <cellStyle name="20% - Accent3 6 2 3 4" xfId="56607"/>
    <cellStyle name="20% - Accent3 6 2 4" xfId="56608"/>
    <cellStyle name="20% - Accent3 6 2 4 2" xfId="56609"/>
    <cellStyle name="20% - Accent3 6 2 4 2 2" xfId="56610"/>
    <cellStyle name="20% - Accent3 6 2 4 3" xfId="56611"/>
    <cellStyle name="20% - Accent3 6 2 4 3 2" xfId="56612"/>
    <cellStyle name="20% - Accent3 6 2 4 4" xfId="56613"/>
    <cellStyle name="20% - Accent3 6 2 5" xfId="56614"/>
    <cellStyle name="20% - Accent3 6 2 5 2" xfId="56615"/>
    <cellStyle name="20% - Accent3 6 2 5 2 2" xfId="56616"/>
    <cellStyle name="20% - Accent3 6 2 5 3" xfId="56617"/>
    <cellStyle name="20% - Accent3 6 2 6" xfId="56618"/>
    <cellStyle name="20% - Accent3 6 2 6 2" xfId="56619"/>
    <cellStyle name="20% - Accent3 6 2 7" xfId="56620"/>
    <cellStyle name="20% - Accent3 6 2 7 2" xfId="56621"/>
    <cellStyle name="20% - Accent3 6 2 8" xfId="56622"/>
    <cellStyle name="20% - Accent3 6 2 8 2" xfId="56623"/>
    <cellStyle name="20% - Accent3 6 2 9" xfId="56624"/>
    <cellStyle name="20% - Accent3 6 2 9 2" xfId="56625"/>
    <cellStyle name="20% - Accent3 6 3" xfId="56626"/>
    <cellStyle name="20% - Accent3 6 3 10" xfId="56627"/>
    <cellStyle name="20% - Accent3 6 3 10 2" xfId="56628"/>
    <cellStyle name="20% - Accent3 6 3 11" xfId="56629"/>
    <cellStyle name="20% - Accent3 6 3 2" xfId="56630"/>
    <cellStyle name="20% - Accent3 6 3 2 2" xfId="56631"/>
    <cellStyle name="20% - Accent3 6 3 2 2 2" xfId="56632"/>
    <cellStyle name="20% - Accent3 6 3 2 3" xfId="56633"/>
    <cellStyle name="20% - Accent3 6 3 2 3 2" xfId="56634"/>
    <cellStyle name="20% - Accent3 6 3 2 4" xfId="56635"/>
    <cellStyle name="20% - Accent3 6 3 3" xfId="56636"/>
    <cellStyle name="20% - Accent3 6 3 3 2" xfId="56637"/>
    <cellStyle name="20% - Accent3 6 3 3 2 2" xfId="56638"/>
    <cellStyle name="20% - Accent3 6 3 3 3" xfId="56639"/>
    <cellStyle name="20% - Accent3 6 3 3 3 2" xfId="56640"/>
    <cellStyle name="20% - Accent3 6 3 3 4" xfId="56641"/>
    <cellStyle name="20% - Accent3 6 3 4" xfId="56642"/>
    <cellStyle name="20% - Accent3 6 3 4 2" xfId="56643"/>
    <cellStyle name="20% - Accent3 6 3 4 2 2" xfId="56644"/>
    <cellStyle name="20% - Accent3 6 3 4 3" xfId="56645"/>
    <cellStyle name="20% - Accent3 6 3 5" xfId="56646"/>
    <cellStyle name="20% - Accent3 6 3 5 2" xfId="56647"/>
    <cellStyle name="20% - Accent3 6 3 6" xfId="56648"/>
    <cellStyle name="20% - Accent3 6 3 6 2" xfId="56649"/>
    <cellStyle name="20% - Accent3 6 3 7" xfId="56650"/>
    <cellStyle name="20% - Accent3 6 3 7 2" xfId="56651"/>
    <cellStyle name="20% - Accent3 6 3 8" xfId="56652"/>
    <cellStyle name="20% - Accent3 6 3 8 2" xfId="56653"/>
    <cellStyle name="20% - Accent3 6 3 9" xfId="56654"/>
    <cellStyle name="20% - Accent3 6 3 9 2" xfId="56655"/>
    <cellStyle name="20% - Accent3 6 4" xfId="56656"/>
    <cellStyle name="20% - Accent3 6 4 2" xfId="56657"/>
    <cellStyle name="20% - Accent3 6 4 2 2" xfId="56658"/>
    <cellStyle name="20% - Accent3 6 4 3" xfId="56659"/>
    <cellStyle name="20% - Accent3 6 4 3 2" xfId="56660"/>
    <cellStyle name="20% - Accent3 6 4 4" xfId="56661"/>
    <cellStyle name="20% - Accent3 6 5" xfId="56662"/>
    <cellStyle name="20% - Accent3 6 5 2" xfId="56663"/>
    <cellStyle name="20% - Accent3 6 5 2 2" xfId="56664"/>
    <cellStyle name="20% - Accent3 6 5 3" xfId="56665"/>
    <cellStyle name="20% - Accent3 6 5 3 2" xfId="56666"/>
    <cellStyle name="20% - Accent3 6 5 4" xfId="56667"/>
    <cellStyle name="20% - Accent3 6 6" xfId="56668"/>
    <cellStyle name="20% - Accent3 6 6 2" xfId="56669"/>
    <cellStyle name="20% - Accent3 6 6 2 2" xfId="56670"/>
    <cellStyle name="20% - Accent3 6 6 3" xfId="56671"/>
    <cellStyle name="20% - Accent3 6 7" xfId="56672"/>
    <cellStyle name="20% - Accent3 6 7 2" xfId="56673"/>
    <cellStyle name="20% - Accent3 6 8" xfId="56674"/>
    <cellStyle name="20% - Accent3 6 8 2" xfId="56675"/>
    <cellStyle name="20% - Accent3 6 9" xfId="56676"/>
    <cellStyle name="20% - Accent3 6 9 2" xfId="56677"/>
    <cellStyle name="20% - Accent3 7" xfId="803"/>
    <cellStyle name="20% - Accent3 7 10" xfId="56678"/>
    <cellStyle name="20% - Accent3 7 10 2" xfId="56679"/>
    <cellStyle name="20% - Accent3 7 11" xfId="56680"/>
    <cellStyle name="20% - Accent3 7 11 2" xfId="56681"/>
    <cellStyle name="20% - Accent3 7 12" xfId="56682"/>
    <cellStyle name="20% - Accent3 7 12 2" xfId="56683"/>
    <cellStyle name="20% - Accent3 7 13" xfId="56684"/>
    <cellStyle name="20% - Accent3 7 2" xfId="804"/>
    <cellStyle name="20% - Accent3 7 2 10" xfId="56685"/>
    <cellStyle name="20% - Accent3 7 2 10 2" xfId="56686"/>
    <cellStyle name="20% - Accent3 7 2 11" xfId="56687"/>
    <cellStyle name="20% - Accent3 7 2 11 2" xfId="56688"/>
    <cellStyle name="20% - Accent3 7 2 12" xfId="56689"/>
    <cellStyle name="20% - Accent3 7 2 2" xfId="805"/>
    <cellStyle name="20% - Accent3 7 2 2 10" xfId="56690"/>
    <cellStyle name="20% - Accent3 7 2 2 10 2" xfId="56691"/>
    <cellStyle name="20% - Accent3 7 2 2 11" xfId="56692"/>
    <cellStyle name="20% - Accent3 7 2 2 2" xfId="56693"/>
    <cellStyle name="20% - Accent3 7 2 2 2 2" xfId="56694"/>
    <cellStyle name="20% - Accent3 7 2 2 2 2 2" xfId="56695"/>
    <cellStyle name="20% - Accent3 7 2 2 2 3" xfId="56696"/>
    <cellStyle name="20% - Accent3 7 2 2 2 3 2" xfId="56697"/>
    <cellStyle name="20% - Accent3 7 2 2 2 4" xfId="56698"/>
    <cellStyle name="20% - Accent3 7 2 2 3" xfId="56699"/>
    <cellStyle name="20% - Accent3 7 2 2 3 2" xfId="56700"/>
    <cellStyle name="20% - Accent3 7 2 2 3 2 2" xfId="56701"/>
    <cellStyle name="20% - Accent3 7 2 2 3 3" xfId="56702"/>
    <cellStyle name="20% - Accent3 7 2 2 3 3 2" xfId="56703"/>
    <cellStyle name="20% - Accent3 7 2 2 3 4" xfId="56704"/>
    <cellStyle name="20% - Accent3 7 2 2 4" xfId="56705"/>
    <cellStyle name="20% - Accent3 7 2 2 4 2" xfId="56706"/>
    <cellStyle name="20% - Accent3 7 2 2 4 2 2" xfId="56707"/>
    <cellStyle name="20% - Accent3 7 2 2 4 3" xfId="56708"/>
    <cellStyle name="20% - Accent3 7 2 2 5" xfId="56709"/>
    <cellStyle name="20% - Accent3 7 2 2 5 2" xfId="56710"/>
    <cellStyle name="20% - Accent3 7 2 2 6" xfId="56711"/>
    <cellStyle name="20% - Accent3 7 2 2 6 2" xfId="56712"/>
    <cellStyle name="20% - Accent3 7 2 2 7" xfId="56713"/>
    <cellStyle name="20% - Accent3 7 2 2 7 2" xfId="56714"/>
    <cellStyle name="20% - Accent3 7 2 2 8" xfId="56715"/>
    <cellStyle name="20% - Accent3 7 2 2 8 2" xfId="56716"/>
    <cellStyle name="20% - Accent3 7 2 2 9" xfId="56717"/>
    <cellStyle name="20% - Accent3 7 2 2 9 2" xfId="56718"/>
    <cellStyle name="20% - Accent3 7 2 3" xfId="56719"/>
    <cellStyle name="20% - Accent3 7 2 3 2" xfId="56720"/>
    <cellStyle name="20% - Accent3 7 2 3 2 2" xfId="56721"/>
    <cellStyle name="20% - Accent3 7 2 3 3" xfId="56722"/>
    <cellStyle name="20% - Accent3 7 2 3 3 2" xfId="56723"/>
    <cellStyle name="20% - Accent3 7 2 3 4" xfId="56724"/>
    <cellStyle name="20% - Accent3 7 2 4" xfId="56725"/>
    <cellStyle name="20% - Accent3 7 2 4 2" xfId="56726"/>
    <cellStyle name="20% - Accent3 7 2 4 2 2" xfId="56727"/>
    <cellStyle name="20% - Accent3 7 2 4 3" xfId="56728"/>
    <cellStyle name="20% - Accent3 7 2 4 3 2" xfId="56729"/>
    <cellStyle name="20% - Accent3 7 2 4 4" xfId="56730"/>
    <cellStyle name="20% - Accent3 7 2 5" xfId="56731"/>
    <cellStyle name="20% - Accent3 7 2 5 2" xfId="56732"/>
    <cellStyle name="20% - Accent3 7 2 5 2 2" xfId="56733"/>
    <cellStyle name="20% - Accent3 7 2 5 3" xfId="56734"/>
    <cellStyle name="20% - Accent3 7 2 6" xfId="56735"/>
    <cellStyle name="20% - Accent3 7 2 6 2" xfId="56736"/>
    <cellStyle name="20% - Accent3 7 2 7" xfId="56737"/>
    <cellStyle name="20% - Accent3 7 2 7 2" xfId="56738"/>
    <cellStyle name="20% - Accent3 7 2 8" xfId="56739"/>
    <cellStyle name="20% - Accent3 7 2 8 2" xfId="56740"/>
    <cellStyle name="20% - Accent3 7 2 9" xfId="56741"/>
    <cellStyle name="20% - Accent3 7 2 9 2" xfId="56742"/>
    <cellStyle name="20% - Accent3 7 3" xfId="56743"/>
    <cellStyle name="20% - Accent3 7 3 10" xfId="56744"/>
    <cellStyle name="20% - Accent3 7 3 10 2" xfId="56745"/>
    <cellStyle name="20% - Accent3 7 3 11" xfId="56746"/>
    <cellStyle name="20% - Accent3 7 3 2" xfId="56747"/>
    <cellStyle name="20% - Accent3 7 3 2 2" xfId="56748"/>
    <cellStyle name="20% - Accent3 7 3 2 2 2" xfId="56749"/>
    <cellStyle name="20% - Accent3 7 3 2 3" xfId="56750"/>
    <cellStyle name="20% - Accent3 7 3 2 3 2" xfId="56751"/>
    <cellStyle name="20% - Accent3 7 3 2 4" xfId="56752"/>
    <cellStyle name="20% - Accent3 7 3 3" xfId="56753"/>
    <cellStyle name="20% - Accent3 7 3 3 2" xfId="56754"/>
    <cellStyle name="20% - Accent3 7 3 3 2 2" xfId="56755"/>
    <cellStyle name="20% - Accent3 7 3 3 3" xfId="56756"/>
    <cellStyle name="20% - Accent3 7 3 3 3 2" xfId="56757"/>
    <cellStyle name="20% - Accent3 7 3 3 4" xfId="56758"/>
    <cellStyle name="20% - Accent3 7 3 4" xfId="56759"/>
    <cellStyle name="20% - Accent3 7 3 4 2" xfId="56760"/>
    <cellStyle name="20% - Accent3 7 3 4 2 2" xfId="56761"/>
    <cellStyle name="20% - Accent3 7 3 4 3" xfId="56762"/>
    <cellStyle name="20% - Accent3 7 3 5" xfId="56763"/>
    <cellStyle name="20% - Accent3 7 3 5 2" xfId="56764"/>
    <cellStyle name="20% - Accent3 7 3 6" xfId="56765"/>
    <cellStyle name="20% - Accent3 7 3 6 2" xfId="56766"/>
    <cellStyle name="20% - Accent3 7 3 7" xfId="56767"/>
    <cellStyle name="20% - Accent3 7 3 7 2" xfId="56768"/>
    <cellStyle name="20% - Accent3 7 3 8" xfId="56769"/>
    <cellStyle name="20% - Accent3 7 3 8 2" xfId="56770"/>
    <cellStyle name="20% - Accent3 7 3 9" xfId="56771"/>
    <cellStyle name="20% - Accent3 7 3 9 2" xfId="56772"/>
    <cellStyle name="20% - Accent3 7 4" xfId="56773"/>
    <cellStyle name="20% - Accent3 7 4 2" xfId="56774"/>
    <cellStyle name="20% - Accent3 7 4 2 2" xfId="56775"/>
    <cellStyle name="20% - Accent3 7 4 3" xfId="56776"/>
    <cellStyle name="20% - Accent3 7 4 3 2" xfId="56777"/>
    <cellStyle name="20% - Accent3 7 4 4" xfId="56778"/>
    <cellStyle name="20% - Accent3 7 5" xfId="56779"/>
    <cellStyle name="20% - Accent3 7 5 2" xfId="56780"/>
    <cellStyle name="20% - Accent3 7 5 2 2" xfId="56781"/>
    <cellStyle name="20% - Accent3 7 5 3" xfId="56782"/>
    <cellStyle name="20% - Accent3 7 5 3 2" xfId="56783"/>
    <cellStyle name="20% - Accent3 7 5 4" xfId="56784"/>
    <cellStyle name="20% - Accent3 7 6" xfId="56785"/>
    <cellStyle name="20% - Accent3 7 6 2" xfId="56786"/>
    <cellStyle name="20% - Accent3 7 6 2 2" xfId="56787"/>
    <cellStyle name="20% - Accent3 7 6 3" xfId="56788"/>
    <cellStyle name="20% - Accent3 7 7" xfId="56789"/>
    <cellStyle name="20% - Accent3 7 7 2" xfId="56790"/>
    <cellStyle name="20% - Accent3 7 8" xfId="56791"/>
    <cellStyle name="20% - Accent3 7 8 2" xfId="56792"/>
    <cellStyle name="20% - Accent3 7 9" xfId="56793"/>
    <cellStyle name="20% - Accent3 7 9 2" xfId="56794"/>
    <cellStyle name="20% - Accent3 8" xfId="806"/>
    <cellStyle name="20% - Accent3 8 10" xfId="56795"/>
    <cellStyle name="20% - Accent3 8 10 2" xfId="56796"/>
    <cellStyle name="20% - Accent3 8 11" xfId="56797"/>
    <cellStyle name="20% - Accent3 8 11 2" xfId="56798"/>
    <cellStyle name="20% - Accent3 8 12" xfId="56799"/>
    <cellStyle name="20% - Accent3 8 12 2" xfId="56800"/>
    <cellStyle name="20% - Accent3 8 13" xfId="56801"/>
    <cellStyle name="20% - Accent3 8 2" xfId="807"/>
    <cellStyle name="20% - Accent3 8 2 10" xfId="56802"/>
    <cellStyle name="20% - Accent3 8 2 10 2" xfId="56803"/>
    <cellStyle name="20% - Accent3 8 2 11" xfId="56804"/>
    <cellStyle name="20% - Accent3 8 2 11 2" xfId="56805"/>
    <cellStyle name="20% - Accent3 8 2 12" xfId="56806"/>
    <cellStyle name="20% - Accent3 8 2 2" xfId="808"/>
    <cellStyle name="20% - Accent3 8 2 2 10" xfId="56807"/>
    <cellStyle name="20% - Accent3 8 2 2 10 2" xfId="56808"/>
    <cellStyle name="20% - Accent3 8 2 2 11" xfId="56809"/>
    <cellStyle name="20% - Accent3 8 2 2 2" xfId="56810"/>
    <cellStyle name="20% - Accent3 8 2 2 2 2" xfId="56811"/>
    <cellStyle name="20% - Accent3 8 2 2 2 2 2" xfId="56812"/>
    <cellStyle name="20% - Accent3 8 2 2 2 3" xfId="56813"/>
    <cellStyle name="20% - Accent3 8 2 2 2 3 2" xfId="56814"/>
    <cellStyle name="20% - Accent3 8 2 2 2 4" xfId="56815"/>
    <cellStyle name="20% - Accent3 8 2 2 3" xfId="56816"/>
    <cellStyle name="20% - Accent3 8 2 2 3 2" xfId="56817"/>
    <cellStyle name="20% - Accent3 8 2 2 3 2 2" xfId="56818"/>
    <cellStyle name="20% - Accent3 8 2 2 3 3" xfId="56819"/>
    <cellStyle name="20% - Accent3 8 2 2 3 3 2" xfId="56820"/>
    <cellStyle name="20% - Accent3 8 2 2 3 4" xfId="56821"/>
    <cellStyle name="20% - Accent3 8 2 2 4" xfId="56822"/>
    <cellStyle name="20% - Accent3 8 2 2 4 2" xfId="56823"/>
    <cellStyle name="20% - Accent3 8 2 2 4 2 2" xfId="56824"/>
    <cellStyle name="20% - Accent3 8 2 2 4 3" xfId="56825"/>
    <cellStyle name="20% - Accent3 8 2 2 5" xfId="56826"/>
    <cellStyle name="20% - Accent3 8 2 2 5 2" xfId="56827"/>
    <cellStyle name="20% - Accent3 8 2 2 6" xfId="56828"/>
    <cellStyle name="20% - Accent3 8 2 2 6 2" xfId="56829"/>
    <cellStyle name="20% - Accent3 8 2 2 7" xfId="56830"/>
    <cellStyle name="20% - Accent3 8 2 2 7 2" xfId="56831"/>
    <cellStyle name="20% - Accent3 8 2 2 8" xfId="56832"/>
    <cellStyle name="20% - Accent3 8 2 2 8 2" xfId="56833"/>
    <cellStyle name="20% - Accent3 8 2 2 9" xfId="56834"/>
    <cellStyle name="20% - Accent3 8 2 2 9 2" xfId="56835"/>
    <cellStyle name="20% - Accent3 8 2 3" xfId="56836"/>
    <cellStyle name="20% - Accent3 8 2 3 2" xfId="56837"/>
    <cellStyle name="20% - Accent3 8 2 3 2 2" xfId="56838"/>
    <cellStyle name="20% - Accent3 8 2 3 3" xfId="56839"/>
    <cellStyle name="20% - Accent3 8 2 3 3 2" xfId="56840"/>
    <cellStyle name="20% - Accent3 8 2 3 4" xfId="56841"/>
    <cellStyle name="20% - Accent3 8 2 4" xfId="56842"/>
    <cellStyle name="20% - Accent3 8 2 4 2" xfId="56843"/>
    <cellStyle name="20% - Accent3 8 2 4 2 2" xfId="56844"/>
    <cellStyle name="20% - Accent3 8 2 4 3" xfId="56845"/>
    <cellStyle name="20% - Accent3 8 2 4 3 2" xfId="56846"/>
    <cellStyle name="20% - Accent3 8 2 4 4" xfId="56847"/>
    <cellStyle name="20% - Accent3 8 2 5" xfId="56848"/>
    <cellStyle name="20% - Accent3 8 2 5 2" xfId="56849"/>
    <cellStyle name="20% - Accent3 8 2 5 2 2" xfId="56850"/>
    <cellStyle name="20% - Accent3 8 2 5 3" xfId="56851"/>
    <cellStyle name="20% - Accent3 8 2 6" xfId="56852"/>
    <cellStyle name="20% - Accent3 8 2 6 2" xfId="56853"/>
    <cellStyle name="20% - Accent3 8 2 7" xfId="56854"/>
    <cellStyle name="20% - Accent3 8 2 7 2" xfId="56855"/>
    <cellStyle name="20% - Accent3 8 2 8" xfId="56856"/>
    <cellStyle name="20% - Accent3 8 2 8 2" xfId="56857"/>
    <cellStyle name="20% - Accent3 8 2 9" xfId="56858"/>
    <cellStyle name="20% - Accent3 8 2 9 2" xfId="56859"/>
    <cellStyle name="20% - Accent3 8 3" xfId="809"/>
    <cellStyle name="20% - Accent3 8 3 10" xfId="56860"/>
    <cellStyle name="20% - Accent3 8 3 10 2" xfId="56861"/>
    <cellStyle name="20% - Accent3 8 3 11" xfId="56862"/>
    <cellStyle name="20% - Accent3 8 3 2" xfId="56863"/>
    <cellStyle name="20% - Accent3 8 3 2 2" xfId="56864"/>
    <cellStyle name="20% - Accent3 8 3 2 2 2" xfId="56865"/>
    <cellStyle name="20% - Accent3 8 3 2 3" xfId="56866"/>
    <cellStyle name="20% - Accent3 8 3 2 3 2" xfId="56867"/>
    <cellStyle name="20% - Accent3 8 3 2 4" xfId="56868"/>
    <cellStyle name="20% - Accent3 8 3 3" xfId="56869"/>
    <cellStyle name="20% - Accent3 8 3 3 2" xfId="56870"/>
    <cellStyle name="20% - Accent3 8 3 3 2 2" xfId="56871"/>
    <cellStyle name="20% - Accent3 8 3 3 3" xfId="56872"/>
    <cellStyle name="20% - Accent3 8 3 3 3 2" xfId="56873"/>
    <cellStyle name="20% - Accent3 8 3 3 4" xfId="56874"/>
    <cellStyle name="20% - Accent3 8 3 4" xfId="56875"/>
    <cellStyle name="20% - Accent3 8 3 4 2" xfId="56876"/>
    <cellStyle name="20% - Accent3 8 3 4 2 2" xfId="56877"/>
    <cellStyle name="20% - Accent3 8 3 4 3" xfId="56878"/>
    <cellStyle name="20% - Accent3 8 3 5" xfId="56879"/>
    <cellStyle name="20% - Accent3 8 3 5 2" xfId="56880"/>
    <cellStyle name="20% - Accent3 8 3 6" xfId="56881"/>
    <cellStyle name="20% - Accent3 8 3 6 2" xfId="56882"/>
    <cellStyle name="20% - Accent3 8 3 7" xfId="56883"/>
    <cellStyle name="20% - Accent3 8 3 7 2" xfId="56884"/>
    <cellStyle name="20% - Accent3 8 3 8" xfId="56885"/>
    <cellStyle name="20% - Accent3 8 3 8 2" xfId="56886"/>
    <cellStyle name="20% - Accent3 8 3 9" xfId="56887"/>
    <cellStyle name="20% - Accent3 8 3 9 2" xfId="56888"/>
    <cellStyle name="20% - Accent3 8 4" xfId="56889"/>
    <cellStyle name="20% - Accent3 8 4 2" xfId="56890"/>
    <cellStyle name="20% - Accent3 8 4 2 2" xfId="56891"/>
    <cellStyle name="20% - Accent3 8 4 3" xfId="56892"/>
    <cellStyle name="20% - Accent3 8 4 3 2" xfId="56893"/>
    <cellStyle name="20% - Accent3 8 4 4" xfId="56894"/>
    <cellStyle name="20% - Accent3 8 5" xfId="56895"/>
    <cellStyle name="20% - Accent3 8 5 2" xfId="56896"/>
    <cellStyle name="20% - Accent3 8 5 2 2" xfId="56897"/>
    <cellStyle name="20% - Accent3 8 5 3" xfId="56898"/>
    <cellStyle name="20% - Accent3 8 5 3 2" xfId="56899"/>
    <cellStyle name="20% - Accent3 8 5 4" xfId="56900"/>
    <cellStyle name="20% - Accent3 8 6" xfId="56901"/>
    <cellStyle name="20% - Accent3 8 6 2" xfId="56902"/>
    <cellStyle name="20% - Accent3 8 6 2 2" xfId="56903"/>
    <cellStyle name="20% - Accent3 8 6 3" xfId="56904"/>
    <cellStyle name="20% - Accent3 8 7" xfId="56905"/>
    <cellStyle name="20% - Accent3 8 7 2" xfId="56906"/>
    <cellStyle name="20% - Accent3 8 8" xfId="56907"/>
    <cellStyle name="20% - Accent3 8 8 2" xfId="56908"/>
    <cellStyle name="20% - Accent3 8 9" xfId="56909"/>
    <cellStyle name="20% - Accent3 8 9 2" xfId="56910"/>
    <cellStyle name="20% - Accent3 9" xfId="810"/>
    <cellStyle name="20% - Accent3 9 10" xfId="56911"/>
    <cellStyle name="20% - Accent3 9 10 2" xfId="56912"/>
    <cellStyle name="20% - Accent3 9 11" xfId="56913"/>
    <cellStyle name="20% - Accent3 9 11 2" xfId="56914"/>
    <cellStyle name="20% - Accent3 9 12" xfId="56915"/>
    <cellStyle name="20% - Accent3 9 12 2" xfId="56916"/>
    <cellStyle name="20% - Accent3 9 13" xfId="56917"/>
    <cellStyle name="20% - Accent3 9 2" xfId="811"/>
    <cellStyle name="20% - Accent3 9 2 10" xfId="56918"/>
    <cellStyle name="20% - Accent3 9 2 10 2" xfId="56919"/>
    <cellStyle name="20% - Accent3 9 2 11" xfId="56920"/>
    <cellStyle name="20% - Accent3 9 2 11 2" xfId="56921"/>
    <cellStyle name="20% - Accent3 9 2 12" xfId="56922"/>
    <cellStyle name="20% - Accent3 9 2 2" xfId="56923"/>
    <cellStyle name="20% - Accent3 9 2 2 10" xfId="56924"/>
    <cellStyle name="20% - Accent3 9 2 2 10 2" xfId="56925"/>
    <cellStyle name="20% - Accent3 9 2 2 11" xfId="56926"/>
    <cellStyle name="20% - Accent3 9 2 2 2" xfId="56927"/>
    <cellStyle name="20% - Accent3 9 2 2 2 2" xfId="56928"/>
    <cellStyle name="20% - Accent3 9 2 2 2 2 2" xfId="56929"/>
    <cellStyle name="20% - Accent3 9 2 2 2 3" xfId="56930"/>
    <cellStyle name="20% - Accent3 9 2 2 2 3 2" xfId="56931"/>
    <cellStyle name="20% - Accent3 9 2 2 2 4" xfId="56932"/>
    <cellStyle name="20% - Accent3 9 2 2 3" xfId="56933"/>
    <cellStyle name="20% - Accent3 9 2 2 3 2" xfId="56934"/>
    <cellStyle name="20% - Accent3 9 2 2 3 2 2" xfId="56935"/>
    <cellStyle name="20% - Accent3 9 2 2 3 3" xfId="56936"/>
    <cellStyle name="20% - Accent3 9 2 2 3 3 2" xfId="56937"/>
    <cellStyle name="20% - Accent3 9 2 2 3 4" xfId="56938"/>
    <cellStyle name="20% - Accent3 9 2 2 4" xfId="56939"/>
    <cellStyle name="20% - Accent3 9 2 2 4 2" xfId="56940"/>
    <cellStyle name="20% - Accent3 9 2 2 4 2 2" xfId="56941"/>
    <cellStyle name="20% - Accent3 9 2 2 4 3" xfId="56942"/>
    <cellStyle name="20% - Accent3 9 2 2 5" xfId="56943"/>
    <cellStyle name="20% - Accent3 9 2 2 5 2" xfId="56944"/>
    <cellStyle name="20% - Accent3 9 2 2 6" xfId="56945"/>
    <cellStyle name="20% - Accent3 9 2 2 6 2" xfId="56946"/>
    <cellStyle name="20% - Accent3 9 2 2 7" xfId="56947"/>
    <cellStyle name="20% - Accent3 9 2 2 7 2" xfId="56948"/>
    <cellStyle name="20% - Accent3 9 2 2 8" xfId="56949"/>
    <cellStyle name="20% - Accent3 9 2 2 8 2" xfId="56950"/>
    <cellStyle name="20% - Accent3 9 2 2 9" xfId="56951"/>
    <cellStyle name="20% - Accent3 9 2 2 9 2" xfId="56952"/>
    <cellStyle name="20% - Accent3 9 2 3" xfId="56953"/>
    <cellStyle name="20% - Accent3 9 2 3 2" xfId="56954"/>
    <cellStyle name="20% - Accent3 9 2 3 2 2" xfId="56955"/>
    <cellStyle name="20% - Accent3 9 2 3 3" xfId="56956"/>
    <cellStyle name="20% - Accent3 9 2 3 3 2" xfId="56957"/>
    <cellStyle name="20% - Accent3 9 2 3 4" xfId="56958"/>
    <cellStyle name="20% - Accent3 9 2 4" xfId="56959"/>
    <cellStyle name="20% - Accent3 9 2 4 2" xfId="56960"/>
    <cellStyle name="20% - Accent3 9 2 4 2 2" xfId="56961"/>
    <cellStyle name="20% - Accent3 9 2 4 3" xfId="56962"/>
    <cellStyle name="20% - Accent3 9 2 4 3 2" xfId="56963"/>
    <cellStyle name="20% - Accent3 9 2 4 4" xfId="56964"/>
    <cellStyle name="20% - Accent3 9 2 5" xfId="56965"/>
    <cellStyle name="20% - Accent3 9 2 5 2" xfId="56966"/>
    <cellStyle name="20% - Accent3 9 2 5 2 2" xfId="56967"/>
    <cellStyle name="20% - Accent3 9 2 5 3" xfId="56968"/>
    <cellStyle name="20% - Accent3 9 2 6" xfId="56969"/>
    <cellStyle name="20% - Accent3 9 2 6 2" xfId="56970"/>
    <cellStyle name="20% - Accent3 9 2 7" xfId="56971"/>
    <cellStyle name="20% - Accent3 9 2 7 2" xfId="56972"/>
    <cellStyle name="20% - Accent3 9 2 8" xfId="56973"/>
    <cellStyle name="20% - Accent3 9 2 8 2" xfId="56974"/>
    <cellStyle name="20% - Accent3 9 2 9" xfId="56975"/>
    <cellStyle name="20% - Accent3 9 2 9 2" xfId="56976"/>
    <cellStyle name="20% - Accent3 9 3" xfId="56977"/>
    <cellStyle name="20% - Accent3 9 3 10" xfId="56978"/>
    <cellStyle name="20% - Accent3 9 3 10 2" xfId="56979"/>
    <cellStyle name="20% - Accent3 9 3 11" xfId="56980"/>
    <cellStyle name="20% - Accent3 9 3 2" xfId="56981"/>
    <cellStyle name="20% - Accent3 9 3 2 2" xfId="56982"/>
    <cellStyle name="20% - Accent3 9 3 2 2 2" xfId="56983"/>
    <cellStyle name="20% - Accent3 9 3 2 3" xfId="56984"/>
    <cellStyle name="20% - Accent3 9 3 2 3 2" xfId="56985"/>
    <cellStyle name="20% - Accent3 9 3 2 4" xfId="56986"/>
    <cellStyle name="20% - Accent3 9 3 3" xfId="56987"/>
    <cellStyle name="20% - Accent3 9 3 3 2" xfId="56988"/>
    <cellStyle name="20% - Accent3 9 3 3 2 2" xfId="56989"/>
    <cellStyle name="20% - Accent3 9 3 3 3" xfId="56990"/>
    <cellStyle name="20% - Accent3 9 3 3 3 2" xfId="56991"/>
    <cellStyle name="20% - Accent3 9 3 3 4" xfId="56992"/>
    <cellStyle name="20% - Accent3 9 3 4" xfId="56993"/>
    <cellStyle name="20% - Accent3 9 3 4 2" xfId="56994"/>
    <cellStyle name="20% - Accent3 9 3 4 2 2" xfId="56995"/>
    <cellStyle name="20% - Accent3 9 3 4 3" xfId="56996"/>
    <cellStyle name="20% - Accent3 9 3 5" xfId="56997"/>
    <cellStyle name="20% - Accent3 9 3 5 2" xfId="56998"/>
    <cellStyle name="20% - Accent3 9 3 6" xfId="56999"/>
    <cellStyle name="20% - Accent3 9 3 6 2" xfId="57000"/>
    <cellStyle name="20% - Accent3 9 3 7" xfId="57001"/>
    <cellStyle name="20% - Accent3 9 3 7 2" xfId="57002"/>
    <cellStyle name="20% - Accent3 9 3 8" xfId="57003"/>
    <cellStyle name="20% - Accent3 9 3 8 2" xfId="57004"/>
    <cellStyle name="20% - Accent3 9 3 9" xfId="57005"/>
    <cellStyle name="20% - Accent3 9 3 9 2" xfId="57006"/>
    <cellStyle name="20% - Accent3 9 4" xfId="57007"/>
    <cellStyle name="20% - Accent3 9 4 2" xfId="57008"/>
    <cellStyle name="20% - Accent3 9 4 2 2" xfId="57009"/>
    <cellStyle name="20% - Accent3 9 4 3" xfId="57010"/>
    <cellStyle name="20% - Accent3 9 4 3 2" xfId="57011"/>
    <cellStyle name="20% - Accent3 9 4 4" xfId="57012"/>
    <cellStyle name="20% - Accent3 9 5" xfId="57013"/>
    <cellStyle name="20% - Accent3 9 5 2" xfId="57014"/>
    <cellStyle name="20% - Accent3 9 5 2 2" xfId="57015"/>
    <cellStyle name="20% - Accent3 9 5 3" xfId="57016"/>
    <cellStyle name="20% - Accent3 9 5 3 2" xfId="57017"/>
    <cellStyle name="20% - Accent3 9 5 4" xfId="57018"/>
    <cellStyle name="20% - Accent3 9 6" xfId="57019"/>
    <cellStyle name="20% - Accent3 9 6 2" xfId="57020"/>
    <cellStyle name="20% - Accent3 9 6 2 2" xfId="57021"/>
    <cellStyle name="20% - Accent3 9 6 3" xfId="57022"/>
    <cellStyle name="20% - Accent3 9 7" xfId="57023"/>
    <cellStyle name="20% - Accent3 9 7 2" xfId="57024"/>
    <cellStyle name="20% - Accent3 9 8" xfId="57025"/>
    <cellStyle name="20% - Accent3 9 8 2" xfId="57026"/>
    <cellStyle name="20% - Accent3 9 9" xfId="57027"/>
    <cellStyle name="20% - Accent3 9 9 2" xfId="57028"/>
    <cellStyle name="20% - Accent4 10" xfId="812"/>
    <cellStyle name="20% - Accent4 10 10" xfId="57029"/>
    <cellStyle name="20% - Accent4 10 10 2" xfId="57030"/>
    <cellStyle name="20% - Accent4 10 11" xfId="57031"/>
    <cellStyle name="20% - Accent4 10 11 2" xfId="57032"/>
    <cellStyle name="20% - Accent4 10 12" xfId="57033"/>
    <cellStyle name="20% - Accent4 10 12 2" xfId="57034"/>
    <cellStyle name="20% - Accent4 10 13" xfId="57035"/>
    <cellStyle name="20% - Accent4 10 2" xfId="813"/>
    <cellStyle name="20% - Accent4 10 2 10" xfId="57036"/>
    <cellStyle name="20% - Accent4 10 2 10 2" xfId="57037"/>
    <cellStyle name="20% - Accent4 10 2 11" xfId="57038"/>
    <cellStyle name="20% - Accent4 10 2 11 2" xfId="57039"/>
    <cellStyle name="20% - Accent4 10 2 12" xfId="57040"/>
    <cellStyle name="20% - Accent4 10 2 2" xfId="57041"/>
    <cellStyle name="20% - Accent4 10 2 2 10" xfId="57042"/>
    <cellStyle name="20% - Accent4 10 2 2 10 2" xfId="57043"/>
    <cellStyle name="20% - Accent4 10 2 2 11" xfId="57044"/>
    <cellStyle name="20% - Accent4 10 2 2 2" xfId="57045"/>
    <cellStyle name="20% - Accent4 10 2 2 2 2" xfId="57046"/>
    <cellStyle name="20% - Accent4 10 2 2 2 2 2" xfId="57047"/>
    <cellStyle name="20% - Accent4 10 2 2 2 3" xfId="57048"/>
    <cellStyle name="20% - Accent4 10 2 2 2 3 2" xfId="57049"/>
    <cellStyle name="20% - Accent4 10 2 2 2 4" xfId="57050"/>
    <cellStyle name="20% - Accent4 10 2 2 3" xfId="57051"/>
    <cellStyle name="20% - Accent4 10 2 2 3 2" xfId="57052"/>
    <cellStyle name="20% - Accent4 10 2 2 3 2 2" xfId="57053"/>
    <cellStyle name="20% - Accent4 10 2 2 3 3" xfId="57054"/>
    <cellStyle name="20% - Accent4 10 2 2 3 3 2" xfId="57055"/>
    <cellStyle name="20% - Accent4 10 2 2 3 4" xfId="57056"/>
    <cellStyle name="20% - Accent4 10 2 2 4" xfId="57057"/>
    <cellStyle name="20% - Accent4 10 2 2 4 2" xfId="57058"/>
    <cellStyle name="20% - Accent4 10 2 2 4 2 2" xfId="57059"/>
    <cellStyle name="20% - Accent4 10 2 2 4 3" xfId="57060"/>
    <cellStyle name="20% - Accent4 10 2 2 5" xfId="57061"/>
    <cellStyle name="20% - Accent4 10 2 2 5 2" xfId="57062"/>
    <cellStyle name="20% - Accent4 10 2 2 6" xfId="57063"/>
    <cellStyle name="20% - Accent4 10 2 2 6 2" xfId="57064"/>
    <cellStyle name="20% - Accent4 10 2 2 7" xfId="57065"/>
    <cellStyle name="20% - Accent4 10 2 2 7 2" xfId="57066"/>
    <cellStyle name="20% - Accent4 10 2 2 8" xfId="57067"/>
    <cellStyle name="20% - Accent4 10 2 2 8 2" xfId="57068"/>
    <cellStyle name="20% - Accent4 10 2 2 9" xfId="57069"/>
    <cellStyle name="20% - Accent4 10 2 2 9 2" xfId="57070"/>
    <cellStyle name="20% - Accent4 10 2 3" xfId="57071"/>
    <cellStyle name="20% - Accent4 10 2 3 2" xfId="57072"/>
    <cellStyle name="20% - Accent4 10 2 3 2 2" xfId="57073"/>
    <cellStyle name="20% - Accent4 10 2 3 3" xfId="57074"/>
    <cellStyle name="20% - Accent4 10 2 3 3 2" xfId="57075"/>
    <cellStyle name="20% - Accent4 10 2 3 4" xfId="57076"/>
    <cellStyle name="20% - Accent4 10 2 4" xfId="57077"/>
    <cellStyle name="20% - Accent4 10 2 4 2" xfId="57078"/>
    <cellStyle name="20% - Accent4 10 2 4 2 2" xfId="57079"/>
    <cellStyle name="20% - Accent4 10 2 4 3" xfId="57080"/>
    <cellStyle name="20% - Accent4 10 2 4 3 2" xfId="57081"/>
    <cellStyle name="20% - Accent4 10 2 4 4" xfId="57082"/>
    <cellStyle name="20% - Accent4 10 2 5" xfId="57083"/>
    <cellStyle name="20% - Accent4 10 2 5 2" xfId="57084"/>
    <cellStyle name="20% - Accent4 10 2 5 2 2" xfId="57085"/>
    <cellStyle name="20% - Accent4 10 2 5 3" xfId="57086"/>
    <cellStyle name="20% - Accent4 10 2 6" xfId="57087"/>
    <cellStyle name="20% - Accent4 10 2 6 2" xfId="57088"/>
    <cellStyle name="20% - Accent4 10 2 7" xfId="57089"/>
    <cellStyle name="20% - Accent4 10 2 7 2" xfId="57090"/>
    <cellStyle name="20% - Accent4 10 2 8" xfId="57091"/>
    <cellStyle name="20% - Accent4 10 2 8 2" xfId="57092"/>
    <cellStyle name="20% - Accent4 10 2 9" xfId="57093"/>
    <cellStyle name="20% - Accent4 10 2 9 2" xfId="57094"/>
    <cellStyle name="20% - Accent4 10 3" xfId="57095"/>
    <cellStyle name="20% - Accent4 10 3 10" xfId="57096"/>
    <cellStyle name="20% - Accent4 10 3 10 2" xfId="57097"/>
    <cellStyle name="20% - Accent4 10 3 11" xfId="57098"/>
    <cellStyle name="20% - Accent4 10 3 2" xfId="57099"/>
    <cellStyle name="20% - Accent4 10 3 2 2" xfId="57100"/>
    <cellStyle name="20% - Accent4 10 3 2 2 2" xfId="57101"/>
    <cellStyle name="20% - Accent4 10 3 2 3" xfId="57102"/>
    <cellStyle name="20% - Accent4 10 3 2 3 2" xfId="57103"/>
    <cellStyle name="20% - Accent4 10 3 2 4" xfId="57104"/>
    <cellStyle name="20% - Accent4 10 3 3" xfId="57105"/>
    <cellStyle name="20% - Accent4 10 3 3 2" xfId="57106"/>
    <cellStyle name="20% - Accent4 10 3 3 2 2" xfId="57107"/>
    <cellStyle name="20% - Accent4 10 3 3 3" xfId="57108"/>
    <cellStyle name="20% - Accent4 10 3 3 3 2" xfId="57109"/>
    <cellStyle name="20% - Accent4 10 3 3 4" xfId="57110"/>
    <cellStyle name="20% - Accent4 10 3 4" xfId="57111"/>
    <cellStyle name="20% - Accent4 10 3 4 2" xfId="57112"/>
    <cellStyle name="20% - Accent4 10 3 4 2 2" xfId="57113"/>
    <cellStyle name="20% - Accent4 10 3 4 3" xfId="57114"/>
    <cellStyle name="20% - Accent4 10 3 5" xfId="57115"/>
    <cellStyle name="20% - Accent4 10 3 5 2" xfId="57116"/>
    <cellStyle name="20% - Accent4 10 3 6" xfId="57117"/>
    <cellStyle name="20% - Accent4 10 3 6 2" xfId="57118"/>
    <cellStyle name="20% - Accent4 10 3 7" xfId="57119"/>
    <cellStyle name="20% - Accent4 10 3 7 2" xfId="57120"/>
    <cellStyle name="20% - Accent4 10 3 8" xfId="57121"/>
    <cellStyle name="20% - Accent4 10 3 8 2" xfId="57122"/>
    <cellStyle name="20% - Accent4 10 3 9" xfId="57123"/>
    <cellStyle name="20% - Accent4 10 3 9 2" xfId="57124"/>
    <cellStyle name="20% - Accent4 10 4" xfId="57125"/>
    <cellStyle name="20% - Accent4 10 4 2" xfId="57126"/>
    <cellStyle name="20% - Accent4 10 4 2 2" xfId="57127"/>
    <cellStyle name="20% - Accent4 10 4 3" xfId="57128"/>
    <cellStyle name="20% - Accent4 10 4 3 2" xfId="57129"/>
    <cellStyle name="20% - Accent4 10 4 4" xfId="57130"/>
    <cellStyle name="20% - Accent4 10 5" xfId="57131"/>
    <cellStyle name="20% - Accent4 10 5 2" xfId="57132"/>
    <cellStyle name="20% - Accent4 10 5 2 2" xfId="57133"/>
    <cellStyle name="20% - Accent4 10 5 3" xfId="57134"/>
    <cellStyle name="20% - Accent4 10 5 3 2" xfId="57135"/>
    <cellStyle name="20% - Accent4 10 5 4" xfId="57136"/>
    <cellStyle name="20% - Accent4 10 6" xfId="57137"/>
    <cellStyle name="20% - Accent4 10 6 2" xfId="57138"/>
    <cellStyle name="20% - Accent4 10 6 2 2" xfId="57139"/>
    <cellStyle name="20% - Accent4 10 6 3" xfId="57140"/>
    <cellStyle name="20% - Accent4 10 7" xfId="57141"/>
    <cellStyle name="20% - Accent4 10 7 2" xfId="57142"/>
    <cellStyle name="20% - Accent4 10 8" xfId="57143"/>
    <cellStyle name="20% - Accent4 10 8 2" xfId="57144"/>
    <cellStyle name="20% - Accent4 10 9" xfId="57145"/>
    <cellStyle name="20% - Accent4 10 9 2" xfId="57146"/>
    <cellStyle name="20% - Accent4 11" xfId="814"/>
    <cellStyle name="20% - Accent4 11 10" xfId="57147"/>
    <cellStyle name="20% - Accent4 11 10 2" xfId="57148"/>
    <cellStyle name="20% - Accent4 11 11" xfId="57149"/>
    <cellStyle name="20% - Accent4 11 11 2" xfId="57150"/>
    <cellStyle name="20% - Accent4 11 12" xfId="57151"/>
    <cellStyle name="20% - Accent4 11 12 2" xfId="57152"/>
    <cellStyle name="20% - Accent4 11 13" xfId="57153"/>
    <cellStyle name="20% - Accent4 11 2" xfId="815"/>
    <cellStyle name="20% - Accent4 11 2 10" xfId="57154"/>
    <cellStyle name="20% - Accent4 11 2 10 2" xfId="57155"/>
    <cellStyle name="20% - Accent4 11 2 11" xfId="57156"/>
    <cellStyle name="20% - Accent4 11 2 11 2" xfId="57157"/>
    <cellStyle name="20% - Accent4 11 2 12" xfId="57158"/>
    <cellStyle name="20% - Accent4 11 2 2" xfId="57159"/>
    <cellStyle name="20% - Accent4 11 2 2 10" xfId="57160"/>
    <cellStyle name="20% - Accent4 11 2 2 10 2" xfId="57161"/>
    <cellStyle name="20% - Accent4 11 2 2 11" xfId="57162"/>
    <cellStyle name="20% - Accent4 11 2 2 2" xfId="57163"/>
    <cellStyle name="20% - Accent4 11 2 2 2 2" xfId="57164"/>
    <cellStyle name="20% - Accent4 11 2 2 2 2 2" xfId="57165"/>
    <cellStyle name="20% - Accent4 11 2 2 2 3" xfId="57166"/>
    <cellStyle name="20% - Accent4 11 2 2 2 3 2" xfId="57167"/>
    <cellStyle name="20% - Accent4 11 2 2 2 4" xfId="57168"/>
    <cellStyle name="20% - Accent4 11 2 2 3" xfId="57169"/>
    <cellStyle name="20% - Accent4 11 2 2 3 2" xfId="57170"/>
    <cellStyle name="20% - Accent4 11 2 2 3 2 2" xfId="57171"/>
    <cellStyle name="20% - Accent4 11 2 2 3 3" xfId="57172"/>
    <cellStyle name="20% - Accent4 11 2 2 3 3 2" xfId="57173"/>
    <cellStyle name="20% - Accent4 11 2 2 3 4" xfId="57174"/>
    <cellStyle name="20% - Accent4 11 2 2 4" xfId="57175"/>
    <cellStyle name="20% - Accent4 11 2 2 4 2" xfId="57176"/>
    <cellStyle name="20% - Accent4 11 2 2 4 2 2" xfId="57177"/>
    <cellStyle name="20% - Accent4 11 2 2 4 3" xfId="57178"/>
    <cellStyle name="20% - Accent4 11 2 2 5" xfId="57179"/>
    <cellStyle name="20% - Accent4 11 2 2 5 2" xfId="57180"/>
    <cellStyle name="20% - Accent4 11 2 2 6" xfId="57181"/>
    <cellStyle name="20% - Accent4 11 2 2 6 2" xfId="57182"/>
    <cellStyle name="20% - Accent4 11 2 2 7" xfId="57183"/>
    <cellStyle name="20% - Accent4 11 2 2 7 2" xfId="57184"/>
    <cellStyle name="20% - Accent4 11 2 2 8" xfId="57185"/>
    <cellStyle name="20% - Accent4 11 2 2 8 2" xfId="57186"/>
    <cellStyle name="20% - Accent4 11 2 2 9" xfId="57187"/>
    <cellStyle name="20% - Accent4 11 2 2 9 2" xfId="57188"/>
    <cellStyle name="20% - Accent4 11 2 3" xfId="57189"/>
    <cellStyle name="20% - Accent4 11 2 3 2" xfId="57190"/>
    <cellStyle name="20% - Accent4 11 2 3 2 2" xfId="57191"/>
    <cellStyle name="20% - Accent4 11 2 3 3" xfId="57192"/>
    <cellStyle name="20% - Accent4 11 2 3 3 2" xfId="57193"/>
    <cellStyle name="20% - Accent4 11 2 3 4" xfId="57194"/>
    <cellStyle name="20% - Accent4 11 2 4" xfId="57195"/>
    <cellStyle name="20% - Accent4 11 2 4 2" xfId="57196"/>
    <cellStyle name="20% - Accent4 11 2 4 2 2" xfId="57197"/>
    <cellStyle name="20% - Accent4 11 2 4 3" xfId="57198"/>
    <cellStyle name="20% - Accent4 11 2 4 3 2" xfId="57199"/>
    <cellStyle name="20% - Accent4 11 2 4 4" xfId="57200"/>
    <cellStyle name="20% - Accent4 11 2 5" xfId="57201"/>
    <cellStyle name="20% - Accent4 11 2 5 2" xfId="57202"/>
    <cellStyle name="20% - Accent4 11 2 5 2 2" xfId="57203"/>
    <cellStyle name="20% - Accent4 11 2 5 3" xfId="57204"/>
    <cellStyle name="20% - Accent4 11 2 6" xfId="57205"/>
    <cellStyle name="20% - Accent4 11 2 6 2" xfId="57206"/>
    <cellStyle name="20% - Accent4 11 2 7" xfId="57207"/>
    <cellStyle name="20% - Accent4 11 2 7 2" xfId="57208"/>
    <cellStyle name="20% - Accent4 11 2 8" xfId="57209"/>
    <cellStyle name="20% - Accent4 11 2 8 2" xfId="57210"/>
    <cellStyle name="20% - Accent4 11 2 9" xfId="57211"/>
    <cellStyle name="20% - Accent4 11 2 9 2" xfId="57212"/>
    <cellStyle name="20% - Accent4 11 3" xfId="57213"/>
    <cellStyle name="20% - Accent4 11 3 10" xfId="57214"/>
    <cellStyle name="20% - Accent4 11 3 10 2" xfId="57215"/>
    <cellStyle name="20% - Accent4 11 3 11" xfId="57216"/>
    <cellStyle name="20% - Accent4 11 3 2" xfId="57217"/>
    <cellStyle name="20% - Accent4 11 3 2 2" xfId="57218"/>
    <cellStyle name="20% - Accent4 11 3 2 2 2" xfId="57219"/>
    <cellStyle name="20% - Accent4 11 3 2 3" xfId="57220"/>
    <cellStyle name="20% - Accent4 11 3 2 3 2" xfId="57221"/>
    <cellStyle name="20% - Accent4 11 3 2 4" xfId="57222"/>
    <cellStyle name="20% - Accent4 11 3 3" xfId="57223"/>
    <cellStyle name="20% - Accent4 11 3 3 2" xfId="57224"/>
    <cellStyle name="20% - Accent4 11 3 3 2 2" xfId="57225"/>
    <cellStyle name="20% - Accent4 11 3 3 3" xfId="57226"/>
    <cellStyle name="20% - Accent4 11 3 3 3 2" xfId="57227"/>
    <cellStyle name="20% - Accent4 11 3 3 4" xfId="57228"/>
    <cellStyle name="20% - Accent4 11 3 4" xfId="57229"/>
    <cellStyle name="20% - Accent4 11 3 4 2" xfId="57230"/>
    <cellStyle name="20% - Accent4 11 3 4 2 2" xfId="57231"/>
    <cellStyle name="20% - Accent4 11 3 4 3" xfId="57232"/>
    <cellStyle name="20% - Accent4 11 3 5" xfId="57233"/>
    <cellStyle name="20% - Accent4 11 3 5 2" xfId="57234"/>
    <cellStyle name="20% - Accent4 11 3 6" xfId="57235"/>
    <cellStyle name="20% - Accent4 11 3 6 2" xfId="57236"/>
    <cellStyle name="20% - Accent4 11 3 7" xfId="57237"/>
    <cellStyle name="20% - Accent4 11 3 7 2" xfId="57238"/>
    <cellStyle name="20% - Accent4 11 3 8" xfId="57239"/>
    <cellStyle name="20% - Accent4 11 3 8 2" xfId="57240"/>
    <cellStyle name="20% - Accent4 11 3 9" xfId="57241"/>
    <cellStyle name="20% - Accent4 11 3 9 2" xfId="57242"/>
    <cellStyle name="20% - Accent4 11 4" xfId="57243"/>
    <cellStyle name="20% - Accent4 11 4 2" xfId="57244"/>
    <cellStyle name="20% - Accent4 11 4 2 2" xfId="57245"/>
    <cellStyle name="20% - Accent4 11 4 3" xfId="57246"/>
    <cellStyle name="20% - Accent4 11 4 3 2" xfId="57247"/>
    <cellStyle name="20% - Accent4 11 4 4" xfId="57248"/>
    <cellStyle name="20% - Accent4 11 5" xfId="57249"/>
    <cellStyle name="20% - Accent4 11 5 2" xfId="57250"/>
    <cellStyle name="20% - Accent4 11 5 2 2" xfId="57251"/>
    <cellStyle name="20% - Accent4 11 5 3" xfId="57252"/>
    <cellStyle name="20% - Accent4 11 5 3 2" xfId="57253"/>
    <cellStyle name="20% - Accent4 11 5 4" xfId="57254"/>
    <cellStyle name="20% - Accent4 11 6" xfId="57255"/>
    <cellStyle name="20% - Accent4 11 6 2" xfId="57256"/>
    <cellStyle name="20% - Accent4 11 6 2 2" xfId="57257"/>
    <cellStyle name="20% - Accent4 11 6 3" xfId="57258"/>
    <cellStyle name="20% - Accent4 11 7" xfId="57259"/>
    <cellStyle name="20% - Accent4 11 7 2" xfId="57260"/>
    <cellStyle name="20% - Accent4 11 8" xfId="57261"/>
    <cellStyle name="20% - Accent4 11 8 2" xfId="57262"/>
    <cellStyle name="20% - Accent4 11 9" xfId="57263"/>
    <cellStyle name="20% - Accent4 11 9 2" xfId="57264"/>
    <cellStyle name="20% - Accent4 12" xfId="816"/>
    <cellStyle name="20% - Accent4 12 10" xfId="57265"/>
    <cellStyle name="20% - Accent4 12 10 2" xfId="57266"/>
    <cellStyle name="20% - Accent4 12 11" xfId="57267"/>
    <cellStyle name="20% - Accent4 12 11 2" xfId="57268"/>
    <cellStyle name="20% - Accent4 12 12" xfId="57269"/>
    <cellStyle name="20% - Accent4 12 12 2" xfId="57270"/>
    <cellStyle name="20% - Accent4 12 13" xfId="57271"/>
    <cellStyle name="20% - Accent4 12 2" xfId="817"/>
    <cellStyle name="20% - Accent4 12 2 10" xfId="57272"/>
    <cellStyle name="20% - Accent4 12 2 10 2" xfId="57273"/>
    <cellStyle name="20% - Accent4 12 2 11" xfId="57274"/>
    <cellStyle name="20% - Accent4 12 2 11 2" xfId="57275"/>
    <cellStyle name="20% - Accent4 12 2 12" xfId="57276"/>
    <cellStyle name="20% - Accent4 12 2 2" xfId="57277"/>
    <cellStyle name="20% - Accent4 12 2 2 10" xfId="57278"/>
    <cellStyle name="20% - Accent4 12 2 2 10 2" xfId="57279"/>
    <cellStyle name="20% - Accent4 12 2 2 11" xfId="57280"/>
    <cellStyle name="20% - Accent4 12 2 2 2" xfId="57281"/>
    <cellStyle name="20% - Accent4 12 2 2 2 2" xfId="57282"/>
    <cellStyle name="20% - Accent4 12 2 2 2 2 2" xfId="57283"/>
    <cellStyle name="20% - Accent4 12 2 2 2 3" xfId="57284"/>
    <cellStyle name="20% - Accent4 12 2 2 2 3 2" xfId="57285"/>
    <cellStyle name="20% - Accent4 12 2 2 2 4" xfId="57286"/>
    <cellStyle name="20% - Accent4 12 2 2 3" xfId="57287"/>
    <cellStyle name="20% - Accent4 12 2 2 3 2" xfId="57288"/>
    <cellStyle name="20% - Accent4 12 2 2 3 2 2" xfId="57289"/>
    <cellStyle name="20% - Accent4 12 2 2 3 3" xfId="57290"/>
    <cellStyle name="20% - Accent4 12 2 2 3 3 2" xfId="57291"/>
    <cellStyle name="20% - Accent4 12 2 2 3 4" xfId="57292"/>
    <cellStyle name="20% - Accent4 12 2 2 4" xfId="57293"/>
    <cellStyle name="20% - Accent4 12 2 2 4 2" xfId="57294"/>
    <cellStyle name="20% - Accent4 12 2 2 4 2 2" xfId="57295"/>
    <cellStyle name="20% - Accent4 12 2 2 4 3" xfId="57296"/>
    <cellStyle name="20% - Accent4 12 2 2 5" xfId="57297"/>
    <cellStyle name="20% - Accent4 12 2 2 5 2" xfId="57298"/>
    <cellStyle name="20% - Accent4 12 2 2 6" xfId="57299"/>
    <cellStyle name="20% - Accent4 12 2 2 6 2" xfId="57300"/>
    <cellStyle name="20% - Accent4 12 2 2 7" xfId="57301"/>
    <cellStyle name="20% - Accent4 12 2 2 7 2" xfId="57302"/>
    <cellStyle name="20% - Accent4 12 2 2 8" xfId="57303"/>
    <cellStyle name="20% - Accent4 12 2 2 8 2" xfId="57304"/>
    <cellStyle name="20% - Accent4 12 2 2 9" xfId="57305"/>
    <cellStyle name="20% - Accent4 12 2 2 9 2" xfId="57306"/>
    <cellStyle name="20% - Accent4 12 2 3" xfId="57307"/>
    <cellStyle name="20% - Accent4 12 2 3 2" xfId="57308"/>
    <cellStyle name="20% - Accent4 12 2 3 2 2" xfId="57309"/>
    <cellStyle name="20% - Accent4 12 2 3 3" xfId="57310"/>
    <cellStyle name="20% - Accent4 12 2 3 3 2" xfId="57311"/>
    <cellStyle name="20% - Accent4 12 2 3 4" xfId="57312"/>
    <cellStyle name="20% - Accent4 12 2 4" xfId="57313"/>
    <cellStyle name="20% - Accent4 12 2 4 2" xfId="57314"/>
    <cellStyle name="20% - Accent4 12 2 4 2 2" xfId="57315"/>
    <cellStyle name="20% - Accent4 12 2 4 3" xfId="57316"/>
    <cellStyle name="20% - Accent4 12 2 4 3 2" xfId="57317"/>
    <cellStyle name="20% - Accent4 12 2 4 4" xfId="57318"/>
    <cellStyle name="20% - Accent4 12 2 5" xfId="57319"/>
    <cellStyle name="20% - Accent4 12 2 5 2" xfId="57320"/>
    <cellStyle name="20% - Accent4 12 2 5 2 2" xfId="57321"/>
    <cellStyle name="20% - Accent4 12 2 5 3" xfId="57322"/>
    <cellStyle name="20% - Accent4 12 2 6" xfId="57323"/>
    <cellStyle name="20% - Accent4 12 2 6 2" xfId="57324"/>
    <cellStyle name="20% - Accent4 12 2 7" xfId="57325"/>
    <cellStyle name="20% - Accent4 12 2 7 2" xfId="57326"/>
    <cellStyle name="20% - Accent4 12 2 8" xfId="57327"/>
    <cellStyle name="20% - Accent4 12 2 8 2" xfId="57328"/>
    <cellStyle name="20% - Accent4 12 2 9" xfId="57329"/>
    <cellStyle name="20% - Accent4 12 2 9 2" xfId="57330"/>
    <cellStyle name="20% - Accent4 12 3" xfId="57331"/>
    <cellStyle name="20% - Accent4 12 3 10" xfId="57332"/>
    <cellStyle name="20% - Accent4 12 3 10 2" xfId="57333"/>
    <cellStyle name="20% - Accent4 12 3 11" xfId="57334"/>
    <cellStyle name="20% - Accent4 12 3 2" xfId="57335"/>
    <cellStyle name="20% - Accent4 12 3 2 2" xfId="57336"/>
    <cellStyle name="20% - Accent4 12 3 2 2 2" xfId="57337"/>
    <cellStyle name="20% - Accent4 12 3 2 3" xfId="57338"/>
    <cellStyle name="20% - Accent4 12 3 2 3 2" xfId="57339"/>
    <cellStyle name="20% - Accent4 12 3 2 4" xfId="57340"/>
    <cellStyle name="20% - Accent4 12 3 3" xfId="57341"/>
    <cellStyle name="20% - Accent4 12 3 3 2" xfId="57342"/>
    <cellStyle name="20% - Accent4 12 3 3 2 2" xfId="57343"/>
    <cellStyle name="20% - Accent4 12 3 3 3" xfId="57344"/>
    <cellStyle name="20% - Accent4 12 3 3 3 2" xfId="57345"/>
    <cellStyle name="20% - Accent4 12 3 3 4" xfId="57346"/>
    <cellStyle name="20% - Accent4 12 3 4" xfId="57347"/>
    <cellStyle name="20% - Accent4 12 3 4 2" xfId="57348"/>
    <cellStyle name="20% - Accent4 12 3 4 2 2" xfId="57349"/>
    <cellStyle name="20% - Accent4 12 3 4 3" xfId="57350"/>
    <cellStyle name="20% - Accent4 12 3 5" xfId="57351"/>
    <cellStyle name="20% - Accent4 12 3 5 2" xfId="57352"/>
    <cellStyle name="20% - Accent4 12 3 6" xfId="57353"/>
    <cellStyle name="20% - Accent4 12 3 6 2" xfId="57354"/>
    <cellStyle name="20% - Accent4 12 3 7" xfId="57355"/>
    <cellStyle name="20% - Accent4 12 3 7 2" xfId="57356"/>
    <cellStyle name="20% - Accent4 12 3 8" xfId="57357"/>
    <cellStyle name="20% - Accent4 12 3 8 2" xfId="57358"/>
    <cellStyle name="20% - Accent4 12 3 9" xfId="57359"/>
    <cellStyle name="20% - Accent4 12 3 9 2" xfId="57360"/>
    <cellStyle name="20% - Accent4 12 4" xfId="57361"/>
    <cellStyle name="20% - Accent4 12 4 2" xfId="57362"/>
    <cellStyle name="20% - Accent4 12 4 2 2" xfId="57363"/>
    <cellStyle name="20% - Accent4 12 4 3" xfId="57364"/>
    <cellStyle name="20% - Accent4 12 4 3 2" xfId="57365"/>
    <cellStyle name="20% - Accent4 12 4 4" xfId="57366"/>
    <cellStyle name="20% - Accent4 12 5" xfId="57367"/>
    <cellStyle name="20% - Accent4 12 5 2" xfId="57368"/>
    <cellStyle name="20% - Accent4 12 5 2 2" xfId="57369"/>
    <cellStyle name="20% - Accent4 12 5 3" xfId="57370"/>
    <cellStyle name="20% - Accent4 12 5 3 2" xfId="57371"/>
    <cellStyle name="20% - Accent4 12 5 4" xfId="57372"/>
    <cellStyle name="20% - Accent4 12 6" xfId="57373"/>
    <cellStyle name="20% - Accent4 12 6 2" xfId="57374"/>
    <cellStyle name="20% - Accent4 12 6 2 2" xfId="57375"/>
    <cellStyle name="20% - Accent4 12 6 3" xfId="57376"/>
    <cellStyle name="20% - Accent4 12 7" xfId="57377"/>
    <cellStyle name="20% - Accent4 12 7 2" xfId="57378"/>
    <cellStyle name="20% - Accent4 12 8" xfId="57379"/>
    <cellStyle name="20% - Accent4 12 8 2" xfId="57380"/>
    <cellStyle name="20% - Accent4 12 9" xfId="57381"/>
    <cellStyle name="20% - Accent4 12 9 2" xfId="57382"/>
    <cellStyle name="20% - Accent4 13" xfId="818"/>
    <cellStyle name="20% - Accent4 13 10" xfId="57383"/>
    <cellStyle name="20% - Accent4 13 10 2" xfId="57384"/>
    <cellStyle name="20% - Accent4 13 11" xfId="57385"/>
    <cellStyle name="20% - Accent4 13 11 2" xfId="57386"/>
    <cellStyle name="20% - Accent4 13 12" xfId="57387"/>
    <cellStyle name="20% - Accent4 13 12 2" xfId="57388"/>
    <cellStyle name="20% - Accent4 13 13" xfId="57389"/>
    <cellStyle name="20% - Accent4 13 2" xfId="819"/>
    <cellStyle name="20% - Accent4 13 2 10" xfId="57390"/>
    <cellStyle name="20% - Accent4 13 2 10 2" xfId="57391"/>
    <cellStyle name="20% - Accent4 13 2 11" xfId="57392"/>
    <cellStyle name="20% - Accent4 13 2 11 2" xfId="57393"/>
    <cellStyle name="20% - Accent4 13 2 12" xfId="57394"/>
    <cellStyle name="20% - Accent4 13 2 2" xfId="57395"/>
    <cellStyle name="20% - Accent4 13 2 2 10" xfId="57396"/>
    <cellStyle name="20% - Accent4 13 2 2 10 2" xfId="57397"/>
    <cellStyle name="20% - Accent4 13 2 2 11" xfId="57398"/>
    <cellStyle name="20% - Accent4 13 2 2 2" xfId="57399"/>
    <cellStyle name="20% - Accent4 13 2 2 2 2" xfId="57400"/>
    <cellStyle name="20% - Accent4 13 2 2 2 2 2" xfId="57401"/>
    <cellStyle name="20% - Accent4 13 2 2 2 3" xfId="57402"/>
    <cellStyle name="20% - Accent4 13 2 2 2 3 2" xfId="57403"/>
    <cellStyle name="20% - Accent4 13 2 2 2 4" xfId="57404"/>
    <cellStyle name="20% - Accent4 13 2 2 3" xfId="57405"/>
    <cellStyle name="20% - Accent4 13 2 2 3 2" xfId="57406"/>
    <cellStyle name="20% - Accent4 13 2 2 3 2 2" xfId="57407"/>
    <cellStyle name="20% - Accent4 13 2 2 3 3" xfId="57408"/>
    <cellStyle name="20% - Accent4 13 2 2 3 3 2" xfId="57409"/>
    <cellStyle name="20% - Accent4 13 2 2 3 4" xfId="57410"/>
    <cellStyle name="20% - Accent4 13 2 2 4" xfId="57411"/>
    <cellStyle name="20% - Accent4 13 2 2 4 2" xfId="57412"/>
    <cellStyle name="20% - Accent4 13 2 2 4 2 2" xfId="57413"/>
    <cellStyle name="20% - Accent4 13 2 2 4 3" xfId="57414"/>
    <cellStyle name="20% - Accent4 13 2 2 5" xfId="57415"/>
    <cellStyle name="20% - Accent4 13 2 2 5 2" xfId="57416"/>
    <cellStyle name="20% - Accent4 13 2 2 6" xfId="57417"/>
    <cellStyle name="20% - Accent4 13 2 2 6 2" xfId="57418"/>
    <cellStyle name="20% - Accent4 13 2 2 7" xfId="57419"/>
    <cellStyle name="20% - Accent4 13 2 2 7 2" xfId="57420"/>
    <cellStyle name="20% - Accent4 13 2 2 8" xfId="57421"/>
    <cellStyle name="20% - Accent4 13 2 2 8 2" xfId="57422"/>
    <cellStyle name="20% - Accent4 13 2 2 9" xfId="57423"/>
    <cellStyle name="20% - Accent4 13 2 2 9 2" xfId="57424"/>
    <cellStyle name="20% - Accent4 13 2 3" xfId="57425"/>
    <cellStyle name="20% - Accent4 13 2 3 2" xfId="57426"/>
    <cellStyle name="20% - Accent4 13 2 3 2 2" xfId="57427"/>
    <cellStyle name="20% - Accent4 13 2 3 3" xfId="57428"/>
    <cellStyle name="20% - Accent4 13 2 3 3 2" xfId="57429"/>
    <cellStyle name="20% - Accent4 13 2 3 4" xfId="57430"/>
    <cellStyle name="20% - Accent4 13 2 4" xfId="57431"/>
    <cellStyle name="20% - Accent4 13 2 4 2" xfId="57432"/>
    <cellStyle name="20% - Accent4 13 2 4 2 2" xfId="57433"/>
    <cellStyle name="20% - Accent4 13 2 4 3" xfId="57434"/>
    <cellStyle name="20% - Accent4 13 2 4 3 2" xfId="57435"/>
    <cellStyle name="20% - Accent4 13 2 4 4" xfId="57436"/>
    <cellStyle name="20% - Accent4 13 2 5" xfId="57437"/>
    <cellStyle name="20% - Accent4 13 2 5 2" xfId="57438"/>
    <cellStyle name="20% - Accent4 13 2 5 2 2" xfId="57439"/>
    <cellStyle name="20% - Accent4 13 2 5 3" xfId="57440"/>
    <cellStyle name="20% - Accent4 13 2 6" xfId="57441"/>
    <cellStyle name="20% - Accent4 13 2 6 2" xfId="57442"/>
    <cellStyle name="20% - Accent4 13 2 7" xfId="57443"/>
    <cellStyle name="20% - Accent4 13 2 7 2" xfId="57444"/>
    <cellStyle name="20% - Accent4 13 2 8" xfId="57445"/>
    <cellStyle name="20% - Accent4 13 2 8 2" xfId="57446"/>
    <cellStyle name="20% - Accent4 13 2 9" xfId="57447"/>
    <cellStyle name="20% - Accent4 13 2 9 2" xfId="57448"/>
    <cellStyle name="20% - Accent4 13 3" xfId="57449"/>
    <cellStyle name="20% - Accent4 13 3 10" xfId="57450"/>
    <cellStyle name="20% - Accent4 13 3 10 2" xfId="57451"/>
    <cellStyle name="20% - Accent4 13 3 11" xfId="57452"/>
    <cellStyle name="20% - Accent4 13 3 2" xfId="57453"/>
    <cellStyle name="20% - Accent4 13 3 2 2" xfId="57454"/>
    <cellStyle name="20% - Accent4 13 3 2 2 2" xfId="57455"/>
    <cellStyle name="20% - Accent4 13 3 2 3" xfId="57456"/>
    <cellStyle name="20% - Accent4 13 3 2 3 2" xfId="57457"/>
    <cellStyle name="20% - Accent4 13 3 2 4" xfId="57458"/>
    <cellStyle name="20% - Accent4 13 3 3" xfId="57459"/>
    <cellStyle name="20% - Accent4 13 3 3 2" xfId="57460"/>
    <cellStyle name="20% - Accent4 13 3 3 2 2" xfId="57461"/>
    <cellStyle name="20% - Accent4 13 3 3 3" xfId="57462"/>
    <cellStyle name="20% - Accent4 13 3 3 3 2" xfId="57463"/>
    <cellStyle name="20% - Accent4 13 3 3 4" xfId="57464"/>
    <cellStyle name="20% - Accent4 13 3 4" xfId="57465"/>
    <cellStyle name="20% - Accent4 13 3 4 2" xfId="57466"/>
    <cellStyle name="20% - Accent4 13 3 4 2 2" xfId="57467"/>
    <cellStyle name="20% - Accent4 13 3 4 3" xfId="57468"/>
    <cellStyle name="20% - Accent4 13 3 5" xfId="57469"/>
    <cellStyle name="20% - Accent4 13 3 5 2" xfId="57470"/>
    <cellStyle name="20% - Accent4 13 3 6" xfId="57471"/>
    <cellStyle name="20% - Accent4 13 3 6 2" xfId="57472"/>
    <cellStyle name="20% - Accent4 13 3 7" xfId="57473"/>
    <cellStyle name="20% - Accent4 13 3 7 2" xfId="57474"/>
    <cellStyle name="20% - Accent4 13 3 8" xfId="57475"/>
    <cellStyle name="20% - Accent4 13 3 8 2" xfId="57476"/>
    <cellStyle name="20% - Accent4 13 3 9" xfId="57477"/>
    <cellStyle name="20% - Accent4 13 3 9 2" xfId="57478"/>
    <cellStyle name="20% - Accent4 13 4" xfId="57479"/>
    <cellStyle name="20% - Accent4 13 4 2" xfId="57480"/>
    <cellStyle name="20% - Accent4 13 4 2 2" xfId="57481"/>
    <cellStyle name="20% - Accent4 13 4 3" xfId="57482"/>
    <cellStyle name="20% - Accent4 13 4 3 2" xfId="57483"/>
    <cellStyle name="20% - Accent4 13 4 4" xfId="57484"/>
    <cellStyle name="20% - Accent4 13 5" xfId="57485"/>
    <cellStyle name="20% - Accent4 13 5 2" xfId="57486"/>
    <cellStyle name="20% - Accent4 13 5 2 2" xfId="57487"/>
    <cellStyle name="20% - Accent4 13 5 3" xfId="57488"/>
    <cellStyle name="20% - Accent4 13 5 3 2" xfId="57489"/>
    <cellStyle name="20% - Accent4 13 5 4" xfId="57490"/>
    <cellStyle name="20% - Accent4 13 6" xfId="57491"/>
    <cellStyle name="20% - Accent4 13 6 2" xfId="57492"/>
    <cellStyle name="20% - Accent4 13 6 2 2" xfId="57493"/>
    <cellStyle name="20% - Accent4 13 6 3" xfId="57494"/>
    <cellStyle name="20% - Accent4 13 7" xfId="57495"/>
    <cellStyle name="20% - Accent4 13 7 2" xfId="57496"/>
    <cellStyle name="20% - Accent4 13 8" xfId="57497"/>
    <cellStyle name="20% - Accent4 13 8 2" xfId="57498"/>
    <cellStyle name="20% - Accent4 13 9" xfId="57499"/>
    <cellStyle name="20% - Accent4 13 9 2" xfId="57500"/>
    <cellStyle name="20% - Accent4 14" xfId="820"/>
    <cellStyle name="20% - Accent4 14 10" xfId="57501"/>
    <cellStyle name="20% - Accent4 14 10 2" xfId="57502"/>
    <cellStyle name="20% - Accent4 14 11" xfId="57503"/>
    <cellStyle name="20% - Accent4 14 11 2" xfId="57504"/>
    <cellStyle name="20% - Accent4 14 12" xfId="57505"/>
    <cellStyle name="20% - Accent4 14 12 2" xfId="57506"/>
    <cellStyle name="20% - Accent4 14 13" xfId="57507"/>
    <cellStyle name="20% - Accent4 14 2" xfId="57508"/>
    <cellStyle name="20% - Accent4 14 2 10" xfId="57509"/>
    <cellStyle name="20% - Accent4 14 2 10 2" xfId="57510"/>
    <cellStyle name="20% - Accent4 14 2 11" xfId="57511"/>
    <cellStyle name="20% - Accent4 14 2 11 2" xfId="57512"/>
    <cellStyle name="20% - Accent4 14 2 12" xfId="57513"/>
    <cellStyle name="20% - Accent4 14 2 2" xfId="57514"/>
    <cellStyle name="20% - Accent4 14 2 2 10" xfId="57515"/>
    <cellStyle name="20% - Accent4 14 2 2 10 2" xfId="57516"/>
    <cellStyle name="20% - Accent4 14 2 2 11" xfId="57517"/>
    <cellStyle name="20% - Accent4 14 2 2 2" xfId="57518"/>
    <cellStyle name="20% - Accent4 14 2 2 2 2" xfId="57519"/>
    <cellStyle name="20% - Accent4 14 2 2 2 2 2" xfId="57520"/>
    <cellStyle name="20% - Accent4 14 2 2 2 3" xfId="57521"/>
    <cellStyle name="20% - Accent4 14 2 2 2 3 2" xfId="57522"/>
    <cellStyle name="20% - Accent4 14 2 2 2 4" xfId="57523"/>
    <cellStyle name="20% - Accent4 14 2 2 3" xfId="57524"/>
    <cellStyle name="20% - Accent4 14 2 2 3 2" xfId="57525"/>
    <cellStyle name="20% - Accent4 14 2 2 3 2 2" xfId="57526"/>
    <cellStyle name="20% - Accent4 14 2 2 3 3" xfId="57527"/>
    <cellStyle name="20% - Accent4 14 2 2 3 3 2" xfId="57528"/>
    <cellStyle name="20% - Accent4 14 2 2 3 4" xfId="57529"/>
    <cellStyle name="20% - Accent4 14 2 2 4" xfId="57530"/>
    <cellStyle name="20% - Accent4 14 2 2 4 2" xfId="57531"/>
    <cellStyle name="20% - Accent4 14 2 2 4 2 2" xfId="57532"/>
    <cellStyle name="20% - Accent4 14 2 2 4 3" xfId="57533"/>
    <cellStyle name="20% - Accent4 14 2 2 5" xfId="57534"/>
    <cellStyle name="20% - Accent4 14 2 2 5 2" xfId="57535"/>
    <cellStyle name="20% - Accent4 14 2 2 6" xfId="57536"/>
    <cellStyle name="20% - Accent4 14 2 2 6 2" xfId="57537"/>
    <cellStyle name="20% - Accent4 14 2 2 7" xfId="57538"/>
    <cellStyle name="20% - Accent4 14 2 2 7 2" xfId="57539"/>
    <cellStyle name="20% - Accent4 14 2 2 8" xfId="57540"/>
    <cellStyle name="20% - Accent4 14 2 2 8 2" xfId="57541"/>
    <cellStyle name="20% - Accent4 14 2 2 9" xfId="57542"/>
    <cellStyle name="20% - Accent4 14 2 2 9 2" xfId="57543"/>
    <cellStyle name="20% - Accent4 14 2 3" xfId="57544"/>
    <cellStyle name="20% - Accent4 14 2 3 2" xfId="57545"/>
    <cellStyle name="20% - Accent4 14 2 3 2 2" xfId="57546"/>
    <cellStyle name="20% - Accent4 14 2 3 3" xfId="57547"/>
    <cellStyle name="20% - Accent4 14 2 3 3 2" xfId="57548"/>
    <cellStyle name="20% - Accent4 14 2 3 4" xfId="57549"/>
    <cellStyle name="20% - Accent4 14 2 4" xfId="57550"/>
    <cellStyle name="20% - Accent4 14 2 4 2" xfId="57551"/>
    <cellStyle name="20% - Accent4 14 2 4 2 2" xfId="57552"/>
    <cellStyle name="20% - Accent4 14 2 4 3" xfId="57553"/>
    <cellStyle name="20% - Accent4 14 2 4 3 2" xfId="57554"/>
    <cellStyle name="20% - Accent4 14 2 4 4" xfId="57555"/>
    <cellStyle name="20% - Accent4 14 2 5" xfId="57556"/>
    <cellStyle name="20% - Accent4 14 2 5 2" xfId="57557"/>
    <cellStyle name="20% - Accent4 14 2 5 2 2" xfId="57558"/>
    <cellStyle name="20% - Accent4 14 2 5 3" xfId="57559"/>
    <cellStyle name="20% - Accent4 14 2 6" xfId="57560"/>
    <cellStyle name="20% - Accent4 14 2 6 2" xfId="57561"/>
    <cellStyle name="20% - Accent4 14 2 7" xfId="57562"/>
    <cellStyle name="20% - Accent4 14 2 7 2" xfId="57563"/>
    <cellStyle name="20% - Accent4 14 2 8" xfId="57564"/>
    <cellStyle name="20% - Accent4 14 2 8 2" xfId="57565"/>
    <cellStyle name="20% - Accent4 14 2 9" xfId="57566"/>
    <cellStyle name="20% - Accent4 14 2 9 2" xfId="57567"/>
    <cellStyle name="20% - Accent4 14 3" xfId="57568"/>
    <cellStyle name="20% - Accent4 14 3 10" xfId="57569"/>
    <cellStyle name="20% - Accent4 14 3 10 2" xfId="57570"/>
    <cellStyle name="20% - Accent4 14 3 11" xfId="57571"/>
    <cellStyle name="20% - Accent4 14 3 2" xfId="57572"/>
    <cellStyle name="20% - Accent4 14 3 2 2" xfId="57573"/>
    <cellStyle name="20% - Accent4 14 3 2 2 2" xfId="57574"/>
    <cellStyle name="20% - Accent4 14 3 2 3" xfId="57575"/>
    <cellStyle name="20% - Accent4 14 3 2 3 2" xfId="57576"/>
    <cellStyle name="20% - Accent4 14 3 2 4" xfId="57577"/>
    <cellStyle name="20% - Accent4 14 3 3" xfId="57578"/>
    <cellStyle name="20% - Accent4 14 3 3 2" xfId="57579"/>
    <cellStyle name="20% - Accent4 14 3 3 2 2" xfId="57580"/>
    <cellStyle name="20% - Accent4 14 3 3 3" xfId="57581"/>
    <cellStyle name="20% - Accent4 14 3 3 3 2" xfId="57582"/>
    <cellStyle name="20% - Accent4 14 3 3 4" xfId="57583"/>
    <cellStyle name="20% - Accent4 14 3 4" xfId="57584"/>
    <cellStyle name="20% - Accent4 14 3 4 2" xfId="57585"/>
    <cellStyle name="20% - Accent4 14 3 4 2 2" xfId="57586"/>
    <cellStyle name="20% - Accent4 14 3 4 3" xfId="57587"/>
    <cellStyle name="20% - Accent4 14 3 5" xfId="57588"/>
    <cellStyle name="20% - Accent4 14 3 5 2" xfId="57589"/>
    <cellStyle name="20% - Accent4 14 3 6" xfId="57590"/>
    <cellStyle name="20% - Accent4 14 3 6 2" xfId="57591"/>
    <cellStyle name="20% - Accent4 14 3 7" xfId="57592"/>
    <cellStyle name="20% - Accent4 14 3 7 2" xfId="57593"/>
    <cellStyle name="20% - Accent4 14 3 8" xfId="57594"/>
    <cellStyle name="20% - Accent4 14 3 8 2" xfId="57595"/>
    <cellStyle name="20% - Accent4 14 3 9" xfId="57596"/>
    <cellStyle name="20% - Accent4 14 3 9 2" xfId="57597"/>
    <cellStyle name="20% - Accent4 14 4" xfId="57598"/>
    <cellStyle name="20% - Accent4 14 4 2" xfId="57599"/>
    <cellStyle name="20% - Accent4 14 4 2 2" xfId="57600"/>
    <cellStyle name="20% - Accent4 14 4 3" xfId="57601"/>
    <cellStyle name="20% - Accent4 14 4 3 2" xfId="57602"/>
    <cellStyle name="20% - Accent4 14 4 4" xfId="57603"/>
    <cellStyle name="20% - Accent4 14 5" xfId="57604"/>
    <cellStyle name="20% - Accent4 14 5 2" xfId="57605"/>
    <cellStyle name="20% - Accent4 14 5 2 2" xfId="57606"/>
    <cellStyle name="20% - Accent4 14 5 3" xfId="57607"/>
    <cellStyle name="20% - Accent4 14 5 3 2" xfId="57608"/>
    <cellStyle name="20% - Accent4 14 5 4" xfId="57609"/>
    <cellStyle name="20% - Accent4 14 6" xfId="57610"/>
    <cellStyle name="20% - Accent4 14 6 2" xfId="57611"/>
    <cellStyle name="20% - Accent4 14 6 2 2" xfId="57612"/>
    <cellStyle name="20% - Accent4 14 6 3" xfId="57613"/>
    <cellStyle name="20% - Accent4 14 7" xfId="57614"/>
    <cellStyle name="20% - Accent4 14 7 2" xfId="57615"/>
    <cellStyle name="20% - Accent4 14 8" xfId="57616"/>
    <cellStyle name="20% - Accent4 14 8 2" xfId="57617"/>
    <cellStyle name="20% - Accent4 14 9" xfId="57618"/>
    <cellStyle name="20% - Accent4 14 9 2" xfId="57619"/>
    <cellStyle name="20% - Accent4 15" xfId="57620"/>
    <cellStyle name="20% - Accent4 15 10" xfId="57621"/>
    <cellStyle name="20% - Accent4 15 10 2" xfId="57622"/>
    <cellStyle name="20% - Accent4 15 11" xfId="57623"/>
    <cellStyle name="20% - Accent4 15 11 2" xfId="57624"/>
    <cellStyle name="20% - Accent4 15 12" xfId="57625"/>
    <cellStyle name="20% - Accent4 15 12 2" xfId="57626"/>
    <cellStyle name="20% - Accent4 15 13" xfId="57627"/>
    <cellStyle name="20% - Accent4 15 2" xfId="57628"/>
    <cellStyle name="20% - Accent4 15 2 10" xfId="57629"/>
    <cellStyle name="20% - Accent4 15 2 10 2" xfId="57630"/>
    <cellStyle name="20% - Accent4 15 2 11" xfId="57631"/>
    <cellStyle name="20% - Accent4 15 2 11 2" xfId="57632"/>
    <cellStyle name="20% - Accent4 15 2 12" xfId="57633"/>
    <cellStyle name="20% - Accent4 15 2 2" xfId="57634"/>
    <cellStyle name="20% - Accent4 15 2 2 10" xfId="57635"/>
    <cellStyle name="20% - Accent4 15 2 2 10 2" xfId="57636"/>
    <cellStyle name="20% - Accent4 15 2 2 11" xfId="57637"/>
    <cellStyle name="20% - Accent4 15 2 2 2" xfId="57638"/>
    <cellStyle name="20% - Accent4 15 2 2 2 2" xfId="57639"/>
    <cellStyle name="20% - Accent4 15 2 2 2 2 2" xfId="57640"/>
    <cellStyle name="20% - Accent4 15 2 2 2 3" xfId="57641"/>
    <cellStyle name="20% - Accent4 15 2 2 2 3 2" xfId="57642"/>
    <cellStyle name="20% - Accent4 15 2 2 2 4" xfId="57643"/>
    <cellStyle name="20% - Accent4 15 2 2 3" xfId="57644"/>
    <cellStyle name="20% - Accent4 15 2 2 3 2" xfId="57645"/>
    <cellStyle name="20% - Accent4 15 2 2 3 2 2" xfId="57646"/>
    <cellStyle name="20% - Accent4 15 2 2 3 3" xfId="57647"/>
    <cellStyle name="20% - Accent4 15 2 2 3 3 2" xfId="57648"/>
    <cellStyle name="20% - Accent4 15 2 2 3 4" xfId="57649"/>
    <cellStyle name="20% - Accent4 15 2 2 4" xfId="57650"/>
    <cellStyle name="20% - Accent4 15 2 2 4 2" xfId="57651"/>
    <cellStyle name="20% - Accent4 15 2 2 4 2 2" xfId="57652"/>
    <cellStyle name="20% - Accent4 15 2 2 4 3" xfId="57653"/>
    <cellStyle name="20% - Accent4 15 2 2 5" xfId="57654"/>
    <cellStyle name="20% - Accent4 15 2 2 5 2" xfId="57655"/>
    <cellStyle name="20% - Accent4 15 2 2 6" xfId="57656"/>
    <cellStyle name="20% - Accent4 15 2 2 6 2" xfId="57657"/>
    <cellStyle name="20% - Accent4 15 2 2 7" xfId="57658"/>
    <cellStyle name="20% - Accent4 15 2 2 7 2" xfId="57659"/>
    <cellStyle name="20% - Accent4 15 2 2 8" xfId="57660"/>
    <cellStyle name="20% - Accent4 15 2 2 8 2" xfId="57661"/>
    <cellStyle name="20% - Accent4 15 2 2 9" xfId="57662"/>
    <cellStyle name="20% - Accent4 15 2 2 9 2" xfId="57663"/>
    <cellStyle name="20% - Accent4 15 2 3" xfId="57664"/>
    <cellStyle name="20% - Accent4 15 2 3 2" xfId="57665"/>
    <cellStyle name="20% - Accent4 15 2 3 2 2" xfId="57666"/>
    <cellStyle name="20% - Accent4 15 2 3 3" xfId="57667"/>
    <cellStyle name="20% - Accent4 15 2 3 3 2" xfId="57668"/>
    <cellStyle name="20% - Accent4 15 2 3 4" xfId="57669"/>
    <cellStyle name="20% - Accent4 15 2 4" xfId="57670"/>
    <cellStyle name="20% - Accent4 15 2 4 2" xfId="57671"/>
    <cellStyle name="20% - Accent4 15 2 4 2 2" xfId="57672"/>
    <cellStyle name="20% - Accent4 15 2 4 3" xfId="57673"/>
    <cellStyle name="20% - Accent4 15 2 4 3 2" xfId="57674"/>
    <cellStyle name="20% - Accent4 15 2 4 4" xfId="57675"/>
    <cellStyle name="20% - Accent4 15 2 5" xfId="57676"/>
    <cellStyle name="20% - Accent4 15 2 5 2" xfId="57677"/>
    <cellStyle name="20% - Accent4 15 2 5 2 2" xfId="57678"/>
    <cellStyle name="20% - Accent4 15 2 5 3" xfId="57679"/>
    <cellStyle name="20% - Accent4 15 2 6" xfId="57680"/>
    <cellStyle name="20% - Accent4 15 2 6 2" xfId="57681"/>
    <cellStyle name="20% - Accent4 15 2 7" xfId="57682"/>
    <cellStyle name="20% - Accent4 15 2 7 2" xfId="57683"/>
    <cellStyle name="20% - Accent4 15 2 8" xfId="57684"/>
    <cellStyle name="20% - Accent4 15 2 8 2" xfId="57685"/>
    <cellStyle name="20% - Accent4 15 2 9" xfId="57686"/>
    <cellStyle name="20% - Accent4 15 2 9 2" xfId="57687"/>
    <cellStyle name="20% - Accent4 15 3" xfId="57688"/>
    <cellStyle name="20% - Accent4 15 3 10" xfId="57689"/>
    <cellStyle name="20% - Accent4 15 3 10 2" xfId="57690"/>
    <cellStyle name="20% - Accent4 15 3 11" xfId="57691"/>
    <cellStyle name="20% - Accent4 15 3 2" xfId="57692"/>
    <cellStyle name="20% - Accent4 15 3 2 2" xfId="57693"/>
    <cellStyle name="20% - Accent4 15 3 2 2 2" xfId="57694"/>
    <cellStyle name="20% - Accent4 15 3 2 3" xfId="57695"/>
    <cellStyle name="20% - Accent4 15 3 2 3 2" xfId="57696"/>
    <cellStyle name="20% - Accent4 15 3 2 4" xfId="57697"/>
    <cellStyle name="20% - Accent4 15 3 3" xfId="57698"/>
    <cellStyle name="20% - Accent4 15 3 3 2" xfId="57699"/>
    <cellStyle name="20% - Accent4 15 3 3 2 2" xfId="57700"/>
    <cellStyle name="20% - Accent4 15 3 3 3" xfId="57701"/>
    <cellStyle name="20% - Accent4 15 3 3 3 2" xfId="57702"/>
    <cellStyle name="20% - Accent4 15 3 3 4" xfId="57703"/>
    <cellStyle name="20% - Accent4 15 3 4" xfId="57704"/>
    <cellStyle name="20% - Accent4 15 3 4 2" xfId="57705"/>
    <cellStyle name="20% - Accent4 15 3 4 2 2" xfId="57706"/>
    <cellStyle name="20% - Accent4 15 3 4 3" xfId="57707"/>
    <cellStyle name="20% - Accent4 15 3 5" xfId="57708"/>
    <cellStyle name="20% - Accent4 15 3 5 2" xfId="57709"/>
    <cellStyle name="20% - Accent4 15 3 6" xfId="57710"/>
    <cellStyle name="20% - Accent4 15 3 6 2" xfId="57711"/>
    <cellStyle name="20% - Accent4 15 3 7" xfId="57712"/>
    <cellStyle name="20% - Accent4 15 3 7 2" xfId="57713"/>
    <cellStyle name="20% - Accent4 15 3 8" xfId="57714"/>
    <cellStyle name="20% - Accent4 15 3 8 2" xfId="57715"/>
    <cellStyle name="20% - Accent4 15 3 9" xfId="57716"/>
    <cellStyle name="20% - Accent4 15 3 9 2" xfId="57717"/>
    <cellStyle name="20% - Accent4 15 4" xfId="57718"/>
    <cellStyle name="20% - Accent4 15 4 2" xfId="57719"/>
    <cellStyle name="20% - Accent4 15 4 2 2" xfId="57720"/>
    <cellStyle name="20% - Accent4 15 4 3" xfId="57721"/>
    <cellStyle name="20% - Accent4 15 4 3 2" xfId="57722"/>
    <cellStyle name="20% - Accent4 15 4 4" xfId="57723"/>
    <cellStyle name="20% - Accent4 15 5" xfId="57724"/>
    <cellStyle name="20% - Accent4 15 5 2" xfId="57725"/>
    <cellStyle name="20% - Accent4 15 5 2 2" xfId="57726"/>
    <cellStyle name="20% - Accent4 15 5 3" xfId="57727"/>
    <cellStyle name="20% - Accent4 15 5 3 2" xfId="57728"/>
    <cellStyle name="20% - Accent4 15 5 4" xfId="57729"/>
    <cellStyle name="20% - Accent4 15 6" xfId="57730"/>
    <cellStyle name="20% - Accent4 15 6 2" xfId="57731"/>
    <cellStyle name="20% - Accent4 15 6 2 2" xfId="57732"/>
    <cellStyle name="20% - Accent4 15 6 3" xfId="57733"/>
    <cellStyle name="20% - Accent4 15 7" xfId="57734"/>
    <cellStyle name="20% - Accent4 15 7 2" xfId="57735"/>
    <cellStyle name="20% - Accent4 15 8" xfId="57736"/>
    <cellStyle name="20% - Accent4 15 8 2" xfId="57737"/>
    <cellStyle name="20% - Accent4 15 9" xfId="57738"/>
    <cellStyle name="20% - Accent4 15 9 2" xfId="57739"/>
    <cellStyle name="20% - Accent4 16" xfId="57740"/>
    <cellStyle name="20% - Accent4 16 10" xfId="57741"/>
    <cellStyle name="20% - Accent4 16 10 2" xfId="57742"/>
    <cellStyle name="20% - Accent4 16 11" xfId="57743"/>
    <cellStyle name="20% - Accent4 16 11 2" xfId="57744"/>
    <cellStyle name="20% - Accent4 16 12" xfId="57745"/>
    <cellStyle name="20% - Accent4 16 12 2" xfId="57746"/>
    <cellStyle name="20% - Accent4 16 13" xfId="57747"/>
    <cellStyle name="20% - Accent4 16 2" xfId="57748"/>
    <cellStyle name="20% - Accent4 16 2 10" xfId="57749"/>
    <cellStyle name="20% - Accent4 16 2 10 2" xfId="57750"/>
    <cellStyle name="20% - Accent4 16 2 11" xfId="57751"/>
    <cellStyle name="20% - Accent4 16 2 11 2" xfId="57752"/>
    <cellStyle name="20% - Accent4 16 2 12" xfId="57753"/>
    <cellStyle name="20% - Accent4 16 2 2" xfId="57754"/>
    <cellStyle name="20% - Accent4 16 2 2 10" xfId="57755"/>
    <cellStyle name="20% - Accent4 16 2 2 10 2" xfId="57756"/>
    <cellStyle name="20% - Accent4 16 2 2 11" xfId="57757"/>
    <cellStyle name="20% - Accent4 16 2 2 2" xfId="57758"/>
    <cellStyle name="20% - Accent4 16 2 2 2 2" xfId="57759"/>
    <cellStyle name="20% - Accent4 16 2 2 2 2 2" xfId="57760"/>
    <cellStyle name="20% - Accent4 16 2 2 2 3" xfId="57761"/>
    <cellStyle name="20% - Accent4 16 2 2 2 3 2" xfId="57762"/>
    <cellStyle name="20% - Accent4 16 2 2 2 4" xfId="57763"/>
    <cellStyle name="20% - Accent4 16 2 2 3" xfId="57764"/>
    <cellStyle name="20% - Accent4 16 2 2 3 2" xfId="57765"/>
    <cellStyle name="20% - Accent4 16 2 2 3 2 2" xfId="57766"/>
    <cellStyle name="20% - Accent4 16 2 2 3 3" xfId="57767"/>
    <cellStyle name="20% - Accent4 16 2 2 3 3 2" xfId="57768"/>
    <cellStyle name="20% - Accent4 16 2 2 3 4" xfId="57769"/>
    <cellStyle name="20% - Accent4 16 2 2 4" xfId="57770"/>
    <cellStyle name="20% - Accent4 16 2 2 4 2" xfId="57771"/>
    <cellStyle name="20% - Accent4 16 2 2 4 2 2" xfId="57772"/>
    <cellStyle name="20% - Accent4 16 2 2 4 3" xfId="57773"/>
    <cellStyle name="20% - Accent4 16 2 2 5" xfId="57774"/>
    <cellStyle name="20% - Accent4 16 2 2 5 2" xfId="57775"/>
    <cellStyle name="20% - Accent4 16 2 2 6" xfId="57776"/>
    <cellStyle name="20% - Accent4 16 2 2 6 2" xfId="57777"/>
    <cellStyle name="20% - Accent4 16 2 2 7" xfId="57778"/>
    <cellStyle name="20% - Accent4 16 2 2 7 2" xfId="57779"/>
    <cellStyle name="20% - Accent4 16 2 2 8" xfId="57780"/>
    <cellStyle name="20% - Accent4 16 2 2 8 2" xfId="57781"/>
    <cellStyle name="20% - Accent4 16 2 2 9" xfId="57782"/>
    <cellStyle name="20% - Accent4 16 2 2 9 2" xfId="57783"/>
    <cellStyle name="20% - Accent4 16 2 3" xfId="57784"/>
    <cellStyle name="20% - Accent4 16 2 3 2" xfId="57785"/>
    <cellStyle name="20% - Accent4 16 2 3 2 2" xfId="57786"/>
    <cellStyle name="20% - Accent4 16 2 3 3" xfId="57787"/>
    <cellStyle name="20% - Accent4 16 2 3 3 2" xfId="57788"/>
    <cellStyle name="20% - Accent4 16 2 3 4" xfId="57789"/>
    <cellStyle name="20% - Accent4 16 2 4" xfId="57790"/>
    <cellStyle name="20% - Accent4 16 2 4 2" xfId="57791"/>
    <cellStyle name="20% - Accent4 16 2 4 2 2" xfId="57792"/>
    <cellStyle name="20% - Accent4 16 2 4 3" xfId="57793"/>
    <cellStyle name="20% - Accent4 16 2 4 3 2" xfId="57794"/>
    <cellStyle name="20% - Accent4 16 2 4 4" xfId="57795"/>
    <cellStyle name="20% - Accent4 16 2 5" xfId="57796"/>
    <cellStyle name="20% - Accent4 16 2 5 2" xfId="57797"/>
    <cellStyle name="20% - Accent4 16 2 5 2 2" xfId="57798"/>
    <cellStyle name="20% - Accent4 16 2 5 3" xfId="57799"/>
    <cellStyle name="20% - Accent4 16 2 6" xfId="57800"/>
    <cellStyle name="20% - Accent4 16 2 6 2" xfId="57801"/>
    <cellStyle name="20% - Accent4 16 2 7" xfId="57802"/>
    <cellStyle name="20% - Accent4 16 2 7 2" xfId="57803"/>
    <cellStyle name="20% - Accent4 16 2 8" xfId="57804"/>
    <cellStyle name="20% - Accent4 16 2 8 2" xfId="57805"/>
    <cellStyle name="20% - Accent4 16 2 9" xfId="57806"/>
    <cellStyle name="20% - Accent4 16 2 9 2" xfId="57807"/>
    <cellStyle name="20% - Accent4 16 3" xfId="57808"/>
    <cellStyle name="20% - Accent4 16 3 10" xfId="57809"/>
    <cellStyle name="20% - Accent4 16 3 10 2" xfId="57810"/>
    <cellStyle name="20% - Accent4 16 3 11" xfId="57811"/>
    <cellStyle name="20% - Accent4 16 3 2" xfId="57812"/>
    <cellStyle name="20% - Accent4 16 3 2 2" xfId="57813"/>
    <cellStyle name="20% - Accent4 16 3 2 2 2" xfId="57814"/>
    <cellStyle name="20% - Accent4 16 3 2 3" xfId="57815"/>
    <cellStyle name="20% - Accent4 16 3 2 3 2" xfId="57816"/>
    <cellStyle name="20% - Accent4 16 3 2 4" xfId="57817"/>
    <cellStyle name="20% - Accent4 16 3 3" xfId="57818"/>
    <cellStyle name="20% - Accent4 16 3 3 2" xfId="57819"/>
    <cellStyle name="20% - Accent4 16 3 3 2 2" xfId="57820"/>
    <cellStyle name="20% - Accent4 16 3 3 3" xfId="57821"/>
    <cellStyle name="20% - Accent4 16 3 3 3 2" xfId="57822"/>
    <cellStyle name="20% - Accent4 16 3 3 4" xfId="57823"/>
    <cellStyle name="20% - Accent4 16 3 4" xfId="57824"/>
    <cellStyle name="20% - Accent4 16 3 4 2" xfId="57825"/>
    <cellStyle name="20% - Accent4 16 3 4 2 2" xfId="57826"/>
    <cellStyle name="20% - Accent4 16 3 4 3" xfId="57827"/>
    <cellStyle name="20% - Accent4 16 3 5" xfId="57828"/>
    <cellStyle name="20% - Accent4 16 3 5 2" xfId="57829"/>
    <cellStyle name="20% - Accent4 16 3 6" xfId="57830"/>
    <cellStyle name="20% - Accent4 16 3 6 2" xfId="57831"/>
    <cellStyle name="20% - Accent4 16 3 7" xfId="57832"/>
    <cellStyle name="20% - Accent4 16 3 7 2" xfId="57833"/>
    <cellStyle name="20% - Accent4 16 3 8" xfId="57834"/>
    <cellStyle name="20% - Accent4 16 3 8 2" xfId="57835"/>
    <cellStyle name="20% - Accent4 16 3 9" xfId="57836"/>
    <cellStyle name="20% - Accent4 16 3 9 2" xfId="57837"/>
    <cellStyle name="20% - Accent4 16 4" xfId="57838"/>
    <cellStyle name="20% - Accent4 16 4 2" xfId="57839"/>
    <cellStyle name="20% - Accent4 16 4 2 2" xfId="57840"/>
    <cellStyle name="20% - Accent4 16 4 3" xfId="57841"/>
    <cellStyle name="20% - Accent4 16 4 3 2" xfId="57842"/>
    <cellStyle name="20% - Accent4 16 4 4" xfId="57843"/>
    <cellStyle name="20% - Accent4 16 5" xfId="57844"/>
    <cellStyle name="20% - Accent4 16 5 2" xfId="57845"/>
    <cellStyle name="20% - Accent4 16 5 2 2" xfId="57846"/>
    <cellStyle name="20% - Accent4 16 5 3" xfId="57847"/>
    <cellStyle name="20% - Accent4 16 5 3 2" xfId="57848"/>
    <cellStyle name="20% - Accent4 16 5 4" xfId="57849"/>
    <cellStyle name="20% - Accent4 16 6" xfId="57850"/>
    <cellStyle name="20% - Accent4 16 6 2" xfId="57851"/>
    <cellStyle name="20% - Accent4 16 6 2 2" xfId="57852"/>
    <cellStyle name="20% - Accent4 16 6 3" xfId="57853"/>
    <cellStyle name="20% - Accent4 16 7" xfId="57854"/>
    <cellStyle name="20% - Accent4 16 7 2" xfId="57855"/>
    <cellStyle name="20% - Accent4 16 8" xfId="57856"/>
    <cellStyle name="20% - Accent4 16 8 2" xfId="57857"/>
    <cellStyle name="20% - Accent4 16 9" xfId="57858"/>
    <cellStyle name="20% - Accent4 16 9 2" xfId="57859"/>
    <cellStyle name="20% - Accent4 17" xfId="57860"/>
    <cellStyle name="20% - Accent4 17 10" xfId="57861"/>
    <cellStyle name="20% - Accent4 17 10 2" xfId="57862"/>
    <cellStyle name="20% - Accent4 17 11" xfId="57863"/>
    <cellStyle name="20% - Accent4 17 11 2" xfId="57864"/>
    <cellStyle name="20% - Accent4 17 12" xfId="57865"/>
    <cellStyle name="20% - Accent4 17 12 2" xfId="57866"/>
    <cellStyle name="20% - Accent4 17 13" xfId="57867"/>
    <cellStyle name="20% - Accent4 17 2" xfId="57868"/>
    <cellStyle name="20% - Accent4 17 2 10" xfId="57869"/>
    <cellStyle name="20% - Accent4 17 2 10 2" xfId="57870"/>
    <cellStyle name="20% - Accent4 17 2 11" xfId="57871"/>
    <cellStyle name="20% - Accent4 17 2 11 2" xfId="57872"/>
    <cellStyle name="20% - Accent4 17 2 12" xfId="57873"/>
    <cellStyle name="20% - Accent4 17 2 2" xfId="57874"/>
    <cellStyle name="20% - Accent4 17 2 2 10" xfId="57875"/>
    <cellStyle name="20% - Accent4 17 2 2 10 2" xfId="57876"/>
    <cellStyle name="20% - Accent4 17 2 2 11" xfId="57877"/>
    <cellStyle name="20% - Accent4 17 2 2 2" xfId="57878"/>
    <cellStyle name="20% - Accent4 17 2 2 2 2" xfId="57879"/>
    <cellStyle name="20% - Accent4 17 2 2 2 2 2" xfId="57880"/>
    <cellStyle name="20% - Accent4 17 2 2 2 3" xfId="57881"/>
    <cellStyle name="20% - Accent4 17 2 2 2 3 2" xfId="57882"/>
    <cellStyle name="20% - Accent4 17 2 2 2 4" xfId="57883"/>
    <cellStyle name="20% - Accent4 17 2 2 3" xfId="57884"/>
    <cellStyle name="20% - Accent4 17 2 2 3 2" xfId="57885"/>
    <cellStyle name="20% - Accent4 17 2 2 3 2 2" xfId="57886"/>
    <cellStyle name="20% - Accent4 17 2 2 3 3" xfId="57887"/>
    <cellStyle name="20% - Accent4 17 2 2 3 3 2" xfId="57888"/>
    <cellStyle name="20% - Accent4 17 2 2 3 4" xfId="57889"/>
    <cellStyle name="20% - Accent4 17 2 2 4" xfId="57890"/>
    <cellStyle name="20% - Accent4 17 2 2 4 2" xfId="57891"/>
    <cellStyle name="20% - Accent4 17 2 2 4 2 2" xfId="57892"/>
    <cellStyle name="20% - Accent4 17 2 2 4 3" xfId="57893"/>
    <cellStyle name="20% - Accent4 17 2 2 5" xfId="57894"/>
    <cellStyle name="20% - Accent4 17 2 2 5 2" xfId="57895"/>
    <cellStyle name="20% - Accent4 17 2 2 6" xfId="57896"/>
    <cellStyle name="20% - Accent4 17 2 2 6 2" xfId="57897"/>
    <cellStyle name="20% - Accent4 17 2 2 7" xfId="57898"/>
    <cellStyle name="20% - Accent4 17 2 2 7 2" xfId="57899"/>
    <cellStyle name="20% - Accent4 17 2 2 8" xfId="57900"/>
    <cellStyle name="20% - Accent4 17 2 2 8 2" xfId="57901"/>
    <cellStyle name="20% - Accent4 17 2 2 9" xfId="57902"/>
    <cellStyle name="20% - Accent4 17 2 2 9 2" xfId="57903"/>
    <cellStyle name="20% - Accent4 17 2 3" xfId="57904"/>
    <cellStyle name="20% - Accent4 17 2 3 2" xfId="57905"/>
    <cellStyle name="20% - Accent4 17 2 3 2 2" xfId="57906"/>
    <cellStyle name="20% - Accent4 17 2 3 3" xfId="57907"/>
    <cellStyle name="20% - Accent4 17 2 3 3 2" xfId="57908"/>
    <cellStyle name="20% - Accent4 17 2 3 4" xfId="57909"/>
    <cellStyle name="20% - Accent4 17 2 4" xfId="57910"/>
    <cellStyle name="20% - Accent4 17 2 4 2" xfId="57911"/>
    <cellStyle name="20% - Accent4 17 2 4 2 2" xfId="57912"/>
    <cellStyle name="20% - Accent4 17 2 4 3" xfId="57913"/>
    <cellStyle name="20% - Accent4 17 2 4 3 2" xfId="57914"/>
    <cellStyle name="20% - Accent4 17 2 4 4" xfId="57915"/>
    <cellStyle name="20% - Accent4 17 2 5" xfId="57916"/>
    <cellStyle name="20% - Accent4 17 2 5 2" xfId="57917"/>
    <cellStyle name="20% - Accent4 17 2 5 2 2" xfId="57918"/>
    <cellStyle name="20% - Accent4 17 2 5 3" xfId="57919"/>
    <cellStyle name="20% - Accent4 17 2 6" xfId="57920"/>
    <cellStyle name="20% - Accent4 17 2 6 2" xfId="57921"/>
    <cellStyle name="20% - Accent4 17 2 7" xfId="57922"/>
    <cellStyle name="20% - Accent4 17 2 7 2" xfId="57923"/>
    <cellStyle name="20% - Accent4 17 2 8" xfId="57924"/>
    <cellStyle name="20% - Accent4 17 2 8 2" xfId="57925"/>
    <cellStyle name="20% - Accent4 17 2 9" xfId="57926"/>
    <cellStyle name="20% - Accent4 17 2 9 2" xfId="57927"/>
    <cellStyle name="20% - Accent4 17 3" xfId="57928"/>
    <cellStyle name="20% - Accent4 17 3 10" xfId="57929"/>
    <cellStyle name="20% - Accent4 17 3 10 2" xfId="57930"/>
    <cellStyle name="20% - Accent4 17 3 11" xfId="57931"/>
    <cellStyle name="20% - Accent4 17 3 2" xfId="57932"/>
    <cellStyle name="20% - Accent4 17 3 2 2" xfId="57933"/>
    <cellStyle name="20% - Accent4 17 3 2 2 2" xfId="57934"/>
    <cellStyle name="20% - Accent4 17 3 2 3" xfId="57935"/>
    <cellStyle name="20% - Accent4 17 3 2 3 2" xfId="57936"/>
    <cellStyle name="20% - Accent4 17 3 2 4" xfId="57937"/>
    <cellStyle name="20% - Accent4 17 3 3" xfId="57938"/>
    <cellStyle name="20% - Accent4 17 3 3 2" xfId="57939"/>
    <cellStyle name="20% - Accent4 17 3 3 2 2" xfId="57940"/>
    <cellStyle name="20% - Accent4 17 3 3 3" xfId="57941"/>
    <cellStyle name="20% - Accent4 17 3 3 3 2" xfId="57942"/>
    <cellStyle name="20% - Accent4 17 3 3 4" xfId="57943"/>
    <cellStyle name="20% - Accent4 17 3 4" xfId="57944"/>
    <cellStyle name="20% - Accent4 17 3 4 2" xfId="57945"/>
    <cellStyle name="20% - Accent4 17 3 4 2 2" xfId="57946"/>
    <cellStyle name="20% - Accent4 17 3 4 3" xfId="57947"/>
    <cellStyle name="20% - Accent4 17 3 5" xfId="57948"/>
    <cellStyle name="20% - Accent4 17 3 5 2" xfId="57949"/>
    <cellStyle name="20% - Accent4 17 3 6" xfId="57950"/>
    <cellStyle name="20% - Accent4 17 3 6 2" xfId="57951"/>
    <cellStyle name="20% - Accent4 17 3 7" xfId="57952"/>
    <cellStyle name="20% - Accent4 17 3 7 2" xfId="57953"/>
    <cellStyle name="20% - Accent4 17 3 8" xfId="57954"/>
    <cellStyle name="20% - Accent4 17 3 8 2" xfId="57955"/>
    <cellStyle name="20% - Accent4 17 3 9" xfId="57956"/>
    <cellStyle name="20% - Accent4 17 3 9 2" xfId="57957"/>
    <cellStyle name="20% - Accent4 17 4" xfId="57958"/>
    <cellStyle name="20% - Accent4 17 4 2" xfId="57959"/>
    <cellStyle name="20% - Accent4 17 4 2 2" xfId="57960"/>
    <cellStyle name="20% - Accent4 17 4 3" xfId="57961"/>
    <cellStyle name="20% - Accent4 17 4 3 2" xfId="57962"/>
    <cellStyle name="20% - Accent4 17 4 4" xfId="57963"/>
    <cellStyle name="20% - Accent4 17 5" xfId="57964"/>
    <cellStyle name="20% - Accent4 17 5 2" xfId="57965"/>
    <cellStyle name="20% - Accent4 17 5 2 2" xfId="57966"/>
    <cellStyle name="20% - Accent4 17 5 3" xfId="57967"/>
    <cellStyle name="20% - Accent4 17 5 3 2" xfId="57968"/>
    <cellStyle name="20% - Accent4 17 5 4" xfId="57969"/>
    <cellStyle name="20% - Accent4 17 6" xfId="57970"/>
    <cellStyle name="20% - Accent4 17 6 2" xfId="57971"/>
    <cellStyle name="20% - Accent4 17 6 2 2" xfId="57972"/>
    <cellStyle name="20% - Accent4 17 6 3" xfId="57973"/>
    <cellStyle name="20% - Accent4 17 7" xfId="57974"/>
    <cellStyle name="20% - Accent4 17 7 2" xfId="57975"/>
    <cellStyle name="20% - Accent4 17 8" xfId="57976"/>
    <cellStyle name="20% - Accent4 17 8 2" xfId="57977"/>
    <cellStyle name="20% - Accent4 17 9" xfId="57978"/>
    <cellStyle name="20% - Accent4 17 9 2" xfId="57979"/>
    <cellStyle name="20% - Accent4 18" xfId="57980"/>
    <cellStyle name="20% - Accent4 18 10" xfId="57981"/>
    <cellStyle name="20% - Accent4 18 10 2" xfId="57982"/>
    <cellStyle name="20% - Accent4 18 11" xfId="57983"/>
    <cellStyle name="20% - Accent4 18 11 2" xfId="57984"/>
    <cellStyle name="20% - Accent4 18 12" xfId="57985"/>
    <cellStyle name="20% - Accent4 18 12 2" xfId="57986"/>
    <cellStyle name="20% - Accent4 18 13" xfId="57987"/>
    <cellStyle name="20% - Accent4 18 2" xfId="57988"/>
    <cellStyle name="20% - Accent4 18 2 10" xfId="57989"/>
    <cellStyle name="20% - Accent4 18 2 10 2" xfId="57990"/>
    <cellStyle name="20% - Accent4 18 2 11" xfId="57991"/>
    <cellStyle name="20% - Accent4 18 2 11 2" xfId="57992"/>
    <cellStyle name="20% - Accent4 18 2 12" xfId="57993"/>
    <cellStyle name="20% - Accent4 18 2 2" xfId="57994"/>
    <cellStyle name="20% - Accent4 18 2 2 10" xfId="57995"/>
    <cellStyle name="20% - Accent4 18 2 2 10 2" xfId="57996"/>
    <cellStyle name="20% - Accent4 18 2 2 11" xfId="57997"/>
    <cellStyle name="20% - Accent4 18 2 2 2" xfId="57998"/>
    <cellStyle name="20% - Accent4 18 2 2 2 2" xfId="57999"/>
    <cellStyle name="20% - Accent4 18 2 2 2 2 2" xfId="58000"/>
    <cellStyle name="20% - Accent4 18 2 2 2 3" xfId="58001"/>
    <cellStyle name="20% - Accent4 18 2 2 2 3 2" xfId="58002"/>
    <cellStyle name="20% - Accent4 18 2 2 2 4" xfId="58003"/>
    <cellStyle name="20% - Accent4 18 2 2 3" xfId="58004"/>
    <cellStyle name="20% - Accent4 18 2 2 3 2" xfId="58005"/>
    <cellStyle name="20% - Accent4 18 2 2 3 2 2" xfId="58006"/>
    <cellStyle name="20% - Accent4 18 2 2 3 3" xfId="58007"/>
    <cellStyle name="20% - Accent4 18 2 2 3 3 2" xfId="58008"/>
    <cellStyle name="20% - Accent4 18 2 2 3 4" xfId="58009"/>
    <cellStyle name="20% - Accent4 18 2 2 4" xfId="58010"/>
    <cellStyle name="20% - Accent4 18 2 2 4 2" xfId="58011"/>
    <cellStyle name="20% - Accent4 18 2 2 4 2 2" xfId="58012"/>
    <cellStyle name="20% - Accent4 18 2 2 4 3" xfId="58013"/>
    <cellStyle name="20% - Accent4 18 2 2 5" xfId="58014"/>
    <cellStyle name="20% - Accent4 18 2 2 5 2" xfId="58015"/>
    <cellStyle name="20% - Accent4 18 2 2 6" xfId="58016"/>
    <cellStyle name="20% - Accent4 18 2 2 6 2" xfId="58017"/>
    <cellStyle name="20% - Accent4 18 2 2 7" xfId="58018"/>
    <cellStyle name="20% - Accent4 18 2 2 7 2" xfId="58019"/>
    <cellStyle name="20% - Accent4 18 2 2 8" xfId="58020"/>
    <cellStyle name="20% - Accent4 18 2 2 8 2" xfId="58021"/>
    <cellStyle name="20% - Accent4 18 2 2 9" xfId="58022"/>
    <cellStyle name="20% - Accent4 18 2 2 9 2" xfId="58023"/>
    <cellStyle name="20% - Accent4 18 2 3" xfId="58024"/>
    <cellStyle name="20% - Accent4 18 2 3 2" xfId="58025"/>
    <cellStyle name="20% - Accent4 18 2 3 2 2" xfId="58026"/>
    <cellStyle name="20% - Accent4 18 2 3 3" xfId="58027"/>
    <cellStyle name="20% - Accent4 18 2 3 3 2" xfId="58028"/>
    <cellStyle name="20% - Accent4 18 2 3 4" xfId="58029"/>
    <cellStyle name="20% - Accent4 18 2 4" xfId="58030"/>
    <cellStyle name="20% - Accent4 18 2 4 2" xfId="58031"/>
    <cellStyle name="20% - Accent4 18 2 4 2 2" xfId="58032"/>
    <cellStyle name="20% - Accent4 18 2 4 3" xfId="58033"/>
    <cellStyle name="20% - Accent4 18 2 4 3 2" xfId="58034"/>
    <cellStyle name="20% - Accent4 18 2 4 4" xfId="58035"/>
    <cellStyle name="20% - Accent4 18 2 5" xfId="58036"/>
    <cellStyle name="20% - Accent4 18 2 5 2" xfId="58037"/>
    <cellStyle name="20% - Accent4 18 2 5 2 2" xfId="58038"/>
    <cellStyle name="20% - Accent4 18 2 5 3" xfId="58039"/>
    <cellStyle name="20% - Accent4 18 2 6" xfId="58040"/>
    <cellStyle name="20% - Accent4 18 2 6 2" xfId="58041"/>
    <cellStyle name="20% - Accent4 18 2 7" xfId="58042"/>
    <cellStyle name="20% - Accent4 18 2 7 2" xfId="58043"/>
    <cellStyle name="20% - Accent4 18 2 8" xfId="58044"/>
    <cellStyle name="20% - Accent4 18 2 8 2" xfId="58045"/>
    <cellStyle name="20% - Accent4 18 2 9" xfId="58046"/>
    <cellStyle name="20% - Accent4 18 2 9 2" xfId="58047"/>
    <cellStyle name="20% - Accent4 18 3" xfId="58048"/>
    <cellStyle name="20% - Accent4 18 3 10" xfId="58049"/>
    <cellStyle name="20% - Accent4 18 3 10 2" xfId="58050"/>
    <cellStyle name="20% - Accent4 18 3 11" xfId="58051"/>
    <cellStyle name="20% - Accent4 18 3 2" xfId="58052"/>
    <cellStyle name="20% - Accent4 18 3 2 2" xfId="58053"/>
    <cellStyle name="20% - Accent4 18 3 2 2 2" xfId="58054"/>
    <cellStyle name="20% - Accent4 18 3 2 3" xfId="58055"/>
    <cellStyle name="20% - Accent4 18 3 2 3 2" xfId="58056"/>
    <cellStyle name="20% - Accent4 18 3 2 4" xfId="58057"/>
    <cellStyle name="20% - Accent4 18 3 3" xfId="58058"/>
    <cellStyle name="20% - Accent4 18 3 3 2" xfId="58059"/>
    <cellStyle name="20% - Accent4 18 3 3 2 2" xfId="58060"/>
    <cellStyle name="20% - Accent4 18 3 3 3" xfId="58061"/>
    <cellStyle name="20% - Accent4 18 3 3 3 2" xfId="58062"/>
    <cellStyle name="20% - Accent4 18 3 3 4" xfId="58063"/>
    <cellStyle name="20% - Accent4 18 3 4" xfId="58064"/>
    <cellStyle name="20% - Accent4 18 3 4 2" xfId="58065"/>
    <cellStyle name="20% - Accent4 18 3 4 2 2" xfId="58066"/>
    <cellStyle name="20% - Accent4 18 3 4 3" xfId="58067"/>
    <cellStyle name="20% - Accent4 18 3 5" xfId="58068"/>
    <cellStyle name="20% - Accent4 18 3 5 2" xfId="58069"/>
    <cellStyle name="20% - Accent4 18 3 6" xfId="58070"/>
    <cellStyle name="20% - Accent4 18 3 6 2" xfId="58071"/>
    <cellStyle name="20% - Accent4 18 3 7" xfId="58072"/>
    <cellStyle name="20% - Accent4 18 3 7 2" xfId="58073"/>
    <cellStyle name="20% - Accent4 18 3 8" xfId="58074"/>
    <cellStyle name="20% - Accent4 18 3 8 2" xfId="58075"/>
    <cellStyle name="20% - Accent4 18 3 9" xfId="58076"/>
    <cellStyle name="20% - Accent4 18 3 9 2" xfId="58077"/>
    <cellStyle name="20% - Accent4 18 4" xfId="58078"/>
    <cellStyle name="20% - Accent4 18 4 2" xfId="58079"/>
    <cellStyle name="20% - Accent4 18 4 2 2" xfId="58080"/>
    <cellStyle name="20% - Accent4 18 4 3" xfId="58081"/>
    <cellStyle name="20% - Accent4 18 4 3 2" xfId="58082"/>
    <cellStyle name="20% - Accent4 18 4 4" xfId="58083"/>
    <cellStyle name="20% - Accent4 18 5" xfId="58084"/>
    <cellStyle name="20% - Accent4 18 5 2" xfId="58085"/>
    <cellStyle name="20% - Accent4 18 5 2 2" xfId="58086"/>
    <cellStyle name="20% - Accent4 18 5 3" xfId="58087"/>
    <cellStyle name="20% - Accent4 18 5 3 2" xfId="58088"/>
    <cellStyle name="20% - Accent4 18 5 4" xfId="58089"/>
    <cellStyle name="20% - Accent4 18 6" xfId="58090"/>
    <cellStyle name="20% - Accent4 18 6 2" xfId="58091"/>
    <cellStyle name="20% - Accent4 18 6 2 2" xfId="58092"/>
    <cellStyle name="20% - Accent4 18 6 3" xfId="58093"/>
    <cellStyle name="20% - Accent4 18 7" xfId="58094"/>
    <cellStyle name="20% - Accent4 18 7 2" xfId="58095"/>
    <cellStyle name="20% - Accent4 18 8" xfId="58096"/>
    <cellStyle name="20% - Accent4 18 8 2" xfId="58097"/>
    <cellStyle name="20% - Accent4 18 9" xfId="58098"/>
    <cellStyle name="20% - Accent4 18 9 2" xfId="58099"/>
    <cellStyle name="20% - Accent4 19" xfId="58100"/>
    <cellStyle name="20% - Accent4 19 10" xfId="58101"/>
    <cellStyle name="20% - Accent4 19 10 2" xfId="58102"/>
    <cellStyle name="20% - Accent4 19 11" xfId="58103"/>
    <cellStyle name="20% - Accent4 19 11 2" xfId="58104"/>
    <cellStyle name="20% - Accent4 19 12" xfId="58105"/>
    <cellStyle name="20% - Accent4 19 12 2" xfId="58106"/>
    <cellStyle name="20% - Accent4 19 13" xfId="58107"/>
    <cellStyle name="20% - Accent4 19 2" xfId="58108"/>
    <cellStyle name="20% - Accent4 19 2 10" xfId="58109"/>
    <cellStyle name="20% - Accent4 19 2 10 2" xfId="58110"/>
    <cellStyle name="20% - Accent4 19 2 11" xfId="58111"/>
    <cellStyle name="20% - Accent4 19 2 11 2" xfId="58112"/>
    <cellStyle name="20% - Accent4 19 2 12" xfId="58113"/>
    <cellStyle name="20% - Accent4 19 2 2" xfId="58114"/>
    <cellStyle name="20% - Accent4 19 2 2 10" xfId="58115"/>
    <cellStyle name="20% - Accent4 19 2 2 10 2" xfId="58116"/>
    <cellStyle name="20% - Accent4 19 2 2 11" xfId="58117"/>
    <cellStyle name="20% - Accent4 19 2 2 2" xfId="58118"/>
    <cellStyle name="20% - Accent4 19 2 2 2 2" xfId="58119"/>
    <cellStyle name="20% - Accent4 19 2 2 2 2 2" xfId="58120"/>
    <cellStyle name="20% - Accent4 19 2 2 2 3" xfId="58121"/>
    <cellStyle name="20% - Accent4 19 2 2 2 3 2" xfId="58122"/>
    <cellStyle name="20% - Accent4 19 2 2 2 4" xfId="58123"/>
    <cellStyle name="20% - Accent4 19 2 2 3" xfId="58124"/>
    <cellStyle name="20% - Accent4 19 2 2 3 2" xfId="58125"/>
    <cellStyle name="20% - Accent4 19 2 2 3 2 2" xfId="58126"/>
    <cellStyle name="20% - Accent4 19 2 2 3 3" xfId="58127"/>
    <cellStyle name="20% - Accent4 19 2 2 3 3 2" xfId="58128"/>
    <cellStyle name="20% - Accent4 19 2 2 3 4" xfId="58129"/>
    <cellStyle name="20% - Accent4 19 2 2 4" xfId="58130"/>
    <cellStyle name="20% - Accent4 19 2 2 4 2" xfId="58131"/>
    <cellStyle name="20% - Accent4 19 2 2 4 2 2" xfId="58132"/>
    <cellStyle name="20% - Accent4 19 2 2 4 3" xfId="58133"/>
    <cellStyle name="20% - Accent4 19 2 2 5" xfId="58134"/>
    <cellStyle name="20% - Accent4 19 2 2 5 2" xfId="58135"/>
    <cellStyle name="20% - Accent4 19 2 2 6" xfId="58136"/>
    <cellStyle name="20% - Accent4 19 2 2 6 2" xfId="58137"/>
    <cellStyle name="20% - Accent4 19 2 2 7" xfId="58138"/>
    <cellStyle name="20% - Accent4 19 2 2 7 2" xfId="58139"/>
    <cellStyle name="20% - Accent4 19 2 2 8" xfId="58140"/>
    <cellStyle name="20% - Accent4 19 2 2 8 2" xfId="58141"/>
    <cellStyle name="20% - Accent4 19 2 2 9" xfId="58142"/>
    <cellStyle name="20% - Accent4 19 2 2 9 2" xfId="58143"/>
    <cellStyle name="20% - Accent4 19 2 3" xfId="58144"/>
    <cellStyle name="20% - Accent4 19 2 3 2" xfId="58145"/>
    <cellStyle name="20% - Accent4 19 2 3 2 2" xfId="58146"/>
    <cellStyle name="20% - Accent4 19 2 3 3" xfId="58147"/>
    <cellStyle name="20% - Accent4 19 2 3 3 2" xfId="58148"/>
    <cellStyle name="20% - Accent4 19 2 3 4" xfId="58149"/>
    <cellStyle name="20% - Accent4 19 2 4" xfId="58150"/>
    <cellStyle name="20% - Accent4 19 2 4 2" xfId="58151"/>
    <cellStyle name="20% - Accent4 19 2 4 2 2" xfId="58152"/>
    <cellStyle name="20% - Accent4 19 2 4 3" xfId="58153"/>
    <cellStyle name="20% - Accent4 19 2 4 3 2" xfId="58154"/>
    <cellStyle name="20% - Accent4 19 2 4 4" xfId="58155"/>
    <cellStyle name="20% - Accent4 19 2 5" xfId="58156"/>
    <cellStyle name="20% - Accent4 19 2 5 2" xfId="58157"/>
    <cellStyle name="20% - Accent4 19 2 5 2 2" xfId="58158"/>
    <cellStyle name="20% - Accent4 19 2 5 3" xfId="58159"/>
    <cellStyle name="20% - Accent4 19 2 6" xfId="58160"/>
    <cellStyle name="20% - Accent4 19 2 6 2" xfId="58161"/>
    <cellStyle name="20% - Accent4 19 2 7" xfId="58162"/>
    <cellStyle name="20% - Accent4 19 2 7 2" xfId="58163"/>
    <cellStyle name="20% - Accent4 19 2 8" xfId="58164"/>
    <cellStyle name="20% - Accent4 19 2 8 2" xfId="58165"/>
    <cellStyle name="20% - Accent4 19 2 9" xfId="58166"/>
    <cellStyle name="20% - Accent4 19 2 9 2" xfId="58167"/>
    <cellStyle name="20% - Accent4 19 3" xfId="58168"/>
    <cellStyle name="20% - Accent4 19 3 10" xfId="58169"/>
    <cellStyle name="20% - Accent4 19 3 10 2" xfId="58170"/>
    <cellStyle name="20% - Accent4 19 3 11" xfId="58171"/>
    <cellStyle name="20% - Accent4 19 3 2" xfId="58172"/>
    <cellStyle name="20% - Accent4 19 3 2 2" xfId="58173"/>
    <cellStyle name="20% - Accent4 19 3 2 2 2" xfId="58174"/>
    <cellStyle name="20% - Accent4 19 3 2 3" xfId="58175"/>
    <cellStyle name="20% - Accent4 19 3 2 3 2" xfId="58176"/>
    <cellStyle name="20% - Accent4 19 3 2 4" xfId="58177"/>
    <cellStyle name="20% - Accent4 19 3 3" xfId="58178"/>
    <cellStyle name="20% - Accent4 19 3 3 2" xfId="58179"/>
    <cellStyle name="20% - Accent4 19 3 3 2 2" xfId="58180"/>
    <cellStyle name="20% - Accent4 19 3 3 3" xfId="58181"/>
    <cellStyle name="20% - Accent4 19 3 3 3 2" xfId="58182"/>
    <cellStyle name="20% - Accent4 19 3 3 4" xfId="58183"/>
    <cellStyle name="20% - Accent4 19 3 4" xfId="58184"/>
    <cellStyle name="20% - Accent4 19 3 4 2" xfId="58185"/>
    <cellStyle name="20% - Accent4 19 3 4 2 2" xfId="58186"/>
    <cellStyle name="20% - Accent4 19 3 4 3" xfId="58187"/>
    <cellStyle name="20% - Accent4 19 3 5" xfId="58188"/>
    <cellStyle name="20% - Accent4 19 3 5 2" xfId="58189"/>
    <cellStyle name="20% - Accent4 19 3 6" xfId="58190"/>
    <cellStyle name="20% - Accent4 19 3 6 2" xfId="58191"/>
    <cellStyle name="20% - Accent4 19 3 7" xfId="58192"/>
    <cellStyle name="20% - Accent4 19 3 7 2" xfId="58193"/>
    <cellStyle name="20% - Accent4 19 3 8" xfId="58194"/>
    <cellStyle name="20% - Accent4 19 3 8 2" xfId="58195"/>
    <cellStyle name="20% - Accent4 19 3 9" xfId="58196"/>
    <cellStyle name="20% - Accent4 19 3 9 2" xfId="58197"/>
    <cellStyle name="20% - Accent4 19 4" xfId="58198"/>
    <cellStyle name="20% - Accent4 19 4 2" xfId="58199"/>
    <cellStyle name="20% - Accent4 19 4 2 2" xfId="58200"/>
    <cellStyle name="20% - Accent4 19 4 3" xfId="58201"/>
    <cellStyle name="20% - Accent4 19 4 3 2" xfId="58202"/>
    <cellStyle name="20% - Accent4 19 4 4" xfId="58203"/>
    <cellStyle name="20% - Accent4 19 5" xfId="58204"/>
    <cellStyle name="20% - Accent4 19 5 2" xfId="58205"/>
    <cellStyle name="20% - Accent4 19 5 2 2" xfId="58206"/>
    <cellStyle name="20% - Accent4 19 5 3" xfId="58207"/>
    <cellStyle name="20% - Accent4 19 5 3 2" xfId="58208"/>
    <cellStyle name="20% - Accent4 19 5 4" xfId="58209"/>
    <cellStyle name="20% - Accent4 19 6" xfId="58210"/>
    <cellStyle name="20% - Accent4 19 6 2" xfId="58211"/>
    <cellStyle name="20% - Accent4 19 6 2 2" xfId="58212"/>
    <cellStyle name="20% - Accent4 19 6 3" xfId="58213"/>
    <cellStyle name="20% - Accent4 19 7" xfId="58214"/>
    <cellStyle name="20% - Accent4 19 7 2" xfId="58215"/>
    <cellStyle name="20% - Accent4 19 8" xfId="58216"/>
    <cellStyle name="20% - Accent4 19 8 2" xfId="58217"/>
    <cellStyle name="20% - Accent4 19 9" xfId="58218"/>
    <cellStyle name="20% - Accent4 19 9 2" xfId="58219"/>
    <cellStyle name="20% - Accent4 2" xfId="821"/>
    <cellStyle name="20% - Accent4 2 10" xfId="58220"/>
    <cellStyle name="20% - Accent4 2 10 2" xfId="58221"/>
    <cellStyle name="20% - Accent4 2 11" xfId="58222"/>
    <cellStyle name="20% - Accent4 2 11 2" xfId="58223"/>
    <cellStyle name="20% - Accent4 2 12" xfId="58224"/>
    <cellStyle name="20% - Accent4 2 12 2" xfId="58225"/>
    <cellStyle name="20% - Accent4 2 13" xfId="58226"/>
    <cellStyle name="20% - Accent4 2 13 2" xfId="58227"/>
    <cellStyle name="20% - Accent4 2 14" xfId="58228"/>
    <cellStyle name="20% - Accent4 2 2" xfId="822"/>
    <cellStyle name="20% - Accent4 2 2 2" xfId="823"/>
    <cellStyle name="20% - Accent4 2 2 2 2" xfId="58229"/>
    <cellStyle name="20% - Accent4 2 2 2 3" xfId="58230"/>
    <cellStyle name="20% - Accent4 2 2 3" xfId="824"/>
    <cellStyle name="20% - Accent4 2 2 3 2" xfId="825"/>
    <cellStyle name="20% - Accent4 2 2 4" xfId="826"/>
    <cellStyle name="20% - Accent4 2 3" xfId="827"/>
    <cellStyle name="20% - Accent4 2 3 10" xfId="58231"/>
    <cellStyle name="20% - Accent4 2 3 10 2" xfId="58232"/>
    <cellStyle name="20% - Accent4 2 3 11" xfId="58233"/>
    <cellStyle name="20% - Accent4 2 3 11 2" xfId="58234"/>
    <cellStyle name="20% - Accent4 2 3 12" xfId="58235"/>
    <cellStyle name="20% - Accent4 2 3 2" xfId="828"/>
    <cellStyle name="20% - Accent4 2 3 2 10" xfId="58236"/>
    <cellStyle name="20% - Accent4 2 3 2 10 2" xfId="58237"/>
    <cellStyle name="20% - Accent4 2 3 2 11" xfId="58238"/>
    <cellStyle name="20% - Accent4 2 3 2 2" xfId="58239"/>
    <cellStyle name="20% - Accent4 2 3 2 2 2" xfId="58240"/>
    <cellStyle name="20% - Accent4 2 3 2 2 2 2" xfId="58241"/>
    <cellStyle name="20% - Accent4 2 3 2 2 3" xfId="58242"/>
    <cellStyle name="20% - Accent4 2 3 2 2 3 2" xfId="58243"/>
    <cellStyle name="20% - Accent4 2 3 2 2 4" xfId="58244"/>
    <cellStyle name="20% - Accent4 2 3 2 3" xfId="58245"/>
    <cellStyle name="20% - Accent4 2 3 2 3 2" xfId="58246"/>
    <cellStyle name="20% - Accent4 2 3 2 3 2 2" xfId="58247"/>
    <cellStyle name="20% - Accent4 2 3 2 3 3" xfId="58248"/>
    <cellStyle name="20% - Accent4 2 3 2 3 3 2" xfId="58249"/>
    <cellStyle name="20% - Accent4 2 3 2 3 4" xfId="58250"/>
    <cellStyle name="20% - Accent4 2 3 2 4" xfId="58251"/>
    <cellStyle name="20% - Accent4 2 3 2 4 2" xfId="58252"/>
    <cellStyle name="20% - Accent4 2 3 2 4 2 2" xfId="58253"/>
    <cellStyle name="20% - Accent4 2 3 2 4 3" xfId="58254"/>
    <cellStyle name="20% - Accent4 2 3 2 5" xfId="58255"/>
    <cellStyle name="20% - Accent4 2 3 2 5 2" xfId="58256"/>
    <cellStyle name="20% - Accent4 2 3 2 6" xfId="58257"/>
    <cellStyle name="20% - Accent4 2 3 2 6 2" xfId="58258"/>
    <cellStyle name="20% - Accent4 2 3 2 7" xfId="58259"/>
    <cellStyle name="20% - Accent4 2 3 2 7 2" xfId="58260"/>
    <cellStyle name="20% - Accent4 2 3 2 8" xfId="58261"/>
    <cellStyle name="20% - Accent4 2 3 2 8 2" xfId="58262"/>
    <cellStyle name="20% - Accent4 2 3 2 9" xfId="58263"/>
    <cellStyle name="20% - Accent4 2 3 2 9 2" xfId="58264"/>
    <cellStyle name="20% - Accent4 2 3 3" xfId="58265"/>
    <cellStyle name="20% - Accent4 2 3 3 2" xfId="58266"/>
    <cellStyle name="20% - Accent4 2 3 3 2 2" xfId="58267"/>
    <cellStyle name="20% - Accent4 2 3 3 3" xfId="58268"/>
    <cellStyle name="20% - Accent4 2 3 3 3 2" xfId="58269"/>
    <cellStyle name="20% - Accent4 2 3 3 4" xfId="58270"/>
    <cellStyle name="20% - Accent4 2 3 4" xfId="58271"/>
    <cellStyle name="20% - Accent4 2 3 4 2" xfId="58272"/>
    <cellStyle name="20% - Accent4 2 3 4 2 2" xfId="58273"/>
    <cellStyle name="20% - Accent4 2 3 4 3" xfId="58274"/>
    <cellStyle name="20% - Accent4 2 3 4 3 2" xfId="58275"/>
    <cellStyle name="20% - Accent4 2 3 4 4" xfId="58276"/>
    <cellStyle name="20% - Accent4 2 3 5" xfId="58277"/>
    <cellStyle name="20% - Accent4 2 3 5 2" xfId="58278"/>
    <cellStyle name="20% - Accent4 2 3 5 2 2" xfId="58279"/>
    <cellStyle name="20% - Accent4 2 3 5 3" xfId="58280"/>
    <cellStyle name="20% - Accent4 2 3 6" xfId="58281"/>
    <cellStyle name="20% - Accent4 2 3 6 2" xfId="58282"/>
    <cellStyle name="20% - Accent4 2 3 7" xfId="58283"/>
    <cellStyle name="20% - Accent4 2 3 7 2" xfId="58284"/>
    <cellStyle name="20% - Accent4 2 3 8" xfId="58285"/>
    <cellStyle name="20% - Accent4 2 3 8 2" xfId="58286"/>
    <cellStyle name="20% - Accent4 2 3 9" xfId="58287"/>
    <cellStyle name="20% - Accent4 2 3 9 2" xfId="58288"/>
    <cellStyle name="20% - Accent4 2 3_FY11 Repairs" xfId="58289"/>
    <cellStyle name="20% - Accent4 2 4" xfId="829"/>
    <cellStyle name="20% - Accent4 2 4 10" xfId="58290"/>
    <cellStyle name="20% - Accent4 2 4 10 2" xfId="58291"/>
    <cellStyle name="20% - Accent4 2 4 11" xfId="58292"/>
    <cellStyle name="20% - Accent4 2 4 2" xfId="58293"/>
    <cellStyle name="20% - Accent4 2 4 2 2" xfId="58294"/>
    <cellStyle name="20% - Accent4 2 4 2 2 2" xfId="58295"/>
    <cellStyle name="20% - Accent4 2 4 2 3" xfId="58296"/>
    <cellStyle name="20% - Accent4 2 4 2 3 2" xfId="58297"/>
    <cellStyle name="20% - Accent4 2 4 2 4" xfId="58298"/>
    <cellStyle name="20% - Accent4 2 4 3" xfId="58299"/>
    <cellStyle name="20% - Accent4 2 4 3 2" xfId="58300"/>
    <cellStyle name="20% - Accent4 2 4 3 2 2" xfId="58301"/>
    <cellStyle name="20% - Accent4 2 4 3 3" xfId="58302"/>
    <cellStyle name="20% - Accent4 2 4 3 3 2" xfId="58303"/>
    <cellStyle name="20% - Accent4 2 4 3 4" xfId="58304"/>
    <cellStyle name="20% - Accent4 2 4 4" xfId="58305"/>
    <cellStyle name="20% - Accent4 2 4 4 2" xfId="58306"/>
    <cellStyle name="20% - Accent4 2 4 4 2 2" xfId="58307"/>
    <cellStyle name="20% - Accent4 2 4 4 3" xfId="58308"/>
    <cellStyle name="20% - Accent4 2 4 5" xfId="58309"/>
    <cellStyle name="20% - Accent4 2 4 5 2" xfId="58310"/>
    <cellStyle name="20% - Accent4 2 4 6" xfId="58311"/>
    <cellStyle name="20% - Accent4 2 4 6 2" xfId="58312"/>
    <cellStyle name="20% - Accent4 2 4 7" xfId="58313"/>
    <cellStyle name="20% - Accent4 2 4 7 2" xfId="58314"/>
    <cellStyle name="20% - Accent4 2 4 8" xfId="58315"/>
    <cellStyle name="20% - Accent4 2 4 8 2" xfId="58316"/>
    <cellStyle name="20% - Accent4 2 4 9" xfId="58317"/>
    <cellStyle name="20% - Accent4 2 4 9 2" xfId="58318"/>
    <cellStyle name="20% - Accent4 2 5" xfId="830"/>
    <cellStyle name="20% - Accent4 2 5 2" xfId="58319"/>
    <cellStyle name="20% - Accent4 2 5 2 2" xfId="58320"/>
    <cellStyle name="20% - Accent4 2 5 3" xfId="58321"/>
    <cellStyle name="20% - Accent4 2 5 3 2" xfId="58322"/>
    <cellStyle name="20% - Accent4 2 5 4" xfId="58323"/>
    <cellStyle name="20% - Accent4 2 6" xfId="58324"/>
    <cellStyle name="20% - Accent4 2 6 2" xfId="58325"/>
    <cellStyle name="20% - Accent4 2 6 2 2" xfId="58326"/>
    <cellStyle name="20% - Accent4 2 6 3" xfId="58327"/>
    <cellStyle name="20% - Accent4 2 6 3 2" xfId="58328"/>
    <cellStyle name="20% - Accent4 2 6 4" xfId="58329"/>
    <cellStyle name="20% - Accent4 2 7" xfId="58330"/>
    <cellStyle name="20% - Accent4 2 7 2" xfId="58331"/>
    <cellStyle name="20% - Accent4 2 7 2 2" xfId="58332"/>
    <cellStyle name="20% - Accent4 2 7 3" xfId="58333"/>
    <cellStyle name="20% - Accent4 2 8" xfId="58334"/>
    <cellStyle name="20% - Accent4 2 8 2" xfId="58335"/>
    <cellStyle name="20% - Accent4 2 9" xfId="58336"/>
    <cellStyle name="20% - Accent4 2 9 2" xfId="58337"/>
    <cellStyle name="20% - Accent4 2_2013 Combined" xfId="58338"/>
    <cellStyle name="20% - Accent4 20" xfId="58339"/>
    <cellStyle name="20% - Accent4 20 10" xfId="58340"/>
    <cellStyle name="20% - Accent4 20 10 2" xfId="58341"/>
    <cellStyle name="20% - Accent4 20 11" xfId="58342"/>
    <cellStyle name="20% - Accent4 20 11 2" xfId="58343"/>
    <cellStyle name="20% - Accent4 20 12" xfId="58344"/>
    <cellStyle name="20% - Accent4 20 12 2" xfId="58345"/>
    <cellStyle name="20% - Accent4 20 13" xfId="58346"/>
    <cellStyle name="20% - Accent4 20 2" xfId="58347"/>
    <cellStyle name="20% - Accent4 20 2 10" xfId="58348"/>
    <cellStyle name="20% - Accent4 20 2 10 2" xfId="58349"/>
    <cellStyle name="20% - Accent4 20 2 11" xfId="58350"/>
    <cellStyle name="20% - Accent4 20 2 11 2" xfId="58351"/>
    <cellStyle name="20% - Accent4 20 2 12" xfId="58352"/>
    <cellStyle name="20% - Accent4 20 2 2" xfId="58353"/>
    <cellStyle name="20% - Accent4 20 2 2 10" xfId="58354"/>
    <cellStyle name="20% - Accent4 20 2 2 10 2" xfId="58355"/>
    <cellStyle name="20% - Accent4 20 2 2 11" xfId="58356"/>
    <cellStyle name="20% - Accent4 20 2 2 2" xfId="58357"/>
    <cellStyle name="20% - Accent4 20 2 2 2 2" xfId="58358"/>
    <cellStyle name="20% - Accent4 20 2 2 2 2 2" xfId="58359"/>
    <cellStyle name="20% - Accent4 20 2 2 2 3" xfId="58360"/>
    <cellStyle name="20% - Accent4 20 2 2 2 3 2" xfId="58361"/>
    <cellStyle name="20% - Accent4 20 2 2 2 4" xfId="58362"/>
    <cellStyle name="20% - Accent4 20 2 2 3" xfId="58363"/>
    <cellStyle name="20% - Accent4 20 2 2 3 2" xfId="58364"/>
    <cellStyle name="20% - Accent4 20 2 2 3 2 2" xfId="58365"/>
    <cellStyle name="20% - Accent4 20 2 2 3 3" xfId="58366"/>
    <cellStyle name="20% - Accent4 20 2 2 3 3 2" xfId="58367"/>
    <cellStyle name="20% - Accent4 20 2 2 3 4" xfId="58368"/>
    <cellStyle name="20% - Accent4 20 2 2 4" xfId="58369"/>
    <cellStyle name="20% - Accent4 20 2 2 4 2" xfId="58370"/>
    <cellStyle name="20% - Accent4 20 2 2 4 2 2" xfId="58371"/>
    <cellStyle name="20% - Accent4 20 2 2 4 3" xfId="58372"/>
    <cellStyle name="20% - Accent4 20 2 2 5" xfId="58373"/>
    <cellStyle name="20% - Accent4 20 2 2 5 2" xfId="58374"/>
    <cellStyle name="20% - Accent4 20 2 2 6" xfId="58375"/>
    <cellStyle name="20% - Accent4 20 2 2 6 2" xfId="58376"/>
    <cellStyle name="20% - Accent4 20 2 2 7" xfId="58377"/>
    <cellStyle name="20% - Accent4 20 2 2 7 2" xfId="58378"/>
    <cellStyle name="20% - Accent4 20 2 2 8" xfId="58379"/>
    <cellStyle name="20% - Accent4 20 2 2 8 2" xfId="58380"/>
    <cellStyle name="20% - Accent4 20 2 2 9" xfId="58381"/>
    <cellStyle name="20% - Accent4 20 2 2 9 2" xfId="58382"/>
    <cellStyle name="20% - Accent4 20 2 3" xfId="58383"/>
    <cellStyle name="20% - Accent4 20 2 3 2" xfId="58384"/>
    <cellStyle name="20% - Accent4 20 2 3 2 2" xfId="58385"/>
    <cellStyle name="20% - Accent4 20 2 3 3" xfId="58386"/>
    <cellStyle name="20% - Accent4 20 2 3 3 2" xfId="58387"/>
    <cellStyle name="20% - Accent4 20 2 3 4" xfId="58388"/>
    <cellStyle name="20% - Accent4 20 2 4" xfId="58389"/>
    <cellStyle name="20% - Accent4 20 2 4 2" xfId="58390"/>
    <cellStyle name="20% - Accent4 20 2 4 2 2" xfId="58391"/>
    <cellStyle name="20% - Accent4 20 2 4 3" xfId="58392"/>
    <cellStyle name="20% - Accent4 20 2 4 3 2" xfId="58393"/>
    <cellStyle name="20% - Accent4 20 2 4 4" xfId="58394"/>
    <cellStyle name="20% - Accent4 20 2 5" xfId="58395"/>
    <cellStyle name="20% - Accent4 20 2 5 2" xfId="58396"/>
    <cellStyle name="20% - Accent4 20 2 5 2 2" xfId="58397"/>
    <cellStyle name="20% - Accent4 20 2 5 3" xfId="58398"/>
    <cellStyle name="20% - Accent4 20 2 6" xfId="58399"/>
    <cellStyle name="20% - Accent4 20 2 6 2" xfId="58400"/>
    <cellStyle name="20% - Accent4 20 2 7" xfId="58401"/>
    <cellStyle name="20% - Accent4 20 2 7 2" xfId="58402"/>
    <cellStyle name="20% - Accent4 20 2 8" xfId="58403"/>
    <cellStyle name="20% - Accent4 20 2 8 2" xfId="58404"/>
    <cellStyle name="20% - Accent4 20 2 9" xfId="58405"/>
    <cellStyle name="20% - Accent4 20 2 9 2" xfId="58406"/>
    <cellStyle name="20% - Accent4 20 3" xfId="58407"/>
    <cellStyle name="20% - Accent4 20 3 10" xfId="58408"/>
    <cellStyle name="20% - Accent4 20 3 10 2" xfId="58409"/>
    <cellStyle name="20% - Accent4 20 3 11" xfId="58410"/>
    <cellStyle name="20% - Accent4 20 3 2" xfId="58411"/>
    <cellStyle name="20% - Accent4 20 3 2 2" xfId="58412"/>
    <cellStyle name="20% - Accent4 20 3 2 2 2" xfId="58413"/>
    <cellStyle name="20% - Accent4 20 3 2 3" xfId="58414"/>
    <cellStyle name="20% - Accent4 20 3 2 3 2" xfId="58415"/>
    <cellStyle name="20% - Accent4 20 3 2 4" xfId="58416"/>
    <cellStyle name="20% - Accent4 20 3 3" xfId="58417"/>
    <cellStyle name="20% - Accent4 20 3 3 2" xfId="58418"/>
    <cellStyle name="20% - Accent4 20 3 3 2 2" xfId="58419"/>
    <cellStyle name="20% - Accent4 20 3 3 3" xfId="58420"/>
    <cellStyle name="20% - Accent4 20 3 3 3 2" xfId="58421"/>
    <cellStyle name="20% - Accent4 20 3 3 4" xfId="58422"/>
    <cellStyle name="20% - Accent4 20 3 4" xfId="58423"/>
    <cellStyle name="20% - Accent4 20 3 4 2" xfId="58424"/>
    <cellStyle name="20% - Accent4 20 3 4 2 2" xfId="58425"/>
    <cellStyle name="20% - Accent4 20 3 4 3" xfId="58426"/>
    <cellStyle name="20% - Accent4 20 3 5" xfId="58427"/>
    <cellStyle name="20% - Accent4 20 3 5 2" xfId="58428"/>
    <cellStyle name="20% - Accent4 20 3 6" xfId="58429"/>
    <cellStyle name="20% - Accent4 20 3 6 2" xfId="58430"/>
    <cellStyle name="20% - Accent4 20 3 7" xfId="58431"/>
    <cellStyle name="20% - Accent4 20 3 7 2" xfId="58432"/>
    <cellStyle name="20% - Accent4 20 3 8" xfId="58433"/>
    <cellStyle name="20% - Accent4 20 3 8 2" xfId="58434"/>
    <cellStyle name="20% - Accent4 20 3 9" xfId="58435"/>
    <cellStyle name="20% - Accent4 20 3 9 2" xfId="58436"/>
    <cellStyle name="20% - Accent4 20 4" xfId="58437"/>
    <cellStyle name="20% - Accent4 20 4 2" xfId="58438"/>
    <cellStyle name="20% - Accent4 20 4 2 2" xfId="58439"/>
    <cellStyle name="20% - Accent4 20 4 3" xfId="58440"/>
    <cellStyle name="20% - Accent4 20 4 3 2" xfId="58441"/>
    <cellStyle name="20% - Accent4 20 4 4" xfId="58442"/>
    <cellStyle name="20% - Accent4 20 5" xfId="58443"/>
    <cellStyle name="20% - Accent4 20 5 2" xfId="58444"/>
    <cellStyle name="20% - Accent4 20 5 2 2" xfId="58445"/>
    <cellStyle name="20% - Accent4 20 5 3" xfId="58446"/>
    <cellStyle name="20% - Accent4 20 5 3 2" xfId="58447"/>
    <cellStyle name="20% - Accent4 20 5 4" xfId="58448"/>
    <cellStyle name="20% - Accent4 20 6" xfId="58449"/>
    <cellStyle name="20% - Accent4 20 6 2" xfId="58450"/>
    <cellStyle name="20% - Accent4 20 6 2 2" xfId="58451"/>
    <cellStyle name="20% - Accent4 20 6 3" xfId="58452"/>
    <cellStyle name="20% - Accent4 20 7" xfId="58453"/>
    <cellStyle name="20% - Accent4 20 7 2" xfId="58454"/>
    <cellStyle name="20% - Accent4 20 8" xfId="58455"/>
    <cellStyle name="20% - Accent4 20 8 2" xfId="58456"/>
    <cellStyle name="20% - Accent4 20 9" xfId="58457"/>
    <cellStyle name="20% - Accent4 20 9 2" xfId="58458"/>
    <cellStyle name="20% - Accent4 21" xfId="58459"/>
    <cellStyle name="20% - Accent4 21 10" xfId="58460"/>
    <cellStyle name="20% - Accent4 21 10 2" xfId="58461"/>
    <cellStyle name="20% - Accent4 21 11" xfId="58462"/>
    <cellStyle name="20% - Accent4 21 11 2" xfId="58463"/>
    <cellStyle name="20% - Accent4 21 12" xfId="58464"/>
    <cellStyle name="20% - Accent4 21 12 2" xfId="58465"/>
    <cellStyle name="20% - Accent4 21 13" xfId="58466"/>
    <cellStyle name="20% - Accent4 21 2" xfId="58467"/>
    <cellStyle name="20% - Accent4 21 2 10" xfId="58468"/>
    <cellStyle name="20% - Accent4 21 2 10 2" xfId="58469"/>
    <cellStyle name="20% - Accent4 21 2 11" xfId="58470"/>
    <cellStyle name="20% - Accent4 21 2 11 2" xfId="58471"/>
    <cellStyle name="20% - Accent4 21 2 12" xfId="58472"/>
    <cellStyle name="20% - Accent4 21 2 2" xfId="58473"/>
    <cellStyle name="20% - Accent4 21 2 2 10" xfId="58474"/>
    <cellStyle name="20% - Accent4 21 2 2 10 2" xfId="58475"/>
    <cellStyle name="20% - Accent4 21 2 2 11" xfId="58476"/>
    <cellStyle name="20% - Accent4 21 2 2 2" xfId="58477"/>
    <cellStyle name="20% - Accent4 21 2 2 2 2" xfId="58478"/>
    <cellStyle name="20% - Accent4 21 2 2 2 2 2" xfId="58479"/>
    <cellStyle name="20% - Accent4 21 2 2 2 3" xfId="58480"/>
    <cellStyle name="20% - Accent4 21 2 2 2 3 2" xfId="58481"/>
    <cellStyle name="20% - Accent4 21 2 2 2 4" xfId="58482"/>
    <cellStyle name="20% - Accent4 21 2 2 3" xfId="58483"/>
    <cellStyle name="20% - Accent4 21 2 2 3 2" xfId="58484"/>
    <cellStyle name="20% - Accent4 21 2 2 3 2 2" xfId="58485"/>
    <cellStyle name="20% - Accent4 21 2 2 3 3" xfId="58486"/>
    <cellStyle name="20% - Accent4 21 2 2 3 3 2" xfId="58487"/>
    <cellStyle name="20% - Accent4 21 2 2 3 4" xfId="58488"/>
    <cellStyle name="20% - Accent4 21 2 2 4" xfId="58489"/>
    <cellStyle name="20% - Accent4 21 2 2 4 2" xfId="58490"/>
    <cellStyle name="20% - Accent4 21 2 2 4 2 2" xfId="58491"/>
    <cellStyle name="20% - Accent4 21 2 2 4 3" xfId="58492"/>
    <cellStyle name="20% - Accent4 21 2 2 5" xfId="58493"/>
    <cellStyle name="20% - Accent4 21 2 2 5 2" xfId="58494"/>
    <cellStyle name="20% - Accent4 21 2 2 6" xfId="58495"/>
    <cellStyle name="20% - Accent4 21 2 2 6 2" xfId="58496"/>
    <cellStyle name="20% - Accent4 21 2 2 7" xfId="58497"/>
    <cellStyle name="20% - Accent4 21 2 2 7 2" xfId="58498"/>
    <cellStyle name="20% - Accent4 21 2 2 8" xfId="58499"/>
    <cellStyle name="20% - Accent4 21 2 2 8 2" xfId="58500"/>
    <cellStyle name="20% - Accent4 21 2 2 9" xfId="58501"/>
    <cellStyle name="20% - Accent4 21 2 2 9 2" xfId="58502"/>
    <cellStyle name="20% - Accent4 21 2 3" xfId="58503"/>
    <cellStyle name="20% - Accent4 21 2 3 2" xfId="58504"/>
    <cellStyle name="20% - Accent4 21 2 3 2 2" xfId="58505"/>
    <cellStyle name="20% - Accent4 21 2 3 3" xfId="58506"/>
    <cellStyle name="20% - Accent4 21 2 3 3 2" xfId="58507"/>
    <cellStyle name="20% - Accent4 21 2 3 4" xfId="58508"/>
    <cellStyle name="20% - Accent4 21 2 4" xfId="58509"/>
    <cellStyle name="20% - Accent4 21 2 4 2" xfId="58510"/>
    <cellStyle name="20% - Accent4 21 2 4 2 2" xfId="58511"/>
    <cellStyle name="20% - Accent4 21 2 4 3" xfId="58512"/>
    <cellStyle name="20% - Accent4 21 2 4 3 2" xfId="58513"/>
    <cellStyle name="20% - Accent4 21 2 4 4" xfId="58514"/>
    <cellStyle name="20% - Accent4 21 2 5" xfId="58515"/>
    <cellStyle name="20% - Accent4 21 2 5 2" xfId="58516"/>
    <cellStyle name="20% - Accent4 21 2 5 2 2" xfId="58517"/>
    <cellStyle name="20% - Accent4 21 2 5 3" xfId="58518"/>
    <cellStyle name="20% - Accent4 21 2 6" xfId="58519"/>
    <cellStyle name="20% - Accent4 21 2 6 2" xfId="58520"/>
    <cellStyle name="20% - Accent4 21 2 7" xfId="58521"/>
    <cellStyle name="20% - Accent4 21 2 7 2" xfId="58522"/>
    <cellStyle name="20% - Accent4 21 2 8" xfId="58523"/>
    <cellStyle name="20% - Accent4 21 2 8 2" xfId="58524"/>
    <cellStyle name="20% - Accent4 21 2 9" xfId="58525"/>
    <cellStyle name="20% - Accent4 21 2 9 2" xfId="58526"/>
    <cellStyle name="20% - Accent4 21 3" xfId="58527"/>
    <cellStyle name="20% - Accent4 21 3 10" xfId="58528"/>
    <cellStyle name="20% - Accent4 21 3 10 2" xfId="58529"/>
    <cellStyle name="20% - Accent4 21 3 11" xfId="58530"/>
    <cellStyle name="20% - Accent4 21 3 2" xfId="58531"/>
    <cellStyle name="20% - Accent4 21 3 2 2" xfId="58532"/>
    <cellStyle name="20% - Accent4 21 3 2 2 2" xfId="58533"/>
    <cellStyle name="20% - Accent4 21 3 2 3" xfId="58534"/>
    <cellStyle name="20% - Accent4 21 3 2 3 2" xfId="58535"/>
    <cellStyle name="20% - Accent4 21 3 2 4" xfId="58536"/>
    <cellStyle name="20% - Accent4 21 3 3" xfId="58537"/>
    <cellStyle name="20% - Accent4 21 3 3 2" xfId="58538"/>
    <cellStyle name="20% - Accent4 21 3 3 2 2" xfId="58539"/>
    <cellStyle name="20% - Accent4 21 3 3 3" xfId="58540"/>
    <cellStyle name="20% - Accent4 21 3 3 3 2" xfId="58541"/>
    <cellStyle name="20% - Accent4 21 3 3 4" xfId="58542"/>
    <cellStyle name="20% - Accent4 21 3 4" xfId="58543"/>
    <cellStyle name="20% - Accent4 21 3 4 2" xfId="58544"/>
    <cellStyle name="20% - Accent4 21 3 4 2 2" xfId="58545"/>
    <cellStyle name="20% - Accent4 21 3 4 3" xfId="58546"/>
    <cellStyle name="20% - Accent4 21 3 5" xfId="58547"/>
    <cellStyle name="20% - Accent4 21 3 5 2" xfId="58548"/>
    <cellStyle name="20% - Accent4 21 3 6" xfId="58549"/>
    <cellStyle name="20% - Accent4 21 3 6 2" xfId="58550"/>
    <cellStyle name="20% - Accent4 21 3 7" xfId="58551"/>
    <cellStyle name="20% - Accent4 21 3 7 2" xfId="58552"/>
    <cellStyle name="20% - Accent4 21 3 8" xfId="58553"/>
    <cellStyle name="20% - Accent4 21 3 8 2" xfId="58554"/>
    <cellStyle name="20% - Accent4 21 3 9" xfId="58555"/>
    <cellStyle name="20% - Accent4 21 3 9 2" xfId="58556"/>
    <cellStyle name="20% - Accent4 21 4" xfId="58557"/>
    <cellStyle name="20% - Accent4 21 4 2" xfId="58558"/>
    <cellStyle name="20% - Accent4 21 4 2 2" xfId="58559"/>
    <cellStyle name="20% - Accent4 21 4 3" xfId="58560"/>
    <cellStyle name="20% - Accent4 21 4 3 2" xfId="58561"/>
    <cellStyle name="20% - Accent4 21 4 4" xfId="58562"/>
    <cellStyle name="20% - Accent4 21 5" xfId="58563"/>
    <cellStyle name="20% - Accent4 21 5 2" xfId="58564"/>
    <cellStyle name="20% - Accent4 21 5 2 2" xfId="58565"/>
    <cellStyle name="20% - Accent4 21 5 3" xfId="58566"/>
    <cellStyle name="20% - Accent4 21 5 3 2" xfId="58567"/>
    <cellStyle name="20% - Accent4 21 5 4" xfId="58568"/>
    <cellStyle name="20% - Accent4 21 6" xfId="58569"/>
    <cellStyle name="20% - Accent4 21 6 2" xfId="58570"/>
    <cellStyle name="20% - Accent4 21 6 2 2" xfId="58571"/>
    <cellStyle name="20% - Accent4 21 6 3" xfId="58572"/>
    <cellStyle name="20% - Accent4 21 7" xfId="58573"/>
    <cellStyle name="20% - Accent4 21 7 2" xfId="58574"/>
    <cellStyle name="20% - Accent4 21 8" xfId="58575"/>
    <cellStyle name="20% - Accent4 21 8 2" xfId="58576"/>
    <cellStyle name="20% - Accent4 21 9" xfId="58577"/>
    <cellStyle name="20% - Accent4 21 9 2" xfId="58578"/>
    <cellStyle name="20% - Accent4 22" xfId="58579"/>
    <cellStyle name="20% - Accent4 22 10" xfId="58580"/>
    <cellStyle name="20% - Accent4 22 10 2" xfId="58581"/>
    <cellStyle name="20% - Accent4 22 11" xfId="58582"/>
    <cellStyle name="20% - Accent4 22 11 2" xfId="58583"/>
    <cellStyle name="20% - Accent4 22 12" xfId="58584"/>
    <cellStyle name="20% - Accent4 22 12 2" xfId="58585"/>
    <cellStyle name="20% - Accent4 22 13" xfId="58586"/>
    <cellStyle name="20% - Accent4 22 2" xfId="58587"/>
    <cellStyle name="20% - Accent4 22 2 10" xfId="58588"/>
    <cellStyle name="20% - Accent4 22 2 10 2" xfId="58589"/>
    <cellStyle name="20% - Accent4 22 2 11" xfId="58590"/>
    <cellStyle name="20% - Accent4 22 2 11 2" xfId="58591"/>
    <cellStyle name="20% - Accent4 22 2 12" xfId="58592"/>
    <cellStyle name="20% - Accent4 22 2 2" xfId="58593"/>
    <cellStyle name="20% - Accent4 22 2 2 10" xfId="58594"/>
    <cellStyle name="20% - Accent4 22 2 2 10 2" xfId="58595"/>
    <cellStyle name="20% - Accent4 22 2 2 11" xfId="58596"/>
    <cellStyle name="20% - Accent4 22 2 2 2" xfId="58597"/>
    <cellStyle name="20% - Accent4 22 2 2 2 2" xfId="58598"/>
    <cellStyle name="20% - Accent4 22 2 2 2 2 2" xfId="58599"/>
    <cellStyle name="20% - Accent4 22 2 2 2 3" xfId="58600"/>
    <cellStyle name="20% - Accent4 22 2 2 2 3 2" xfId="58601"/>
    <cellStyle name="20% - Accent4 22 2 2 2 4" xfId="58602"/>
    <cellStyle name="20% - Accent4 22 2 2 3" xfId="58603"/>
    <cellStyle name="20% - Accent4 22 2 2 3 2" xfId="58604"/>
    <cellStyle name="20% - Accent4 22 2 2 3 2 2" xfId="58605"/>
    <cellStyle name="20% - Accent4 22 2 2 3 3" xfId="58606"/>
    <cellStyle name="20% - Accent4 22 2 2 3 3 2" xfId="58607"/>
    <cellStyle name="20% - Accent4 22 2 2 3 4" xfId="58608"/>
    <cellStyle name="20% - Accent4 22 2 2 4" xfId="58609"/>
    <cellStyle name="20% - Accent4 22 2 2 4 2" xfId="58610"/>
    <cellStyle name="20% - Accent4 22 2 2 4 2 2" xfId="58611"/>
    <cellStyle name="20% - Accent4 22 2 2 4 3" xfId="58612"/>
    <cellStyle name="20% - Accent4 22 2 2 5" xfId="58613"/>
    <cellStyle name="20% - Accent4 22 2 2 5 2" xfId="58614"/>
    <cellStyle name="20% - Accent4 22 2 2 6" xfId="58615"/>
    <cellStyle name="20% - Accent4 22 2 2 6 2" xfId="58616"/>
    <cellStyle name="20% - Accent4 22 2 2 7" xfId="58617"/>
    <cellStyle name="20% - Accent4 22 2 2 7 2" xfId="58618"/>
    <cellStyle name="20% - Accent4 22 2 2 8" xfId="58619"/>
    <cellStyle name="20% - Accent4 22 2 2 8 2" xfId="58620"/>
    <cellStyle name="20% - Accent4 22 2 2 9" xfId="58621"/>
    <cellStyle name="20% - Accent4 22 2 2 9 2" xfId="58622"/>
    <cellStyle name="20% - Accent4 22 2 3" xfId="58623"/>
    <cellStyle name="20% - Accent4 22 2 3 2" xfId="58624"/>
    <cellStyle name="20% - Accent4 22 2 3 2 2" xfId="58625"/>
    <cellStyle name="20% - Accent4 22 2 3 3" xfId="58626"/>
    <cellStyle name="20% - Accent4 22 2 3 3 2" xfId="58627"/>
    <cellStyle name="20% - Accent4 22 2 3 4" xfId="58628"/>
    <cellStyle name="20% - Accent4 22 2 4" xfId="58629"/>
    <cellStyle name="20% - Accent4 22 2 4 2" xfId="58630"/>
    <cellStyle name="20% - Accent4 22 2 4 2 2" xfId="58631"/>
    <cellStyle name="20% - Accent4 22 2 4 3" xfId="58632"/>
    <cellStyle name="20% - Accent4 22 2 4 3 2" xfId="58633"/>
    <cellStyle name="20% - Accent4 22 2 4 4" xfId="58634"/>
    <cellStyle name="20% - Accent4 22 2 5" xfId="58635"/>
    <cellStyle name="20% - Accent4 22 2 5 2" xfId="58636"/>
    <cellStyle name="20% - Accent4 22 2 5 2 2" xfId="58637"/>
    <cellStyle name="20% - Accent4 22 2 5 3" xfId="58638"/>
    <cellStyle name="20% - Accent4 22 2 6" xfId="58639"/>
    <cellStyle name="20% - Accent4 22 2 6 2" xfId="58640"/>
    <cellStyle name="20% - Accent4 22 2 7" xfId="58641"/>
    <cellStyle name="20% - Accent4 22 2 7 2" xfId="58642"/>
    <cellStyle name="20% - Accent4 22 2 8" xfId="58643"/>
    <cellStyle name="20% - Accent4 22 2 8 2" xfId="58644"/>
    <cellStyle name="20% - Accent4 22 2 9" xfId="58645"/>
    <cellStyle name="20% - Accent4 22 2 9 2" xfId="58646"/>
    <cellStyle name="20% - Accent4 22 3" xfId="58647"/>
    <cellStyle name="20% - Accent4 22 3 10" xfId="58648"/>
    <cellStyle name="20% - Accent4 22 3 10 2" xfId="58649"/>
    <cellStyle name="20% - Accent4 22 3 11" xfId="58650"/>
    <cellStyle name="20% - Accent4 22 3 2" xfId="58651"/>
    <cellStyle name="20% - Accent4 22 3 2 2" xfId="58652"/>
    <cellStyle name="20% - Accent4 22 3 2 2 2" xfId="58653"/>
    <cellStyle name="20% - Accent4 22 3 2 3" xfId="58654"/>
    <cellStyle name="20% - Accent4 22 3 2 3 2" xfId="58655"/>
    <cellStyle name="20% - Accent4 22 3 2 4" xfId="58656"/>
    <cellStyle name="20% - Accent4 22 3 3" xfId="58657"/>
    <cellStyle name="20% - Accent4 22 3 3 2" xfId="58658"/>
    <cellStyle name="20% - Accent4 22 3 3 2 2" xfId="58659"/>
    <cellStyle name="20% - Accent4 22 3 3 3" xfId="58660"/>
    <cellStyle name="20% - Accent4 22 3 3 3 2" xfId="58661"/>
    <cellStyle name="20% - Accent4 22 3 3 4" xfId="58662"/>
    <cellStyle name="20% - Accent4 22 3 4" xfId="58663"/>
    <cellStyle name="20% - Accent4 22 3 4 2" xfId="58664"/>
    <cellStyle name="20% - Accent4 22 3 4 2 2" xfId="58665"/>
    <cellStyle name="20% - Accent4 22 3 4 3" xfId="58666"/>
    <cellStyle name="20% - Accent4 22 3 5" xfId="58667"/>
    <cellStyle name="20% - Accent4 22 3 5 2" xfId="58668"/>
    <cellStyle name="20% - Accent4 22 3 6" xfId="58669"/>
    <cellStyle name="20% - Accent4 22 3 6 2" xfId="58670"/>
    <cellStyle name="20% - Accent4 22 3 7" xfId="58671"/>
    <cellStyle name="20% - Accent4 22 3 7 2" xfId="58672"/>
    <cellStyle name="20% - Accent4 22 3 8" xfId="58673"/>
    <cellStyle name="20% - Accent4 22 3 8 2" xfId="58674"/>
    <cellStyle name="20% - Accent4 22 3 9" xfId="58675"/>
    <cellStyle name="20% - Accent4 22 3 9 2" xfId="58676"/>
    <cellStyle name="20% - Accent4 22 4" xfId="58677"/>
    <cellStyle name="20% - Accent4 22 4 2" xfId="58678"/>
    <cellStyle name="20% - Accent4 22 4 2 2" xfId="58679"/>
    <cellStyle name="20% - Accent4 22 4 3" xfId="58680"/>
    <cellStyle name="20% - Accent4 22 4 3 2" xfId="58681"/>
    <cellStyle name="20% - Accent4 22 4 4" xfId="58682"/>
    <cellStyle name="20% - Accent4 22 5" xfId="58683"/>
    <cellStyle name="20% - Accent4 22 5 2" xfId="58684"/>
    <cellStyle name="20% - Accent4 22 5 2 2" xfId="58685"/>
    <cellStyle name="20% - Accent4 22 5 3" xfId="58686"/>
    <cellStyle name="20% - Accent4 22 5 3 2" xfId="58687"/>
    <cellStyle name="20% - Accent4 22 5 4" xfId="58688"/>
    <cellStyle name="20% - Accent4 22 6" xfId="58689"/>
    <cellStyle name="20% - Accent4 22 6 2" xfId="58690"/>
    <cellStyle name="20% - Accent4 22 6 2 2" xfId="58691"/>
    <cellStyle name="20% - Accent4 22 6 3" xfId="58692"/>
    <cellStyle name="20% - Accent4 22 7" xfId="58693"/>
    <cellStyle name="20% - Accent4 22 7 2" xfId="58694"/>
    <cellStyle name="20% - Accent4 22 8" xfId="58695"/>
    <cellStyle name="20% - Accent4 22 8 2" xfId="58696"/>
    <cellStyle name="20% - Accent4 22 9" xfId="58697"/>
    <cellStyle name="20% - Accent4 22 9 2" xfId="58698"/>
    <cellStyle name="20% - Accent4 23" xfId="58699"/>
    <cellStyle name="20% - Accent4 23 10" xfId="58700"/>
    <cellStyle name="20% - Accent4 23 10 2" xfId="58701"/>
    <cellStyle name="20% - Accent4 23 11" xfId="58702"/>
    <cellStyle name="20% - Accent4 23 11 2" xfId="58703"/>
    <cellStyle name="20% - Accent4 23 12" xfId="58704"/>
    <cellStyle name="20% - Accent4 23 12 2" xfId="58705"/>
    <cellStyle name="20% - Accent4 23 13" xfId="58706"/>
    <cellStyle name="20% - Accent4 23 2" xfId="58707"/>
    <cellStyle name="20% - Accent4 23 2 10" xfId="58708"/>
    <cellStyle name="20% - Accent4 23 2 10 2" xfId="58709"/>
    <cellStyle name="20% - Accent4 23 2 11" xfId="58710"/>
    <cellStyle name="20% - Accent4 23 2 11 2" xfId="58711"/>
    <cellStyle name="20% - Accent4 23 2 12" xfId="58712"/>
    <cellStyle name="20% - Accent4 23 2 2" xfId="58713"/>
    <cellStyle name="20% - Accent4 23 2 2 10" xfId="58714"/>
    <cellStyle name="20% - Accent4 23 2 2 10 2" xfId="58715"/>
    <cellStyle name="20% - Accent4 23 2 2 11" xfId="58716"/>
    <cellStyle name="20% - Accent4 23 2 2 2" xfId="58717"/>
    <cellStyle name="20% - Accent4 23 2 2 2 2" xfId="58718"/>
    <cellStyle name="20% - Accent4 23 2 2 2 2 2" xfId="58719"/>
    <cellStyle name="20% - Accent4 23 2 2 2 3" xfId="58720"/>
    <cellStyle name="20% - Accent4 23 2 2 2 3 2" xfId="58721"/>
    <cellStyle name="20% - Accent4 23 2 2 2 4" xfId="58722"/>
    <cellStyle name="20% - Accent4 23 2 2 3" xfId="58723"/>
    <cellStyle name="20% - Accent4 23 2 2 3 2" xfId="58724"/>
    <cellStyle name="20% - Accent4 23 2 2 3 2 2" xfId="58725"/>
    <cellStyle name="20% - Accent4 23 2 2 3 3" xfId="58726"/>
    <cellStyle name="20% - Accent4 23 2 2 3 3 2" xfId="58727"/>
    <cellStyle name="20% - Accent4 23 2 2 3 4" xfId="58728"/>
    <cellStyle name="20% - Accent4 23 2 2 4" xfId="58729"/>
    <cellStyle name="20% - Accent4 23 2 2 4 2" xfId="58730"/>
    <cellStyle name="20% - Accent4 23 2 2 4 2 2" xfId="58731"/>
    <cellStyle name="20% - Accent4 23 2 2 4 3" xfId="58732"/>
    <cellStyle name="20% - Accent4 23 2 2 5" xfId="58733"/>
    <cellStyle name="20% - Accent4 23 2 2 5 2" xfId="58734"/>
    <cellStyle name="20% - Accent4 23 2 2 6" xfId="58735"/>
    <cellStyle name="20% - Accent4 23 2 2 6 2" xfId="58736"/>
    <cellStyle name="20% - Accent4 23 2 2 7" xfId="58737"/>
    <cellStyle name="20% - Accent4 23 2 2 7 2" xfId="58738"/>
    <cellStyle name="20% - Accent4 23 2 2 8" xfId="58739"/>
    <cellStyle name="20% - Accent4 23 2 2 8 2" xfId="58740"/>
    <cellStyle name="20% - Accent4 23 2 2 9" xfId="58741"/>
    <cellStyle name="20% - Accent4 23 2 2 9 2" xfId="58742"/>
    <cellStyle name="20% - Accent4 23 2 3" xfId="58743"/>
    <cellStyle name="20% - Accent4 23 2 3 2" xfId="58744"/>
    <cellStyle name="20% - Accent4 23 2 3 2 2" xfId="58745"/>
    <cellStyle name="20% - Accent4 23 2 3 3" xfId="58746"/>
    <cellStyle name="20% - Accent4 23 2 3 3 2" xfId="58747"/>
    <cellStyle name="20% - Accent4 23 2 3 4" xfId="58748"/>
    <cellStyle name="20% - Accent4 23 2 4" xfId="58749"/>
    <cellStyle name="20% - Accent4 23 2 4 2" xfId="58750"/>
    <cellStyle name="20% - Accent4 23 2 4 2 2" xfId="58751"/>
    <cellStyle name="20% - Accent4 23 2 4 3" xfId="58752"/>
    <cellStyle name="20% - Accent4 23 2 4 3 2" xfId="58753"/>
    <cellStyle name="20% - Accent4 23 2 4 4" xfId="58754"/>
    <cellStyle name="20% - Accent4 23 2 5" xfId="58755"/>
    <cellStyle name="20% - Accent4 23 2 5 2" xfId="58756"/>
    <cellStyle name="20% - Accent4 23 2 5 2 2" xfId="58757"/>
    <cellStyle name="20% - Accent4 23 2 5 3" xfId="58758"/>
    <cellStyle name="20% - Accent4 23 2 6" xfId="58759"/>
    <cellStyle name="20% - Accent4 23 2 6 2" xfId="58760"/>
    <cellStyle name="20% - Accent4 23 2 7" xfId="58761"/>
    <cellStyle name="20% - Accent4 23 2 7 2" xfId="58762"/>
    <cellStyle name="20% - Accent4 23 2 8" xfId="58763"/>
    <cellStyle name="20% - Accent4 23 2 8 2" xfId="58764"/>
    <cellStyle name="20% - Accent4 23 2 9" xfId="58765"/>
    <cellStyle name="20% - Accent4 23 2 9 2" xfId="58766"/>
    <cellStyle name="20% - Accent4 23 3" xfId="58767"/>
    <cellStyle name="20% - Accent4 23 3 10" xfId="58768"/>
    <cellStyle name="20% - Accent4 23 3 10 2" xfId="58769"/>
    <cellStyle name="20% - Accent4 23 3 11" xfId="58770"/>
    <cellStyle name="20% - Accent4 23 3 2" xfId="58771"/>
    <cellStyle name="20% - Accent4 23 3 2 2" xfId="58772"/>
    <cellStyle name="20% - Accent4 23 3 2 2 2" xfId="58773"/>
    <cellStyle name="20% - Accent4 23 3 2 3" xfId="58774"/>
    <cellStyle name="20% - Accent4 23 3 2 3 2" xfId="58775"/>
    <cellStyle name="20% - Accent4 23 3 2 4" xfId="58776"/>
    <cellStyle name="20% - Accent4 23 3 3" xfId="58777"/>
    <cellStyle name="20% - Accent4 23 3 3 2" xfId="58778"/>
    <cellStyle name="20% - Accent4 23 3 3 2 2" xfId="58779"/>
    <cellStyle name="20% - Accent4 23 3 3 3" xfId="58780"/>
    <cellStyle name="20% - Accent4 23 3 3 3 2" xfId="58781"/>
    <cellStyle name="20% - Accent4 23 3 3 4" xfId="58782"/>
    <cellStyle name="20% - Accent4 23 3 4" xfId="58783"/>
    <cellStyle name="20% - Accent4 23 3 4 2" xfId="58784"/>
    <cellStyle name="20% - Accent4 23 3 4 2 2" xfId="58785"/>
    <cellStyle name="20% - Accent4 23 3 4 3" xfId="58786"/>
    <cellStyle name="20% - Accent4 23 3 5" xfId="58787"/>
    <cellStyle name="20% - Accent4 23 3 5 2" xfId="58788"/>
    <cellStyle name="20% - Accent4 23 3 6" xfId="58789"/>
    <cellStyle name="20% - Accent4 23 3 6 2" xfId="58790"/>
    <cellStyle name="20% - Accent4 23 3 7" xfId="58791"/>
    <cellStyle name="20% - Accent4 23 3 7 2" xfId="58792"/>
    <cellStyle name="20% - Accent4 23 3 8" xfId="58793"/>
    <cellStyle name="20% - Accent4 23 3 8 2" xfId="58794"/>
    <cellStyle name="20% - Accent4 23 3 9" xfId="58795"/>
    <cellStyle name="20% - Accent4 23 3 9 2" xfId="58796"/>
    <cellStyle name="20% - Accent4 23 4" xfId="58797"/>
    <cellStyle name="20% - Accent4 23 4 2" xfId="58798"/>
    <cellStyle name="20% - Accent4 23 4 2 2" xfId="58799"/>
    <cellStyle name="20% - Accent4 23 4 3" xfId="58800"/>
    <cellStyle name="20% - Accent4 23 4 3 2" xfId="58801"/>
    <cellStyle name="20% - Accent4 23 4 4" xfId="58802"/>
    <cellStyle name="20% - Accent4 23 5" xfId="58803"/>
    <cellStyle name="20% - Accent4 23 5 2" xfId="58804"/>
    <cellStyle name="20% - Accent4 23 5 2 2" xfId="58805"/>
    <cellStyle name="20% - Accent4 23 5 3" xfId="58806"/>
    <cellStyle name="20% - Accent4 23 5 3 2" xfId="58807"/>
    <cellStyle name="20% - Accent4 23 5 4" xfId="58808"/>
    <cellStyle name="20% - Accent4 23 6" xfId="58809"/>
    <cellStyle name="20% - Accent4 23 6 2" xfId="58810"/>
    <cellStyle name="20% - Accent4 23 6 2 2" xfId="58811"/>
    <cellStyle name="20% - Accent4 23 6 3" xfId="58812"/>
    <cellStyle name="20% - Accent4 23 7" xfId="58813"/>
    <cellStyle name="20% - Accent4 23 7 2" xfId="58814"/>
    <cellStyle name="20% - Accent4 23 8" xfId="58815"/>
    <cellStyle name="20% - Accent4 23 8 2" xfId="58816"/>
    <cellStyle name="20% - Accent4 23 9" xfId="58817"/>
    <cellStyle name="20% - Accent4 23 9 2" xfId="58818"/>
    <cellStyle name="20% - Accent4 24" xfId="58819"/>
    <cellStyle name="20% - Accent4 24 10" xfId="58820"/>
    <cellStyle name="20% - Accent4 24 10 2" xfId="58821"/>
    <cellStyle name="20% - Accent4 24 11" xfId="58822"/>
    <cellStyle name="20% - Accent4 24 11 2" xfId="58823"/>
    <cellStyle name="20% - Accent4 24 12" xfId="58824"/>
    <cellStyle name="20% - Accent4 24 12 2" xfId="58825"/>
    <cellStyle name="20% - Accent4 24 13" xfId="58826"/>
    <cellStyle name="20% - Accent4 24 2" xfId="58827"/>
    <cellStyle name="20% - Accent4 24 2 10" xfId="58828"/>
    <cellStyle name="20% - Accent4 24 2 10 2" xfId="58829"/>
    <cellStyle name="20% - Accent4 24 2 11" xfId="58830"/>
    <cellStyle name="20% - Accent4 24 2 11 2" xfId="58831"/>
    <cellStyle name="20% - Accent4 24 2 12" xfId="58832"/>
    <cellStyle name="20% - Accent4 24 2 2" xfId="58833"/>
    <cellStyle name="20% - Accent4 24 2 2 10" xfId="58834"/>
    <cellStyle name="20% - Accent4 24 2 2 10 2" xfId="58835"/>
    <cellStyle name="20% - Accent4 24 2 2 11" xfId="58836"/>
    <cellStyle name="20% - Accent4 24 2 2 2" xfId="58837"/>
    <cellStyle name="20% - Accent4 24 2 2 2 2" xfId="58838"/>
    <cellStyle name="20% - Accent4 24 2 2 2 2 2" xfId="58839"/>
    <cellStyle name="20% - Accent4 24 2 2 2 3" xfId="58840"/>
    <cellStyle name="20% - Accent4 24 2 2 2 3 2" xfId="58841"/>
    <cellStyle name="20% - Accent4 24 2 2 2 4" xfId="58842"/>
    <cellStyle name="20% - Accent4 24 2 2 3" xfId="58843"/>
    <cellStyle name="20% - Accent4 24 2 2 3 2" xfId="58844"/>
    <cellStyle name="20% - Accent4 24 2 2 3 2 2" xfId="58845"/>
    <cellStyle name="20% - Accent4 24 2 2 3 3" xfId="58846"/>
    <cellStyle name="20% - Accent4 24 2 2 3 3 2" xfId="58847"/>
    <cellStyle name="20% - Accent4 24 2 2 3 4" xfId="58848"/>
    <cellStyle name="20% - Accent4 24 2 2 4" xfId="58849"/>
    <cellStyle name="20% - Accent4 24 2 2 4 2" xfId="58850"/>
    <cellStyle name="20% - Accent4 24 2 2 4 2 2" xfId="58851"/>
    <cellStyle name="20% - Accent4 24 2 2 4 3" xfId="58852"/>
    <cellStyle name="20% - Accent4 24 2 2 5" xfId="58853"/>
    <cellStyle name="20% - Accent4 24 2 2 5 2" xfId="58854"/>
    <cellStyle name="20% - Accent4 24 2 2 6" xfId="58855"/>
    <cellStyle name="20% - Accent4 24 2 2 6 2" xfId="58856"/>
    <cellStyle name="20% - Accent4 24 2 2 7" xfId="58857"/>
    <cellStyle name="20% - Accent4 24 2 2 7 2" xfId="58858"/>
    <cellStyle name="20% - Accent4 24 2 2 8" xfId="58859"/>
    <cellStyle name="20% - Accent4 24 2 2 8 2" xfId="58860"/>
    <cellStyle name="20% - Accent4 24 2 2 9" xfId="58861"/>
    <cellStyle name="20% - Accent4 24 2 2 9 2" xfId="58862"/>
    <cellStyle name="20% - Accent4 24 2 3" xfId="58863"/>
    <cellStyle name="20% - Accent4 24 2 3 2" xfId="58864"/>
    <cellStyle name="20% - Accent4 24 2 3 2 2" xfId="58865"/>
    <cellStyle name="20% - Accent4 24 2 3 3" xfId="58866"/>
    <cellStyle name="20% - Accent4 24 2 3 3 2" xfId="58867"/>
    <cellStyle name="20% - Accent4 24 2 3 4" xfId="58868"/>
    <cellStyle name="20% - Accent4 24 2 4" xfId="58869"/>
    <cellStyle name="20% - Accent4 24 2 4 2" xfId="58870"/>
    <cellStyle name="20% - Accent4 24 2 4 2 2" xfId="58871"/>
    <cellStyle name="20% - Accent4 24 2 4 3" xfId="58872"/>
    <cellStyle name="20% - Accent4 24 2 4 3 2" xfId="58873"/>
    <cellStyle name="20% - Accent4 24 2 4 4" xfId="58874"/>
    <cellStyle name="20% - Accent4 24 2 5" xfId="58875"/>
    <cellStyle name="20% - Accent4 24 2 5 2" xfId="58876"/>
    <cellStyle name="20% - Accent4 24 2 5 2 2" xfId="58877"/>
    <cellStyle name="20% - Accent4 24 2 5 3" xfId="58878"/>
    <cellStyle name="20% - Accent4 24 2 6" xfId="58879"/>
    <cellStyle name="20% - Accent4 24 2 6 2" xfId="58880"/>
    <cellStyle name="20% - Accent4 24 2 7" xfId="58881"/>
    <cellStyle name="20% - Accent4 24 2 7 2" xfId="58882"/>
    <cellStyle name="20% - Accent4 24 2 8" xfId="58883"/>
    <cellStyle name="20% - Accent4 24 2 8 2" xfId="58884"/>
    <cellStyle name="20% - Accent4 24 2 9" xfId="58885"/>
    <cellStyle name="20% - Accent4 24 2 9 2" xfId="58886"/>
    <cellStyle name="20% - Accent4 24 3" xfId="58887"/>
    <cellStyle name="20% - Accent4 24 3 10" xfId="58888"/>
    <cellStyle name="20% - Accent4 24 3 10 2" xfId="58889"/>
    <cellStyle name="20% - Accent4 24 3 11" xfId="58890"/>
    <cellStyle name="20% - Accent4 24 3 2" xfId="58891"/>
    <cellStyle name="20% - Accent4 24 3 2 2" xfId="58892"/>
    <cellStyle name="20% - Accent4 24 3 2 2 2" xfId="58893"/>
    <cellStyle name="20% - Accent4 24 3 2 3" xfId="58894"/>
    <cellStyle name="20% - Accent4 24 3 2 3 2" xfId="58895"/>
    <cellStyle name="20% - Accent4 24 3 2 4" xfId="58896"/>
    <cellStyle name="20% - Accent4 24 3 3" xfId="58897"/>
    <cellStyle name="20% - Accent4 24 3 3 2" xfId="58898"/>
    <cellStyle name="20% - Accent4 24 3 3 2 2" xfId="58899"/>
    <cellStyle name="20% - Accent4 24 3 3 3" xfId="58900"/>
    <cellStyle name="20% - Accent4 24 3 3 3 2" xfId="58901"/>
    <cellStyle name="20% - Accent4 24 3 3 4" xfId="58902"/>
    <cellStyle name="20% - Accent4 24 3 4" xfId="58903"/>
    <cellStyle name="20% - Accent4 24 3 4 2" xfId="58904"/>
    <cellStyle name="20% - Accent4 24 3 4 2 2" xfId="58905"/>
    <cellStyle name="20% - Accent4 24 3 4 3" xfId="58906"/>
    <cellStyle name="20% - Accent4 24 3 5" xfId="58907"/>
    <cellStyle name="20% - Accent4 24 3 5 2" xfId="58908"/>
    <cellStyle name="20% - Accent4 24 3 6" xfId="58909"/>
    <cellStyle name="20% - Accent4 24 3 6 2" xfId="58910"/>
    <cellStyle name="20% - Accent4 24 3 7" xfId="58911"/>
    <cellStyle name="20% - Accent4 24 3 7 2" xfId="58912"/>
    <cellStyle name="20% - Accent4 24 3 8" xfId="58913"/>
    <cellStyle name="20% - Accent4 24 3 8 2" xfId="58914"/>
    <cellStyle name="20% - Accent4 24 3 9" xfId="58915"/>
    <cellStyle name="20% - Accent4 24 3 9 2" xfId="58916"/>
    <cellStyle name="20% - Accent4 24 4" xfId="58917"/>
    <cellStyle name="20% - Accent4 24 4 2" xfId="58918"/>
    <cellStyle name="20% - Accent4 24 4 2 2" xfId="58919"/>
    <cellStyle name="20% - Accent4 24 4 3" xfId="58920"/>
    <cellStyle name="20% - Accent4 24 4 3 2" xfId="58921"/>
    <cellStyle name="20% - Accent4 24 4 4" xfId="58922"/>
    <cellStyle name="20% - Accent4 24 5" xfId="58923"/>
    <cellStyle name="20% - Accent4 24 5 2" xfId="58924"/>
    <cellStyle name="20% - Accent4 24 5 2 2" xfId="58925"/>
    <cellStyle name="20% - Accent4 24 5 3" xfId="58926"/>
    <cellStyle name="20% - Accent4 24 5 3 2" xfId="58927"/>
    <cellStyle name="20% - Accent4 24 5 4" xfId="58928"/>
    <cellStyle name="20% - Accent4 24 6" xfId="58929"/>
    <cellStyle name="20% - Accent4 24 6 2" xfId="58930"/>
    <cellStyle name="20% - Accent4 24 6 2 2" xfId="58931"/>
    <cellStyle name="20% - Accent4 24 6 3" xfId="58932"/>
    <cellStyle name="20% - Accent4 24 7" xfId="58933"/>
    <cellStyle name="20% - Accent4 24 7 2" xfId="58934"/>
    <cellStyle name="20% - Accent4 24 8" xfId="58935"/>
    <cellStyle name="20% - Accent4 24 8 2" xfId="58936"/>
    <cellStyle name="20% - Accent4 24 9" xfId="58937"/>
    <cellStyle name="20% - Accent4 24 9 2" xfId="58938"/>
    <cellStyle name="20% - Accent4 25" xfId="58939"/>
    <cellStyle name="20% - Accent4 25 10" xfId="58940"/>
    <cellStyle name="20% - Accent4 25 10 2" xfId="58941"/>
    <cellStyle name="20% - Accent4 25 11" xfId="58942"/>
    <cellStyle name="20% - Accent4 25 11 2" xfId="58943"/>
    <cellStyle name="20% - Accent4 25 12" xfId="58944"/>
    <cellStyle name="20% - Accent4 25 12 2" xfId="58945"/>
    <cellStyle name="20% - Accent4 25 13" xfId="58946"/>
    <cellStyle name="20% - Accent4 25 2" xfId="58947"/>
    <cellStyle name="20% - Accent4 25 2 10" xfId="58948"/>
    <cellStyle name="20% - Accent4 25 2 10 2" xfId="58949"/>
    <cellStyle name="20% - Accent4 25 2 11" xfId="58950"/>
    <cellStyle name="20% - Accent4 25 2 11 2" xfId="58951"/>
    <cellStyle name="20% - Accent4 25 2 12" xfId="58952"/>
    <cellStyle name="20% - Accent4 25 2 2" xfId="58953"/>
    <cellStyle name="20% - Accent4 25 2 2 10" xfId="58954"/>
    <cellStyle name="20% - Accent4 25 2 2 10 2" xfId="58955"/>
    <cellStyle name="20% - Accent4 25 2 2 11" xfId="58956"/>
    <cellStyle name="20% - Accent4 25 2 2 2" xfId="58957"/>
    <cellStyle name="20% - Accent4 25 2 2 2 2" xfId="58958"/>
    <cellStyle name="20% - Accent4 25 2 2 2 2 2" xfId="58959"/>
    <cellStyle name="20% - Accent4 25 2 2 2 3" xfId="58960"/>
    <cellStyle name="20% - Accent4 25 2 2 2 3 2" xfId="58961"/>
    <cellStyle name="20% - Accent4 25 2 2 2 4" xfId="58962"/>
    <cellStyle name="20% - Accent4 25 2 2 3" xfId="58963"/>
    <cellStyle name="20% - Accent4 25 2 2 3 2" xfId="58964"/>
    <cellStyle name="20% - Accent4 25 2 2 3 2 2" xfId="58965"/>
    <cellStyle name="20% - Accent4 25 2 2 3 3" xfId="58966"/>
    <cellStyle name="20% - Accent4 25 2 2 3 3 2" xfId="58967"/>
    <cellStyle name="20% - Accent4 25 2 2 3 4" xfId="58968"/>
    <cellStyle name="20% - Accent4 25 2 2 4" xfId="58969"/>
    <cellStyle name="20% - Accent4 25 2 2 4 2" xfId="58970"/>
    <cellStyle name="20% - Accent4 25 2 2 4 2 2" xfId="58971"/>
    <cellStyle name="20% - Accent4 25 2 2 4 3" xfId="58972"/>
    <cellStyle name="20% - Accent4 25 2 2 5" xfId="58973"/>
    <cellStyle name="20% - Accent4 25 2 2 5 2" xfId="58974"/>
    <cellStyle name="20% - Accent4 25 2 2 6" xfId="58975"/>
    <cellStyle name="20% - Accent4 25 2 2 6 2" xfId="58976"/>
    <cellStyle name="20% - Accent4 25 2 2 7" xfId="58977"/>
    <cellStyle name="20% - Accent4 25 2 2 7 2" xfId="58978"/>
    <cellStyle name="20% - Accent4 25 2 2 8" xfId="58979"/>
    <cellStyle name="20% - Accent4 25 2 2 8 2" xfId="58980"/>
    <cellStyle name="20% - Accent4 25 2 2 9" xfId="58981"/>
    <cellStyle name="20% - Accent4 25 2 2 9 2" xfId="58982"/>
    <cellStyle name="20% - Accent4 25 2 3" xfId="58983"/>
    <cellStyle name="20% - Accent4 25 2 3 2" xfId="58984"/>
    <cellStyle name="20% - Accent4 25 2 3 2 2" xfId="58985"/>
    <cellStyle name="20% - Accent4 25 2 3 3" xfId="58986"/>
    <cellStyle name="20% - Accent4 25 2 3 3 2" xfId="58987"/>
    <cellStyle name="20% - Accent4 25 2 3 4" xfId="58988"/>
    <cellStyle name="20% - Accent4 25 2 4" xfId="58989"/>
    <cellStyle name="20% - Accent4 25 2 4 2" xfId="58990"/>
    <cellStyle name="20% - Accent4 25 2 4 2 2" xfId="58991"/>
    <cellStyle name="20% - Accent4 25 2 4 3" xfId="58992"/>
    <cellStyle name="20% - Accent4 25 2 4 3 2" xfId="58993"/>
    <cellStyle name="20% - Accent4 25 2 4 4" xfId="58994"/>
    <cellStyle name="20% - Accent4 25 2 5" xfId="58995"/>
    <cellStyle name="20% - Accent4 25 2 5 2" xfId="58996"/>
    <cellStyle name="20% - Accent4 25 2 5 2 2" xfId="58997"/>
    <cellStyle name="20% - Accent4 25 2 5 3" xfId="58998"/>
    <cellStyle name="20% - Accent4 25 2 6" xfId="58999"/>
    <cellStyle name="20% - Accent4 25 2 6 2" xfId="59000"/>
    <cellStyle name="20% - Accent4 25 2 7" xfId="59001"/>
    <cellStyle name="20% - Accent4 25 2 7 2" xfId="59002"/>
    <cellStyle name="20% - Accent4 25 2 8" xfId="59003"/>
    <cellStyle name="20% - Accent4 25 2 8 2" xfId="59004"/>
    <cellStyle name="20% - Accent4 25 2 9" xfId="59005"/>
    <cellStyle name="20% - Accent4 25 2 9 2" xfId="59006"/>
    <cellStyle name="20% - Accent4 25 3" xfId="59007"/>
    <cellStyle name="20% - Accent4 25 3 10" xfId="59008"/>
    <cellStyle name="20% - Accent4 25 3 10 2" xfId="59009"/>
    <cellStyle name="20% - Accent4 25 3 11" xfId="59010"/>
    <cellStyle name="20% - Accent4 25 3 2" xfId="59011"/>
    <cellStyle name="20% - Accent4 25 3 2 2" xfId="59012"/>
    <cellStyle name="20% - Accent4 25 3 2 2 2" xfId="59013"/>
    <cellStyle name="20% - Accent4 25 3 2 3" xfId="59014"/>
    <cellStyle name="20% - Accent4 25 3 2 3 2" xfId="59015"/>
    <cellStyle name="20% - Accent4 25 3 2 4" xfId="59016"/>
    <cellStyle name="20% - Accent4 25 3 3" xfId="59017"/>
    <cellStyle name="20% - Accent4 25 3 3 2" xfId="59018"/>
    <cellStyle name="20% - Accent4 25 3 3 2 2" xfId="59019"/>
    <cellStyle name="20% - Accent4 25 3 3 3" xfId="59020"/>
    <cellStyle name="20% - Accent4 25 3 3 3 2" xfId="59021"/>
    <cellStyle name="20% - Accent4 25 3 3 4" xfId="59022"/>
    <cellStyle name="20% - Accent4 25 3 4" xfId="59023"/>
    <cellStyle name="20% - Accent4 25 3 4 2" xfId="59024"/>
    <cellStyle name="20% - Accent4 25 3 4 2 2" xfId="59025"/>
    <cellStyle name="20% - Accent4 25 3 4 3" xfId="59026"/>
    <cellStyle name="20% - Accent4 25 3 5" xfId="59027"/>
    <cellStyle name="20% - Accent4 25 3 5 2" xfId="59028"/>
    <cellStyle name="20% - Accent4 25 3 6" xfId="59029"/>
    <cellStyle name="20% - Accent4 25 3 6 2" xfId="59030"/>
    <cellStyle name="20% - Accent4 25 3 7" xfId="59031"/>
    <cellStyle name="20% - Accent4 25 3 7 2" xfId="59032"/>
    <cellStyle name="20% - Accent4 25 3 8" xfId="59033"/>
    <cellStyle name="20% - Accent4 25 3 8 2" xfId="59034"/>
    <cellStyle name="20% - Accent4 25 3 9" xfId="59035"/>
    <cellStyle name="20% - Accent4 25 3 9 2" xfId="59036"/>
    <cellStyle name="20% - Accent4 25 4" xfId="59037"/>
    <cellStyle name="20% - Accent4 25 4 2" xfId="59038"/>
    <cellStyle name="20% - Accent4 25 4 2 2" xfId="59039"/>
    <cellStyle name="20% - Accent4 25 4 3" xfId="59040"/>
    <cellStyle name="20% - Accent4 25 4 3 2" xfId="59041"/>
    <cellStyle name="20% - Accent4 25 4 4" xfId="59042"/>
    <cellStyle name="20% - Accent4 25 5" xfId="59043"/>
    <cellStyle name="20% - Accent4 25 5 2" xfId="59044"/>
    <cellStyle name="20% - Accent4 25 5 2 2" xfId="59045"/>
    <cellStyle name="20% - Accent4 25 5 3" xfId="59046"/>
    <cellStyle name="20% - Accent4 25 5 3 2" xfId="59047"/>
    <cellStyle name="20% - Accent4 25 5 4" xfId="59048"/>
    <cellStyle name="20% - Accent4 25 6" xfId="59049"/>
    <cellStyle name="20% - Accent4 25 6 2" xfId="59050"/>
    <cellStyle name="20% - Accent4 25 6 2 2" xfId="59051"/>
    <cellStyle name="20% - Accent4 25 6 3" xfId="59052"/>
    <cellStyle name="20% - Accent4 25 7" xfId="59053"/>
    <cellStyle name="20% - Accent4 25 7 2" xfId="59054"/>
    <cellStyle name="20% - Accent4 25 8" xfId="59055"/>
    <cellStyle name="20% - Accent4 25 8 2" xfId="59056"/>
    <cellStyle name="20% - Accent4 25 9" xfId="59057"/>
    <cellStyle name="20% - Accent4 25 9 2" xfId="59058"/>
    <cellStyle name="20% - Accent4 26" xfId="59059"/>
    <cellStyle name="20% - Accent4 26 2" xfId="59060"/>
    <cellStyle name="20% - Accent4 27" xfId="59061"/>
    <cellStyle name="20% - Accent4 27 2" xfId="59062"/>
    <cellStyle name="20% - Accent4 28" xfId="59063"/>
    <cellStyle name="20% - Accent4 28 2" xfId="59064"/>
    <cellStyle name="20% - Accent4 28 3" xfId="59065"/>
    <cellStyle name="20% - Accent4 29" xfId="59066"/>
    <cellStyle name="20% - Accent4 29 2" xfId="59067"/>
    <cellStyle name="20% - Accent4 29 3" xfId="59068"/>
    <cellStyle name="20% - Accent4 3" xfId="831"/>
    <cellStyle name="20% - Accent4 3 10" xfId="59069"/>
    <cellStyle name="20% - Accent4 3 10 2" xfId="59070"/>
    <cellStyle name="20% - Accent4 3 11" xfId="59071"/>
    <cellStyle name="20% - Accent4 3 11 2" xfId="59072"/>
    <cellStyle name="20% - Accent4 3 12" xfId="59073"/>
    <cellStyle name="20% - Accent4 3 12 2" xfId="59074"/>
    <cellStyle name="20% - Accent4 3 13" xfId="59075"/>
    <cellStyle name="20% - Accent4 3 2" xfId="832"/>
    <cellStyle name="20% - Accent4 3 2 10" xfId="59076"/>
    <cellStyle name="20% - Accent4 3 2 10 2" xfId="59077"/>
    <cellStyle name="20% - Accent4 3 2 11" xfId="59078"/>
    <cellStyle name="20% - Accent4 3 2 11 2" xfId="59079"/>
    <cellStyle name="20% - Accent4 3 2 12" xfId="59080"/>
    <cellStyle name="20% - Accent4 3 2 2" xfId="833"/>
    <cellStyle name="20% - Accent4 3 2 2 10" xfId="59081"/>
    <cellStyle name="20% - Accent4 3 2 2 10 2" xfId="59082"/>
    <cellStyle name="20% - Accent4 3 2 2 11" xfId="59083"/>
    <cellStyle name="20% - Accent4 3 2 2 2" xfId="59084"/>
    <cellStyle name="20% - Accent4 3 2 2 2 2" xfId="59085"/>
    <cellStyle name="20% - Accent4 3 2 2 2 2 2" xfId="59086"/>
    <cellStyle name="20% - Accent4 3 2 2 2 3" xfId="59087"/>
    <cellStyle name="20% - Accent4 3 2 2 2 3 2" xfId="59088"/>
    <cellStyle name="20% - Accent4 3 2 2 2 4" xfId="59089"/>
    <cellStyle name="20% - Accent4 3 2 2 3" xfId="59090"/>
    <cellStyle name="20% - Accent4 3 2 2 3 2" xfId="59091"/>
    <cellStyle name="20% - Accent4 3 2 2 3 2 2" xfId="59092"/>
    <cellStyle name="20% - Accent4 3 2 2 3 3" xfId="59093"/>
    <cellStyle name="20% - Accent4 3 2 2 3 3 2" xfId="59094"/>
    <cellStyle name="20% - Accent4 3 2 2 3 4" xfId="59095"/>
    <cellStyle name="20% - Accent4 3 2 2 4" xfId="59096"/>
    <cellStyle name="20% - Accent4 3 2 2 4 2" xfId="59097"/>
    <cellStyle name="20% - Accent4 3 2 2 4 2 2" xfId="59098"/>
    <cellStyle name="20% - Accent4 3 2 2 4 3" xfId="59099"/>
    <cellStyle name="20% - Accent4 3 2 2 5" xfId="59100"/>
    <cellStyle name="20% - Accent4 3 2 2 5 2" xfId="59101"/>
    <cellStyle name="20% - Accent4 3 2 2 6" xfId="59102"/>
    <cellStyle name="20% - Accent4 3 2 2 6 2" xfId="59103"/>
    <cellStyle name="20% - Accent4 3 2 2 7" xfId="59104"/>
    <cellStyle name="20% - Accent4 3 2 2 7 2" xfId="59105"/>
    <cellStyle name="20% - Accent4 3 2 2 8" xfId="59106"/>
    <cellStyle name="20% - Accent4 3 2 2 8 2" xfId="59107"/>
    <cellStyle name="20% - Accent4 3 2 2 9" xfId="59108"/>
    <cellStyle name="20% - Accent4 3 2 2 9 2" xfId="59109"/>
    <cellStyle name="20% - Accent4 3 2 3" xfId="834"/>
    <cellStyle name="20% - Accent4 3 2 3 2" xfId="59110"/>
    <cellStyle name="20% - Accent4 3 2 3 2 2" xfId="59111"/>
    <cellStyle name="20% - Accent4 3 2 3 3" xfId="59112"/>
    <cellStyle name="20% - Accent4 3 2 3 3 2" xfId="59113"/>
    <cellStyle name="20% - Accent4 3 2 3 4" xfId="59114"/>
    <cellStyle name="20% - Accent4 3 2 4" xfId="835"/>
    <cellStyle name="20% - Accent4 3 2 4 2" xfId="59115"/>
    <cellStyle name="20% - Accent4 3 2 4 2 2" xfId="59116"/>
    <cellStyle name="20% - Accent4 3 2 4 3" xfId="59117"/>
    <cellStyle name="20% - Accent4 3 2 4 3 2" xfId="59118"/>
    <cellStyle name="20% - Accent4 3 2 4 4" xfId="59119"/>
    <cellStyle name="20% - Accent4 3 2 5" xfId="836"/>
    <cellStyle name="20% - Accent4 3 2 5 2" xfId="59120"/>
    <cellStyle name="20% - Accent4 3 2 5 2 2" xfId="59121"/>
    <cellStyle name="20% - Accent4 3 2 5 3" xfId="59122"/>
    <cellStyle name="20% - Accent4 3 2 6" xfId="59123"/>
    <cellStyle name="20% - Accent4 3 2 6 2" xfId="59124"/>
    <cellStyle name="20% - Accent4 3 2 7" xfId="59125"/>
    <cellStyle name="20% - Accent4 3 2 7 2" xfId="59126"/>
    <cellStyle name="20% - Accent4 3 2 8" xfId="59127"/>
    <cellStyle name="20% - Accent4 3 2 8 2" xfId="59128"/>
    <cellStyle name="20% - Accent4 3 2 9" xfId="59129"/>
    <cellStyle name="20% - Accent4 3 2 9 2" xfId="59130"/>
    <cellStyle name="20% - Accent4 3 3" xfId="837"/>
    <cellStyle name="20% - Accent4 3 3 10" xfId="59131"/>
    <cellStyle name="20% - Accent4 3 3 10 2" xfId="59132"/>
    <cellStyle name="20% - Accent4 3 3 11" xfId="59133"/>
    <cellStyle name="20% - Accent4 3 3 2" xfId="838"/>
    <cellStyle name="20% - Accent4 3 3 2 2" xfId="59134"/>
    <cellStyle name="20% - Accent4 3 3 2 2 2" xfId="59135"/>
    <cellStyle name="20% - Accent4 3 3 2 3" xfId="59136"/>
    <cellStyle name="20% - Accent4 3 3 2 3 2" xfId="59137"/>
    <cellStyle name="20% - Accent4 3 3 2 4" xfId="59138"/>
    <cellStyle name="20% - Accent4 3 3 3" xfId="59139"/>
    <cellStyle name="20% - Accent4 3 3 3 2" xfId="59140"/>
    <cellStyle name="20% - Accent4 3 3 3 2 2" xfId="59141"/>
    <cellStyle name="20% - Accent4 3 3 3 3" xfId="59142"/>
    <cellStyle name="20% - Accent4 3 3 3 3 2" xfId="59143"/>
    <cellStyle name="20% - Accent4 3 3 3 4" xfId="59144"/>
    <cellStyle name="20% - Accent4 3 3 4" xfId="59145"/>
    <cellStyle name="20% - Accent4 3 3 4 2" xfId="59146"/>
    <cellStyle name="20% - Accent4 3 3 4 2 2" xfId="59147"/>
    <cellStyle name="20% - Accent4 3 3 4 3" xfId="59148"/>
    <cellStyle name="20% - Accent4 3 3 5" xfId="59149"/>
    <cellStyle name="20% - Accent4 3 3 5 2" xfId="59150"/>
    <cellStyle name="20% - Accent4 3 3 6" xfId="59151"/>
    <cellStyle name="20% - Accent4 3 3 6 2" xfId="59152"/>
    <cellStyle name="20% - Accent4 3 3 7" xfId="59153"/>
    <cellStyle name="20% - Accent4 3 3 7 2" xfId="59154"/>
    <cellStyle name="20% - Accent4 3 3 8" xfId="59155"/>
    <cellStyle name="20% - Accent4 3 3 8 2" xfId="59156"/>
    <cellStyle name="20% - Accent4 3 3 9" xfId="59157"/>
    <cellStyle name="20% - Accent4 3 3 9 2" xfId="59158"/>
    <cellStyle name="20% - Accent4 3 4" xfId="839"/>
    <cellStyle name="20% - Accent4 3 4 2" xfId="59159"/>
    <cellStyle name="20% - Accent4 3 4 2 2" xfId="59160"/>
    <cellStyle name="20% - Accent4 3 4 3" xfId="59161"/>
    <cellStyle name="20% - Accent4 3 4 3 2" xfId="59162"/>
    <cellStyle name="20% - Accent4 3 4 4" xfId="59163"/>
    <cellStyle name="20% - Accent4 3 5" xfId="840"/>
    <cellStyle name="20% - Accent4 3 5 2" xfId="59164"/>
    <cellStyle name="20% - Accent4 3 5 2 2" xfId="59165"/>
    <cellStyle name="20% - Accent4 3 5 3" xfId="59166"/>
    <cellStyle name="20% - Accent4 3 5 3 2" xfId="59167"/>
    <cellStyle name="20% - Accent4 3 5 4" xfId="59168"/>
    <cellStyle name="20% - Accent4 3 6" xfId="841"/>
    <cellStyle name="20% - Accent4 3 6 2" xfId="842"/>
    <cellStyle name="20% - Accent4 3 6 2 2" xfId="59169"/>
    <cellStyle name="20% - Accent4 3 6 3" xfId="59170"/>
    <cellStyle name="20% - Accent4 3 7" xfId="843"/>
    <cellStyle name="20% - Accent4 3 7 2" xfId="59171"/>
    <cellStyle name="20% - Accent4 3 8" xfId="59172"/>
    <cellStyle name="20% - Accent4 3 8 2" xfId="59173"/>
    <cellStyle name="20% - Accent4 3 9" xfId="59174"/>
    <cellStyle name="20% - Accent4 3 9 2" xfId="59175"/>
    <cellStyle name="20% - Accent4 30" xfId="59176"/>
    <cellStyle name="20% - Accent4 30 2" xfId="59177"/>
    <cellStyle name="20% - Accent4 30 3" xfId="59178"/>
    <cellStyle name="20% - Accent4 31" xfId="59179"/>
    <cellStyle name="20% - Accent4 31 2" xfId="59180"/>
    <cellStyle name="20% - Accent4 31 3" xfId="59181"/>
    <cellStyle name="20% - Accent4 32" xfId="59182"/>
    <cellStyle name="20% - Accent4 32 2" xfId="59183"/>
    <cellStyle name="20% - Accent4 32 3" xfId="59184"/>
    <cellStyle name="20% - Accent4 33" xfId="59185"/>
    <cellStyle name="20% - Accent4 33 2" xfId="59186"/>
    <cellStyle name="20% - Accent4 33 3" xfId="59187"/>
    <cellStyle name="20% - Accent4 34" xfId="59188"/>
    <cellStyle name="20% - Accent4 34 2" xfId="59189"/>
    <cellStyle name="20% - Accent4 34 3" xfId="59190"/>
    <cellStyle name="20% - Accent4 35" xfId="59191"/>
    <cellStyle name="20% - Accent4 35 2" xfId="59192"/>
    <cellStyle name="20% - Accent4 35 3" xfId="59193"/>
    <cellStyle name="20% - Accent4 36" xfId="59194"/>
    <cellStyle name="20% - Accent4 36 2" xfId="59195"/>
    <cellStyle name="20% - Accent4 36 3" xfId="59196"/>
    <cellStyle name="20% - Accent4 37" xfId="59197"/>
    <cellStyle name="20% - Accent4 37 2" xfId="59198"/>
    <cellStyle name="20% - Accent4 37 3" xfId="59199"/>
    <cellStyle name="20% - Accent4 38" xfId="59200"/>
    <cellStyle name="20% - Accent4 38 2" xfId="59201"/>
    <cellStyle name="20% - Accent4 38 3" xfId="59202"/>
    <cellStyle name="20% - Accent4 39" xfId="59203"/>
    <cellStyle name="20% - Accent4 39 2" xfId="59204"/>
    <cellStyle name="20% - Accent4 39 3" xfId="59205"/>
    <cellStyle name="20% - Accent4 4" xfId="844"/>
    <cellStyle name="20% - Accent4 4 10" xfId="59206"/>
    <cellStyle name="20% - Accent4 4 10 2" xfId="59207"/>
    <cellStyle name="20% - Accent4 4 11" xfId="59208"/>
    <cellStyle name="20% - Accent4 4 11 2" xfId="59209"/>
    <cellStyle name="20% - Accent4 4 12" xfId="59210"/>
    <cellStyle name="20% - Accent4 4 12 2" xfId="59211"/>
    <cellStyle name="20% - Accent4 4 13" xfId="59212"/>
    <cellStyle name="20% - Accent4 4 2" xfId="845"/>
    <cellStyle name="20% - Accent4 4 2 10" xfId="59213"/>
    <cellStyle name="20% - Accent4 4 2 10 2" xfId="59214"/>
    <cellStyle name="20% - Accent4 4 2 11" xfId="59215"/>
    <cellStyle name="20% - Accent4 4 2 11 2" xfId="59216"/>
    <cellStyle name="20% - Accent4 4 2 12" xfId="59217"/>
    <cellStyle name="20% - Accent4 4 2 2" xfId="846"/>
    <cellStyle name="20% - Accent4 4 2 2 10" xfId="59218"/>
    <cellStyle name="20% - Accent4 4 2 2 10 2" xfId="59219"/>
    <cellStyle name="20% - Accent4 4 2 2 11" xfId="59220"/>
    <cellStyle name="20% - Accent4 4 2 2 2" xfId="59221"/>
    <cellStyle name="20% - Accent4 4 2 2 2 2" xfId="59222"/>
    <cellStyle name="20% - Accent4 4 2 2 2 2 2" xfId="59223"/>
    <cellStyle name="20% - Accent4 4 2 2 2 3" xfId="59224"/>
    <cellStyle name="20% - Accent4 4 2 2 2 3 2" xfId="59225"/>
    <cellStyle name="20% - Accent4 4 2 2 2 4" xfId="59226"/>
    <cellStyle name="20% - Accent4 4 2 2 3" xfId="59227"/>
    <cellStyle name="20% - Accent4 4 2 2 3 2" xfId="59228"/>
    <cellStyle name="20% - Accent4 4 2 2 3 2 2" xfId="59229"/>
    <cellStyle name="20% - Accent4 4 2 2 3 3" xfId="59230"/>
    <cellStyle name="20% - Accent4 4 2 2 3 3 2" xfId="59231"/>
    <cellStyle name="20% - Accent4 4 2 2 3 4" xfId="59232"/>
    <cellStyle name="20% - Accent4 4 2 2 4" xfId="59233"/>
    <cellStyle name="20% - Accent4 4 2 2 4 2" xfId="59234"/>
    <cellStyle name="20% - Accent4 4 2 2 4 2 2" xfId="59235"/>
    <cellStyle name="20% - Accent4 4 2 2 4 3" xfId="59236"/>
    <cellStyle name="20% - Accent4 4 2 2 5" xfId="59237"/>
    <cellStyle name="20% - Accent4 4 2 2 5 2" xfId="59238"/>
    <cellStyle name="20% - Accent4 4 2 2 6" xfId="59239"/>
    <cellStyle name="20% - Accent4 4 2 2 6 2" xfId="59240"/>
    <cellStyle name="20% - Accent4 4 2 2 7" xfId="59241"/>
    <cellStyle name="20% - Accent4 4 2 2 7 2" xfId="59242"/>
    <cellStyle name="20% - Accent4 4 2 2 8" xfId="59243"/>
    <cellStyle name="20% - Accent4 4 2 2 8 2" xfId="59244"/>
    <cellStyle name="20% - Accent4 4 2 2 9" xfId="59245"/>
    <cellStyle name="20% - Accent4 4 2 2 9 2" xfId="59246"/>
    <cellStyle name="20% - Accent4 4 2 3" xfId="59247"/>
    <cellStyle name="20% - Accent4 4 2 3 2" xfId="59248"/>
    <cellStyle name="20% - Accent4 4 2 3 2 2" xfId="59249"/>
    <cellStyle name="20% - Accent4 4 2 3 3" xfId="59250"/>
    <cellStyle name="20% - Accent4 4 2 3 3 2" xfId="59251"/>
    <cellStyle name="20% - Accent4 4 2 3 4" xfId="59252"/>
    <cellStyle name="20% - Accent4 4 2 4" xfId="59253"/>
    <cellStyle name="20% - Accent4 4 2 4 2" xfId="59254"/>
    <cellStyle name="20% - Accent4 4 2 4 2 2" xfId="59255"/>
    <cellStyle name="20% - Accent4 4 2 4 3" xfId="59256"/>
    <cellStyle name="20% - Accent4 4 2 4 3 2" xfId="59257"/>
    <cellStyle name="20% - Accent4 4 2 4 4" xfId="59258"/>
    <cellStyle name="20% - Accent4 4 2 5" xfId="59259"/>
    <cellStyle name="20% - Accent4 4 2 5 2" xfId="59260"/>
    <cellStyle name="20% - Accent4 4 2 5 2 2" xfId="59261"/>
    <cellStyle name="20% - Accent4 4 2 5 3" xfId="59262"/>
    <cellStyle name="20% - Accent4 4 2 6" xfId="59263"/>
    <cellStyle name="20% - Accent4 4 2 6 2" xfId="59264"/>
    <cellStyle name="20% - Accent4 4 2 7" xfId="59265"/>
    <cellStyle name="20% - Accent4 4 2 7 2" xfId="59266"/>
    <cellStyle name="20% - Accent4 4 2 8" xfId="59267"/>
    <cellStyle name="20% - Accent4 4 2 8 2" xfId="59268"/>
    <cellStyle name="20% - Accent4 4 2 9" xfId="59269"/>
    <cellStyle name="20% - Accent4 4 2 9 2" xfId="59270"/>
    <cellStyle name="20% - Accent4 4 3" xfId="847"/>
    <cellStyle name="20% - Accent4 4 3 10" xfId="59271"/>
    <cellStyle name="20% - Accent4 4 3 10 2" xfId="59272"/>
    <cellStyle name="20% - Accent4 4 3 11" xfId="59273"/>
    <cellStyle name="20% - Accent4 4 3 2" xfId="59274"/>
    <cellStyle name="20% - Accent4 4 3 2 2" xfId="59275"/>
    <cellStyle name="20% - Accent4 4 3 2 2 2" xfId="59276"/>
    <cellStyle name="20% - Accent4 4 3 2 3" xfId="59277"/>
    <cellStyle name="20% - Accent4 4 3 2 3 2" xfId="59278"/>
    <cellStyle name="20% - Accent4 4 3 2 4" xfId="59279"/>
    <cellStyle name="20% - Accent4 4 3 3" xfId="59280"/>
    <cellStyle name="20% - Accent4 4 3 3 2" xfId="59281"/>
    <cellStyle name="20% - Accent4 4 3 3 2 2" xfId="59282"/>
    <cellStyle name="20% - Accent4 4 3 3 3" xfId="59283"/>
    <cellStyle name="20% - Accent4 4 3 3 3 2" xfId="59284"/>
    <cellStyle name="20% - Accent4 4 3 3 4" xfId="59285"/>
    <cellStyle name="20% - Accent4 4 3 4" xfId="59286"/>
    <cellStyle name="20% - Accent4 4 3 4 2" xfId="59287"/>
    <cellStyle name="20% - Accent4 4 3 4 2 2" xfId="59288"/>
    <cellStyle name="20% - Accent4 4 3 4 3" xfId="59289"/>
    <cellStyle name="20% - Accent4 4 3 5" xfId="59290"/>
    <cellStyle name="20% - Accent4 4 3 5 2" xfId="59291"/>
    <cellStyle name="20% - Accent4 4 3 6" xfId="59292"/>
    <cellStyle name="20% - Accent4 4 3 6 2" xfId="59293"/>
    <cellStyle name="20% - Accent4 4 3 7" xfId="59294"/>
    <cellStyle name="20% - Accent4 4 3 7 2" xfId="59295"/>
    <cellStyle name="20% - Accent4 4 3 8" xfId="59296"/>
    <cellStyle name="20% - Accent4 4 3 8 2" xfId="59297"/>
    <cellStyle name="20% - Accent4 4 3 9" xfId="59298"/>
    <cellStyle name="20% - Accent4 4 3 9 2" xfId="59299"/>
    <cellStyle name="20% - Accent4 4 4" xfId="848"/>
    <cellStyle name="20% - Accent4 4 4 2" xfId="59300"/>
    <cellStyle name="20% - Accent4 4 4 2 2" xfId="59301"/>
    <cellStyle name="20% - Accent4 4 4 3" xfId="59302"/>
    <cellStyle name="20% - Accent4 4 4 3 2" xfId="59303"/>
    <cellStyle name="20% - Accent4 4 4 4" xfId="59304"/>
    <cellStyle name="20% - Accent4 4 5" xfId="849"/>
    <cellStyle name="20% - Accent4 4 5 2" xfId="850"/>
    <cellStyle name="20% - Accent4 4 5 2 2" xfId="59305"/>
    <cellStyle name="20% - Accent4 4 5 3" xfId="59306"/>
    <cellStyle name="20% - Accent4 4 5 3 2" xfId="59307"/>
    <cellStyle name="20% - Accent4 4 5 4" xfId="59308"/>
    <cellStyle name="20% - Accent4 4 6" xfId="851"/>
    <cellStyle name="20% - Accent4 4 6 2" xfId="59309"/>
    <cellStyle name="20% - Accent4 4 6 2 2" xfId="59310"/>
    <cellStyle name="20% - Accent4 4 6 3" xfId="59311"/>
    <cellStyle name="20% - Accent4 4 7" xfId="59312"/>
    <cellStyle name="20% - Accent4 4 7 2" xfId="59313"/>
    <cellStyle name="20% - Accent4 4 8" xfId="59314"/>
    <cellStyle name="20% - Accent4 4 8 2" xfId="59315"/>
    <cellStyle name="20% - Accent4 4 9" xfId="59316"/>
    <cellStyle name="20% - Accent4 4 9 2" xfId="59317"/>
    <cellStyle name="20% - Accent4 40" xfId="59318"/>
    <cellStyle name="20% - Accent4 40 2" xfId="59319"/>
    <cellStyle name="20% - Accent4 40 3" xfId="59320"/>
    <cellStyle name="20% - Accent4 41" xfId="59321"/>
    <cellStyle name="20% - Accent4 41 2" xfId="59322"/>
    <cellStyle name="20% - Accent4 42" xfId="59323"/>
    <cellStyle name="20% - Accent4 42 2" xfId="59324"/>
    <cellStyle name="20% - Accent4 43" xfId="59325"/>
    <cellStyle name="20% - Accent4 43 2" xfId="59326"/>
    <cellStyle name="20% - Accent4 44" xfId="59327"/>
    <cellStyle name="20% - Accent4 44 2" xfId="59328"/>
    <cellStyle name="20% - Accent4 45" xfId="59329"/>
    <cellStyle name="20% - Accent4 46" xfId="59330"/>
    <cellStyle name="20% - Accent4 47" xfId="59331"/>
    <cellStyle name="20% - Accent4 48" xfId="59332"/>
    <cellStyle name="20% - Accent4 49" xfId="59333"/>
    <cellStyle name="20% - Accent4 5" xfId="852"/>
    <cellStyle name="20% - Accent4 5 10" xfId="59334"/>
    <cellStyle name="20% - Accent4 5 10 2" xfId="59335"/>
    <cellStyle name="20% - Accent4 5 11" xfId="59336"/>
    <cellStyle name="20% - Accent4 5 11 2" xfId="59337"/>
    <cellStyle name="20% - Accent4 5 12" xfId="59338"/>
    <cellStyle name="20% - Accent4 5 12 2" xfId="59339"/>
    <cellStyle name="20% - Accent4 5 13" xfId="59340"/>
    <cellStyle name="20% - Accent4 5 2" xfId="853"/>
    <cellStyle name="20% - Accent4 5 2 10" xfId="59341"/>
    <cellStyle name="20% - Accent4 5 2 10 2" xfId="59342"/>
    <cellStyle name="20% - Accent4 5 2 11" xfId="59343"/>
    <cellStyle name="20% - Accent4 5 2 11 2" xfId="59344"/>
    <cellStyle name="20% - Accent4 5 2 12" xfId="59345"/>
    <cellStyle name="20% - Accent4 5 2 2" xfId="854"/>
    <cellStyle name="20% - Accent4 5 2 2 10" xfId="59346"/>
    <cellStyle name="20% - Accent4 5 2 2 10 2" xfId="59347"/>
    <cellStyle name="20% - Accent4 5 2 2 11" xfId="59348"/>
    <cellStyle name="20% - Accent4 5 2 2 2" xfId="59349"/>
    <cellStyle name="20% - Accent4 5 2 2 2 2" xfId="59350"/>
    <cellStyle name="20% - Accent4 5 2 2 2 2 2" xfId="59351"/>
    <cellStyle name="20% - Accent4 5 2 2 2 3" xfId="59352"/>
    <cellStyle name="20% - Accent4 5 2 2 2 3 2" xfId="59353"/>
    <cellStyle name="20% - Accent4 5 2 2 2 4" xfId="59354"/>
    <cellStyle name="20% - Accent4 5 2 2 3" xfId="59355"/>
    <cellStyle name="20% - Accent4 5 2 2 3 2" xfId="59356"/>
    <cellStyle name="20% - Accent4 5 2 2 3 2 2" xfId="59357"/>
    <cellStyle name="20% - Accent4 5 2 2 3 3" xfId="59358"/>
    <cellStyle name="20% - Accent4 5 2 2 3 3 2" xfId="59359"/>
    <cellStyle name="20% - Accent4 5 2 2 3 4" xfId="59360"/>
    <cellStyle name="20% - Accent4 5 2 2 4" xfId="59361"/>
    <cellStyle name="20% - Accent4 5 2 2 4 2" xfId="59362"/>
    <cellStyle name="20% - Accent4 5 2 2 4 2 2" xfId="59363"/>
    <cellStyle name="20% - Accent4 5 2 2 4 3" xfId="59364"/>
    <cellStyle name="20% - Accent4 5 2 2 5" xfId="59365"/>
    <cellStyle name="20% - Accent4 5 2 2 5 2" xfId="59366"/>
    <cellStyle name="20% - Accent4 5 2 2 6" xfId="59367"/>
    <cellStyle name="20% - Accent4 5 2 2 6 2" xfId="59368"/>
    <cellStyle name="20% - Accent4 5 2 2 7" xfId="59369"/>
    <cellStyle name="20% - Accent4 5 2 2 7 2" xfId="59370"/>
    <cellStyle name="20% - Accent4 5 2 2 8" xfId="59371"/>
    <cellStyle name="20% - Accent4 5 2 2 8 2" xfId="59372"/>
    <cellStyle name="20% - Accent4 5 2 2 9" xfId="59373"/>
    <cellStyle name="20% - Accent4 5 2 2 9 2" xfId="59374"/>
    <cellStyle name="20% - Accent4 5 2 3" xfId="59375"/>
    <cellStyle name="20% - Accent4 5 2 3 2" xfId="59376"/>
    <cellStyle name="20% - Accent4 5 2 3 2 2" xfId="59377"/>
    <cellStyle name="20% - Accent4 5 2 3 3" xfId="59378"/>
    <cellStyle name="20% - Accent4 5 2 3 3 2" xfId="59379"/>
    <cellStyle name="20% - Accent4 5 2 3 4" xfId="59380"/>
    <cellStyle name="20% - Accent4 5 2 4" xfId="59381"/>
    <cellStyle name="20% - Accent4 5 2 4 2" xfId="59382"/>
    <cellStyle name="20% - Accent4 5 2 4 2 2" xfId="59383"/>
    <cellStyle name="20% - Accent4 5 2 4 3" xfId="59384"/>
    <cellStyle name="20% - Accent4 5 2 4 3 2" xfId="59385"/>
    <cellStyle name="20% - Accent4 5 2 4 4" xfId="59386"/>
    <cellStyle name="20% - Accent4 5 2 5" xfId="59387"/>
    <cellStyle name="20% - Accent4 5 2 5 2" xfId="59388"/>
    <cellStyle name="20% - Accent4 5 2 5 2 2" xfId="59389"/>
    <cellStyle name="20% - Accent4 5 2 5 3" xfId="59390"/>
    <cellStyle name="20% - Accent4 5 2 6" xfId="59391"/>
    <cellStyle name="20% - Accent4 5 2 6 2" xfId="59392"/>
    <cellStyle name="20% - Accent4 5 2 7" xfId="59393"/>
    <cellStyle name="20% - Accent4 5 2 7 2" xfId="59394"/>
    <cellStyle name="20% - Accent4 5 2 8" xfId="59395"/>
    <cellStyle name="20% - Accent4 5 2 8 2" xfId="59396"/>
    <cellStyle name="20% - Accent4 5 2 9" xfId="59397"/>
    <cellStyle name="20% - Accent4 5 2 9 2" xfId="59398"/>
    <cellStyle name="20% - Accent4 5 3" xfId="855"/>
    <cellStyle name="20% - Accent4 5 3 10" xfId="59399"/>
    <cellStyle name="20% - Accent4 5 3 10 2" xfId="59400"/>
    <cellStyle name="20% - Accent4 5 3 11" xfId="59401"/>
    <cellStyle name="20% - Accent4 5 3 2" xfId="59402"/>
    <cellStyle name="20% - Accent4 5 3 2 2" xfId="59403"/>
    <cellStyle name="20% - Accent4 5 3 2 2 2" xfId="59404"/>
    <cellStyle name="20% - Accent4 5 3 2 3" xfId="59405"/>
    <cellStyle name="20% - Accent4 5 3 2 3 2" xfId="59406"/>
    <cellStyle name="20% - Accent4 5 3 2 4" xfId="59407"/>
    <cellStyle name="20% - Accent4 5 3 3" xfId="59408"/>
    <cellStyle name="20% - Accent4 5 3 3 2" xfId="59409"/>
    <cellStyle name="20% - Accent4 5 3 3 2 2" xfId="59410"/>
    <cellStyle name="20% - Accent4 5 3 3 3" xfId="59411"/>
    <cellStyle name="20% - Accent4 5 3 3 3 2" xfId="59412"/>
    <cellStyle name="20% - Accent4 5 3 3 4" xfId="59413"/>
    <cellStyle name="20% - Accent4 5 3 4" xfId="59414"/>
    <cellStyle name="20% - Accent4 5 3 4 2" xfId="59415"/>
    <cellStyle name="20% - Accent4 5 3 4 2 2" xfId="59416"/>
    <cellStyle name="20% - Accent4 5 3 4 3" xfId="59417"/>
    <cellStyle name="20% - Accent4 5 3 5" xfId="59418"/>
    <cellStyle name="20% - Accent4 5 3 5 2" xfId="59419"/>
    <cellStyle name="20% - Accent4 5 3 6" xfId="59420"/>
    <cellStyle name="20% - Accent4 5 3 6 2" xfId="59421"/>
    <cellStyle name="20% - Accent4 5 3 7" xfId="59422"/>
    <cellStyle name="20% - Accent4 5 3 7 2" xfId="59423"/>
    <cellStyle name="20% - Accent4 5 3 8" xfId="59424"/>
    <cellStyle name="20% - Accent4 5 3 8 2" xfId="59425"/>
    <cellStyle name="20% - Accent4 5 3 9" xfId="59426"/>
    <cellStyle name="20% - Accent4 5 3 9 2" xfId="59427"/>
    <cellStyle name="20% - Accent4 5 4" xfId="59428"/>
    <cellStyle name="20% - Accent4 5 4 2" xfId="59429"/>
    <cellStyle name="20% - Accent4 5 4 2 2" xfId="59430"/>
    <cellStyle name="20% - Accent4 5 4 3" xfId="59431"/>
    <cellStyle name="20% - Accent4 5 4 3 2" xfId="59432"/>
    <cellStyle name="20% - Accent4 5 4 4" xfId="59433"/>
    <cellStyle name="20% - Accent4 5 5" xfId="59434"/>
    <cellStyle name="20% - Accent4 5 5 2" xfId="59435"/>
    <cellStyle name="20% - Accent4 5 5 2 2" xfId="59436"/>
    <cellStyle name="20% - Accent4 5 5 3" xfId="59437"/>
    <cellStyle name="20% - Accent4 5 5 3 2" xfId="59438"/>
    <cellStyle name="20% - Accent4 5 5 4" xfId="59439"/>
    <cellStyle name="20% - Accent4 5 6" xfId="59440"/>
    <cellStyle name="20% - Accent4 5 6 2" xfId="59441"/>
    <cellStyle name="20% - Accent4 5 6 2 2" xfId="59442"/>
    <cellStyle name="20% - Accent4 5 6 3" xfId="59443"/>
    <cellStyle name="20% - Accent4 5 7" xfId="59444"/>
    <cellStyle name="20% - Accent4 5 7 2" xfId="59445"/>
    <cellStyle name="20% - Accent4 5 8" xfId="59446"/>
    <cellStyle name="20% - Accent4 5 8 2" xfId="59447"/>
    <cellStyle name="20% - Accent4 5 9" xfId="59448"/>
    <cellStyle name="20% - Accent4 5 9 2" xfId="59449"/>
    <cellStyle name="20% - Accent4 50" xfId="59450"/>
    <cellStyle name="20% - Accent4 51" xfId="59451"/>
    <cellStyle name="20% - Accent4 52" xfId="59452"/>
    <cellStyle name="20% - Accent4 53" xfId="59453"/>
    <cellStyle name="20% - Accent4 54" xfId="59454"/>
    <cellStyle name="20% - Accent4 55" xfId="59455"/>
    <cellStyle name="20% - Accent4 56" xfId="59456"/>
    <cellStyle name="20% - Accent4 6" xfId="856"/>
    <cellStyle name="20% - Accent4 6 10" xfId="59457"/>
    <cellStyle name="20% - Accent4 6 10 2" xfId="59458"/>
    <cellStyle name="20% - Accent4 6 11" xfId="59459"/>
    <cellStyle name="20% - Accent4 6 11 2" xfId="59460"/>
    <cellStyle name="20% - Accent4 6 12" xfId="59461"/>
    <cellStyle name="20% - Accent4 6 12 2" xfId="59462"/>
    <cellStyle name="20% - Accent4 6 13" xfId="59463"/>
    <cellStyle name="20% - Accent4 6 2" xfId="857"/>
    <cellStyle name="20% - Accent4 6 2 10" xfId="59464"/>
    <cellStyle name="20% - Accent4 6 2 10 2" xfId="59465"/>
    <cellStyle name="20% - Accent4 6 2 11" xfId="59466"/>
    <cellStyle name="20% - Accent4 6 2 11 2" xfId="59467"/>
    <cellStyle name="20% - Accent4 6 2 12" xfId="59468"/>
    <cellStyle name="20% - Accent4 6 2 2" xfId="858"/>
    <cellStyle name="20% - Accent4 6 2 2 10" xfId="59469"/>
    <cellStyle name="20% - Accent4 6 2 2 10 2" xfId="59470"/>
    <cellStyle name="20% - Accent4 6 2 2 11" xfId="59471"/>
    <cellStyle name="20% - Accent4 6 2 2 2" xfId="59472"/>
    <cellStyle name="20% - Accent4 6 2 2 2 2" xfId="59473"/>
    <cellStyle name="20% - Accent4 6 2 2 2 2 2" xfId="59474"/>
    <cellStyle name="20% - Accent4 6 2 2 2 3" xfId="59475"/>
    <cellStyle name="20% - Accent4 6 2 2 2 3 2" xfId="59476"/>
    <cellStyle name="20% - Accent4 6 2 2 2 4" xfId="59477"/>
    <cellStyle name="20% - Accent4 6 2 2 3" xfId="59478"/>
    <cellStyle name="20% - Accent4 6 2 2 3 2" xfId="59479"/>
    <cellStyle name="20% - Accent4 6 2 2 3 2 2" xfId="59480"/>
    <cellStyle name="20% - Accent4 6 2 2 3 3" xfId="59481"/>
    <cellStyle name="20% - Accent4 6 2 2 3 3 2" xfId="59482"/>
    <cellStyle name="20% - Accent4 6 2 2 3 4" xfId="59483"/>
    <cellStyle name="20% - Accent4 6 2 2 4" xfId="59484"/>
    <cellStyle name="20% - Accent4 6 2 2 4 2" xfId="59485"/>
    <cellStyle name="20% - Accent4 6 2 2 4 2 2" xfId="59486"/>
    <cellStyle name="20% - Accent4 6 2 2 4 3" xfId="59487"/>
    <cellStyle name="20% - Accent4 6 2 2 5" xfId="59488"/>
    <cellStyle name="20% - Accent4 6 2 2 5 2" xfId="59489"/>
    <cellStyle name="20% - Accent4 6 2 2 6" xfId="59490"/>
    <cellStyle name="20% - Accent4 6 2 2 6 2" xfId="59491"/>
    <cellStyle name="20% - Accent4 6 2 2 7" xfId="59492"/>
    <cellStyle name="20% - Accent4 6 2 2 7 2" xfId="59493"/>
    <cellStyle name="20% - Accent4 6 2 2 8" xfId="59494"/>
    <cellStyle name="20% - Accent4 6 2 2 8 2" xfId="59495"/>
    <cellStyle name="20% - Accent4 6 2 2 9" xfId="59496"/>
    <cellStyle name="20% - Accent4 6 2 2 9 2" xfId="59497"/>
    <cellStyle name="20% - Accent4 6 2 3" xfId="59498"/>
    <cellStyle name="20% - Accent4 6 2 3 2" xfId="59499"/>
    <cellStyle name="20% - Accent4 6 2 3 2 2" xfId="59500"/>
    <cellStyle name="20% - Accent4 6 2 3 3" xfId="59501"/>
    <cellStyle name="20% - Accent4 6 2 3 3 2" xfId="59502"/>
    <cellStyle name="20% - Accent4 6 2 3 4" xfId="59503"/>
    <cellStyle name="20% - Accent4 6 2 4" xfId="59504"/>
    <cellStyle name="20% - Accent4 6 2 4 2" xfId="59505"/>
    <cellStyle name="20% - Accent4 6 2 4 2 2" xfId="59506"/>
    <cellStyle name="20% - Accent4 6 2 4 3" xfId="59507"/>
    <cellStyle name="20% - Accent4 6 2 4 3 2" xfId="59508"/>
    <cellStyle name="20% - Accent4 6 2 4 4" xfId="59509"/>
    <cellStyle name="20% - Accent4 6 2 5" xfId="59510"/>
    <cellStyle name="20% - Accent4 6 2 5 2" xfId="59511"/>
    <cellStyle name="20% - Accent4 6 2 5 2 2" xfId="59512"/>
    <cellStyle name="20% - Accent4 6 2 5 3" xfId="59513"/>
    <cellStyle name="20% - Accent4 6 2 6" xfId="59514"/>
    <cellStyle name="20% - Accent4 6 2 6 2" xfId="59515"/>
    <cellStyle name="20% - Accent4 6 2 7" xfId="59516"/>
    <cellStyle name="20% - Accent4 6 2 7 2" xfId="59517"/>
    <cellStyle name="20% - Accent4 6 2 8" xfId="59518"/>
    <cellStyle name="20% - Accent4 6 2 8 2" xfId="59519"/>
    <cellStyle name="20% - Accent4 6 2 9" xfId="59520"/>
    <cellStyle name="20% - Accent4 6 2 9 2" xfId="59521"/>
    <cellStyle name="20% - Accent4 6 3" xfId="59522"/>
    <cellStyle name="20% - Accent4 6 3 10" xfId="59523"/>
    <cellStyle name="20% - Accent4 6 3 10 2" xfId="59524"/>
    <cellStyle name="20% - Accent4 6 3 11" xfId="59525"/>
    <cellStyle name="20% - Accent4 6 3 2" xfId="59526"/>
    <cellStyle name="20% - Accent4 6 3 2 2" xfId="59527"/>
    <cellStyle name="20% - Accent4 6 3 2 2 2" xfId="59528"/>
    <cellStyle name="20% - Accent4 6 3 2 3" xfId="59529"/>
    <cellStyle name="20% - Accent4 6 3 2 3 2" xfId="59530"/>
    <cellStyle name="20% - Accent4 6 3 2 4" xfId="59531"/>
    <cellStyle name="20% - Accent4 6 3 3" xfId="59532"/>
    <cellStyle name="20% - Accent4 6 3 3 2" xfId="59533"/>
    <cellStyle name="20% - Accent4 6 3 3 2 2" xfId="59534"/>
    <cellStyle name="20% - Accent4 6 3 3 3" xfId="59535"/>
    <cellStyle name="20% - Accent4 6 3 3 3 2" xfId="59536"/>
    <cellStyle name="20% - Accent4 6 3 3 4" xfId="59537"/>
    <cellStyle name="20% - Accent4 6 3 4" xfId="59538"/>
    <cellStyle name="20% - Accent4 6 3 4 2" xfId="59539"/>
    <cellStyle name="20% - Accent4 6 3 4 2 2" xfId="59540"/>
    <cellStyle name="20% - Accent4 6 3 4 3" xfId="59541"/>
    <cellStyle name="20% - Accent4 6 3 5" xfId="59542"/>
    <cellStyle name="20% - Accent4 6 3 5 2" xfId="59543"/>
    <cellStyle name="20% - Accent4 6 3 6" xfId="59544"/>
    <cellStyle name="20% - Accent4 6 3 6 2" xfId="59545"/>
    <cellStyle name="20% - Accent4 6 3 7" xfId="59546"/>
    <cellStyle name="20% - Accent4 6 3 7 2" xfId="59547"/>
    <cellStyle name="20% - Accent4 6 3 8" xfId="59548"/>
    <cellStyle name="20% - Accent4 6 3 8 2" xfId="59549"/>
    <cellStyle name="20% - Accent4 6 3 9" xfId="59550"/>
    <cellStyle name="20% - Accent4 6 3 9 2" xfId="59551"/>
    <cellStyle name="20% - Accent4 6 4" xfId="59552"/>
    <cellStyle name="20% - Accent4 6 4 2" xfId="59553"/>
    <cellStyle name="20% - Accent4 6 4 2 2" xfId="59554"/>
    <cellStyle name="20% - Accent4 6 4 3" xfId="59555"/>
    <cellStyle name="20% - Accent4 6 4 3 2" xfId="59556"/>
    <cellStyle name="20% - Accent4 6 4 4" xfId="59557"/>
    <cellStyle name="20% - Accent4 6 5" xfId="59558"/>
    <cellStyle name="20% - Accent4 6 5 2" xfId="59559"/>
    <cellStyle name="20% - Accent4 6 5 2 2" xfId="59560"/>
    <cellStyle name="20% - Accent4 6 5 3" xfId="59561"/>
    <cellStyle name="20% - Accent4 6 5 3 2" xfId="59562"/>
    <cellStyle name="20% - Accent4 6 5 4" xfId="59563"/>
    <cellStyle name="20% - Accent4 6 6" xfId="59564"/>
    <cellStyle name="20% - Accent4 6 6 2" xfId="59565"/>
    <cellStyle name="20% - Accent4 6 6 2 2" xfId="59566"/>
    <cellStyle name="20% - Accent4 6 6 3" xfId="59567"/>
    <cellStyle name="20% - Accent4 6 7" xfId="59568"/>
    <cellStyle name="20% - Accent4 6 7 2" xfId="59569"/>
    <cellStyle name="20% - Accent4 6 8" xfId="59570"/>
    <cellStyle name="20% - Accent4 6 8 2" xfId="59571"/>
    <cellStyle name="20% - Accent4 6 9" xfId="59572"/>
    <cellStyle name="20% - Accent4 6 9 2" xfId="59573"/>
    <cellStyle name="20% - Accent4 7" xfId="859"/>
    <cellStyle name="20% - Accent4 7 10" xfId="59574"/>
    <cellStyle name="20% - Accent4 7 10 2" xfId="59575"/>
    <cellStyle name="20% - Accent4 7 11" xfId="59576"/>
    <cellStyle name="20% - Accent4 7 11 2" xfId="59577"/>
    <cellStyle name="20% - Accent4 7 12" xfId="59578"/>
    <cellStyle name="20% - Accent4 7 12 2" xfId="59579"/>
    <cellStyle name="20% - Accent4 7 13" xfId="59580"/>
    <cellStyle name="20% - Accent4 7 2" xfId="860"/>
    <cellStyle name="20% - Accent4 7 2 10" xfId="59581"/>
    <cellStyle name="20% - Accent4 7 2 10 2" xfId="59582"/>
    <cellStyle name="20% - Accent4 7 2 11" xfId="59583"/>
    <cellStyle name="20% - Accent4 7 2 11 2" xfId="59584"/>
    <cellStyle name="20% - Accent4 7 2 12" xfId="59585"/>
    <cellStyle name="20% - Accent4 7 2 2" xfId="861"/>
    <cellStyle name="20% - Accent4 7 2 2 10" xfId="59586"/>
    <cellStyle name="20% - Accent4 7 2 2 10 2" xfId="59587"/>
    <cellStyle name="20% - Accent4 7 2 2 11" xfId="59588"/>
    <cellStyle name="20% - Accent4 7 2 2 2" xfId="59589"/>
    <cellStyle name="20% - Accent4 7 2 2 2 2" xfId="59590"/>
    <cellStyle name="20% - Accent4 7 2 2 2 2 2" xfId="59591"/>
    <cellStyle name="20% - Accent4 7 2 2 2 3" xfId="59592"/>
    <cellStyle name="20% - Accent4 7 2 2 2 3 2" xfId="59593"/>
    <cellStyle name="20% - Accent4 7 2 2 2 4" xfId="59594"/>
    <cellStyle name="20% - Accent4 7 2 2 3" xfId="59595"/>
    <cellStyle name="20% - Accent4 7 2 2 3 2" xfId="59596"/>
    <cellStyle name="20% - Accent4 7 2 2 3 2 2" xfId="59597"/>
    <cellStyle name="20% - Accent4 7 2 2 3 3" xfId="59598"/>
    <cellStyle name="20% - Accent4 7 2 2 3 3 2" xfId="59599"/>
    <cellStyle name="20% - Accent4 7 2 2 3 4" xfId="59600"/>
    <cellStyle name="20% - Accent4 7 2 2 4" xfId="59601"/>
    <cellStyle name="20% - Accent4 7 2 2 4 2" xfId="59602"/>
    <cellStyle name="20% - Accent4 7 2 2 4 2 2" xfId="59603"/>
    <cellStyle name="20% - Accent4 7 2 2 4 3" xfId="59604"/>
    <cellStyle name="20% - Accent4 7 2 2 5" xfId="59605"/>
    <cellStyle name="20% - Accent4 7 2 2 5 2" xfId="59606"/>
    <cellStyle name="20% - Accent4 7 2 2 6" xfId="59607"/>
    <cellStyle name="20% - Accent4 7 2 2 6 2" xfId="59608"/>
    <cellStyle name="20% - Accent4 7 2 2 7" xfId="59609"/>
    <cellStyle name="20% - Accent4 7 2 2 7 2" xfId="59610"/>
    <cellStyle name="20% - Accent4 7 2 2 8" xfId="59611"/>
    <cellStyle name="20% - Accent4 7 2 2 8 2" xfId="59612"/>
    <cellStyle name="20% - Accent4 7 2 2 9" xfId="59613"/>
    <cellStyle name="20% - Accent4 7 2 2 9 2" xfId="59614"/>
    <cellStyle name="20% - Accent4 7 2 3" xfId="59615"/>
    <cellStyle name="20% - Accent4 7 2 3 2" xfId="59616"/>
    <cellStyle name="20% - Accent4 7 2 3 2 2" xfId="59617"/>
    <cellStyle name="20% - Accent4 7 2 3 3" xfId="59618"/>
    <cellStyle name="20% - Accent4 7 2 3 3 2" xfId="59619"/>
    <cellStyle name="20% - Accent4 7 2 3 4" xfId="59620"/>
    <cellStyle name="20% - Accent4 7 2 4" xfId="59621"/>
    <cellStyle name="20% - Accent4 7 2 4 2" xfId="59622"/>
    <cellStyle name="20% - Accent4 7 2 4 2 2" xfId="59623"/>
    <cellStyle name="20% - Accent4 7 2 4 3" xfId="59624"/>
    <cellStyle name="20% - Accent4 7 2 4 3 2" xfId="59625"/>
    <cellStyle name="20% - Accent4 7 2 4 4" xfId="59626"/>
    <cellStyle name="20% - Accent4 7 2 5" xfId="59627"/>
    <cellStyle name="20% - Accent4 7 2 5 2" xfId="59628"/>
    <cellStyle name="20% - Accent4 7 2 5 2 2" xfId="59629"/>
    <cellStyle name="20% - Accent4 7 2 5 3" xfId="59630"/>
    <cellStyle name="20% - Accent4 7 2 6" xfId="59631"/>
    <cellStyle name="20% - Accent4 7 2 6 2" xfId="59632"/>
    <cellStyle name="20% - Accent4 7 2 7" xfId="59633"/>
    <cellStyle name="20% - Accent4 7 2 7 2" xfId="59634"/>
    <cellStyle name="20% - Accent4 7 2 8" xfId="59635"/>
    <cellStyle name="20% - Accent4 7 2 8 2" xfId="59636"/>
    <cellStyle name="20% - Accent4 7 2 9" xfId="59637"/>
    <cellStyle name="20% - Accent4 7 2 9 2" xfId="59638"/>
    <cellStyle name="20% - Accent4 7 3" xfId="59639"/>
    <cellStyle name="20% - Accent4 7 3 10" xfId="59640"/>
    <cellStyle name="20% - Accent4 7 3 10 2" xfId="59641"/>
    <cellStyle name="20% - Accent4 7 3 11" xfId="59642"/>
    <cellStyle name="20% - Accent4 7 3 2" xfId="59643"/>
    <cellStyle name="20% - Accent4 7 3 2 2" xfId="59644"/>
    <cellStyle name="20% - Accent4 7 3 2 2 2" xfId="59645"/>
    <cellStyle name="20% - Accent4 7 3 2 3" xfId="59646"/>
    <cellStyle name="20% - Accent4 7 3 2 3 2" xfId="59647"/>
    <cellStyle name="20% - Accent4 7 3 2 4" xfId="59648"/>
    <cellStyle name="20% - Accent4 7 3 3" xfId="59649"/>
    <cellStyle name="20% - Accent4 7 3 3 2" xfId="59650"/>
    <cellStyle name="20% - Accent4 7 3 3 2 2" xfId="59651"/>
    <cellStyle name="20% - Accent4 7 3 3 3" xfId="59652"/>
    <cellStyle name="20% - Accent4 7 3 3 3 2" xfId="59653"/>
    <cellStyle name="20% - Accent4 7 3 3 4" xfId="59654"/>
    <cellStyle name="20% - Accent4 7 3 4" xfId="59655"/>
    <cellStyle name="20% - Accent4 7 3 4 2" xfId="59656"/>
    <cellStyle name="20% - Accent4 7 3 4 2 2" xfId="59657"/>
    <cellStyle name="20% - Accent4 7 3 4 3" xfId="59658"/>
    <cellStyle name="20% - Accent4 7 3 5" xfId="59659"/>
    <cellStyle name="20% - Accent4 7 3 5 2" xfId="59660"/>
    <cellStyle name="20% - Accent4 7 3 6" xfId="59661"/>
    <cellStyle name="20% - Accent4 7 3 6 2" xfId="59662"/>
    <cellStyle name="20% - Accent4 7 3 7" xfId="59663"/>
    <cellStyle name="20% - Accent4 7 3 7 2" xfId="59664"/>
    <cellStyle name="20% - Accent4 7 3 8" xfId="59665"/>
    <cellStyle name="20% - Accent4 7 3 8 2" xfId="59666"/>
    <cellStyle name="20% - Accent4 7 3 9" xfId="59667"/>
    <cellStyle name="20% - Accent4 7 3 9 2" xfId="59668"/>
    <cellStyle name="20% - Accent4 7 4" xfId="59669"/>
    <cellStyle name="20% - Accent4 7 4 2" xfId="59670"/>
    <cellStyle name="20% - Accent4 7 4 2 2" xfId="59671"/>
    <cellStyle name="20% - Accent4 7 4 3" xfId="59672"/>
    <cellStyle name="20% - Accent4 7 4 3 2" xfId="59673"/>
    <cellStyle name="20% - Accent4 7 4 4" xfId="59674"/>
    <cellStyle name="20% - Accent4 7 5" xfId="59675"/>
    <cellStyle name="20% - Accent4 7 5 2" xfId="59676"/>
    <cellStyle name="20% - Accent4 7 5 2 2" xfId="59677"/>
    <cellStyle name="20% - Accent4 7 5 3" xfId="59678"/>
    <cellStyle name="20% - Accent4 7 5 3 2" xfId="59679"/>
    <cellStyle name="20% - Accent4 7 5 4" xfId="59680"/>
    <cellStyle name="20% - Accent4 7 6" xfId="59681"/>
    <cellStyle name="20% - Accent4 7 6 2" xfId="59682"/>
    <cellStyle name="20% - Accent4 7 6 2 2" xfId="59683"/>
    <cellStyle name="20% - Accent4 7 6 3" xfId="59684"/>
    <cellStyle name="20% - Accent4 7 7" xfId="59685"/>
    <cellStyle name="20% - Accent4 7 7 2" xfId="59686"/>
    <cellStyle name="20% - Accent4 7 8" xfId="59687"/>
    <cellStyle name="20% - Accent4 7 8 2" xfId="59688"/>
    <cellStyle name="20% - Accent4 7 9" xfId="59689"/>
    <cellStyle name="20% - Accent4 7 9 2" xfId="59690"/>
    <cellStyle name="20% - Accent4 8" xfId="862"/>
    <cellStyle name="20% - Accent4 8 10" xfId="59691"/>
    <cellStyle name="20% - Accent4 8 10 2" xfId="59692"/>
    <cellStyle name="20% - Accent4 8 11" xfId="59693"/>
    <cellStyle name="20% - Accent4 8 11 2" xfId="59694"/>
    <cellStyle name="20% - Accent4 8 12" xfId="59695"/>
    <cellStyle name="20% - Accent4 8 12 2" xfId="59696"/>
    <cellStyle name="20% - Accent4 8 13" xfId="59697"/>
    <cellStyle name="20% - Accent4 8 2" xfId="863"/>
    <cellStyle name="20% - Accent4 8 2 10" xfId="59698"/>
    <cellStyle name="20% - Accent4 8 2 10 2" xfId="59699"/>
    <cellStyle name="20% - Accent4 8 2 11" xfId="59700"/>
    <cellStyle name="20% - Accent4 8 2 11 2" xfId="59701"/>
    <cellStyle name="20% - Accent4 8 2 12" xfId="59702"/>
    <cellStyle name="20% - Accent4 8 2 2" xfId="864"/>
    <cellStyle name="20% - Accent4 8 2 2 10" xfId="59703"/>
    <cellStyle name="20% - Accent4 8 2 2 10 2" xfId="59704"/>
    <cellStyle name="20% - Accent4 8 2 2 11" xfId="59705"/>
    <cellStyle name="20% - Accent4 8 2 2 2" xfId="59706"/>
    <cellStyle name="20% - Accent4 8 2 2 2 2" xfId="59707"/>
    <cellStyle name="20% - Accent4 8 2 2 2 2 2" xfId="59708"/>
    <cellStyle name="20% - Accent4 8 2 2 2 3" xfId="59709"/>
    <cellStyle name="20% - Accent4 8 2 2 2 3 2" xfId="59710"/>
    <cellStyle name="20% - Accent4 8 2 2 2 4" xfId="59711"/>
    <cellStyle name="20% - Accent4 8 2 2 3" xfId="59712"/>
    <cellStyle name="20% - Accent4 8 2 2 3 2" xfId="59713"/>
    <cellStyle name="20% - Accent4 8 2 2 3 2 2" xfId="59714"/>
    <cellStyle name="20% - Accent4 8 2 2 3 3" xfId="59715"/>
    <cellStyle name="20% - Accent4 8 2 2 3 3 2" xfId="59716"/>
    <cellStyle name="20% - Accent4 8 2 2 3 4" xfId="59717"/>
    <cellStyle name="20% - Accent4 8 2 2 4" xfId="59718"/>
    <cellStyle name="20% - Accent4 8 2 2 4 2" xfId="59719"/>
    <cellStyle name="20% - Accent4 8 2 2 4 2 2" xfId="59720"/>
    <cellStyle name="20% - Accent4 8 2 2 4 3" xfId="59721"/>
    <cellStyle name="20% - Accent4 8 2 2 5" xfId="59722"/>
    <cellStyle name="20% - Accent4 8 2 2 5 2" xfId="59723"/>
    <cellStyle name="20% - Accent4 8 2 2 6" xfId="59724"/>
    <cellStyle name="20% - Accent4 8 2 2 6 2" xfId="59725"/>
    <cellStyle name="20% - Accent4 8 2 2 7" xfId="59726"/>
    <cellStyle name="20% - Accent4 8 2 2 7 2" xfId="59727"/>
    <cellStyle name="20% - Accent4 8 2 2 8" xfId="59728"/>
    <cellStyle name="20% - Accent4 8 2 2 8 2" xfId="59729"/>
    <cellStyle name="20% - Accent4 8 2 2 9" xfId="59730"/>
    <cellStyle name="20% - Accent4 8 2 2 9 2" xfId="59731"/>
    <cellStyle name="20% - Accent4 8 2 3" xfId="59732"/>
    <cellStyle name="20% - Accent4 8 2 3 2" xfId="59733"/>
    <cellStyle name="20% - Accent4 8 2 3 2 2" xfId="59734"/>
    <cellStyle name="20% - Accent4 8 2 3 3" xfId="59735"/>
    <cellStyle name="20% - Accent4 8 2 3 3 2" xfId="59736"/>
    <cellStyle name="20% - Accent4 8 2 3 4" xfId="59737"/>
    <cellStyle name="20% - Accent4 8 2 4" xfId="59738"/>
    <cellStyle name="20% - Accent4 8 2 4 2" xfId="59739"/>
    <cellStyle name="20% - Accent4 8 2 4 2 2" xfId="59740"/>
    <cellStyle name="20% - Accent4 8 2 4 3" xfId="59741"/>
    <cellStyle name="20% - Accent4 8 2 4 3 2" xfId="59742"/>
    <cellStyle name="20% - Accent4 8 2 4 4" xfId="59743"/>
    <cellStyle name="20% - Accent4 8 2 5" xfId="59744"/>
    <cellStyle name="20% - Accent4 8 2 5 2" xfId="59745"/>
    <cellStyle name="20% - Accent4 8 2 5 2 2" xfId="59746"/>
    <cellStyle name="20% - Accent4 8 2 5 3" xfId="59747"/>
    <cellStyle name="20% - Accent4 8 2 6" xfId="59748"/>
    <cellStyle name="20% - Accent4 8 2 6 2" xfId="59749"/>
    <cellStyle name="20% - Accent4 8 2 7" xfId="59750"/>
    <cellStyle name="20% - Accent4 8 2 7 2" xfId="59751"/>
    <cellStyle name="20% - Accent4 8 2 8" xfId="59752"/>
    <cellStyle name="20% - Accent4 8 2 8 2" xfId="59753"/>
    <cellStyle name="20% - Accent4 8 2 9" xfId="59754"/>
    <cellStyle name="20% - Accent4 8 2 9 2" xfId="59755"/>
    <cellStyle name="20% - Accent4 8 3" xfId="865"/>
    <cellStyle name="20% - Accent4 8 3 10" xfId="59756"/>
    <cellStyle name="20% - Accent4 8 3 10 2" xfId="59757"/>
    <cellStyle name="20% - Accent4 8 3 11" xfId="59758"/>
    <cellStyle name="20% - Accent4 8 3 2" xfId="59759"/>
    <cellStyle name="20% - Accent4 8 3 2 2" xfId="59760"/>
    <cellStyle name="20% - Accent4 8 3 2 2 2" xfId="59761"/>
    <cellStyle name="20% - Accent4 8 3 2 3" xfId="59762"/>
    <cellStyle name="20% - Accent4 8 3 2 3 2" xfId="59763"/>
    <cellStyle name="20% - Accent4 8 3 2 4" xfId="59764"/>
    <cellStyle name="20% - Accent4 8 3 3" xfId="59765"/>
    <cellStyle name="20% - Accent4 8 3 3 2" xfId="59766"/>
    <cellStyle name="20% - Accent4 8 3 3 2 2" xfId="59767"/>
    <cellStyle name="20% - Accent4 8 3 3 3" xfId="59768"/>
    <cellStyle name="20% - Accent4 8 3 3 3 2" xfId="59769"/>
    <cellStyle name="20% - Accent4 8 3 3 4" xfId="59770"/>
    <cellStyle name="20% - Accent4 8 3 4" xfId="59771"/>
    <cellStyle name="20% - Accent4 8 3 4 2" xfId="59772"/>
    <cellStyle name="20% - Accent4 8 3 4 2 2" xfId="59773"/>
    <cellStyle name="20% - Accent4 8 3 4 3" xfId="59774"/>
    <cellStyle name="20% - Accent4 8 3 5" xfId="59775"/>
    <cellStyle name="20% - Accent4 8 3 5 2" xfId="59776"/>
    <cellStyle name="20% - Accent4 8 3 6" xfId="59777"/>
    <cellStyle name="20% - Accent4 8 3 6 2" xfId="59778"/>
    <cellStyle name="20% - Accent4 8 3 7" xfId="59779"/>
    <cellStyle name="20% - Accent4 8 3 7 2" xfId="59780"/>
    <cellStyle name="20% - Accent4 8 3 8" xfId="59781"/>
    <cellStyle name="20% - Accent4 8 3 8 2" xfId="59782"/>
    <cellStyle name="20% - Accent4 8 3 9" xfId="59783"/>
    <cellStyle name="20% - Accent4 8 3 9 2" xfId="59784"/>
    <cellStyle name="20% - Accent4 8 4" xfId="59785"/>
    <cellStyle name="20% - Accent4 8 4 2" xfId="59786"/>
    <cellStyle name="20% - Accent4 8 4 2 2" xfId="59787"/>
    <cellStyle name="20% - Accent4 8 4 3" xfId="59788"/>
    <cellStyle name="20% - Accent4 8 4 3 2" xfId="59789"/>
    <cellStyle name="20% - Accent4 8 4 4" xfId="59790"/>
    <cellStyle name="20% - Accent4 8 5" xfId="59791"/>
    <cellStyle name="20% - Accent4 8 5 2" xfId="59792"/>
    <cellStyle name="20% - Accent4 8 5 2 2" xfId="59793"/>
    <cellStyle name="20% - Accent4 8 5 3" xfId="59794"/>
    <cellStyle name="20% - Accent4 8 5 3 2" xfId="59795"/>
    <cellStyle name="20% - Accent4 8 5 4" xfId="59796"/>
    <cellStyle name="20% - Accent4 8 6" xfId="59797"/>
    <cellStyle name="20% - Accent4 8 6 2" xfId="59798"/>
    <cellStyle name="20% - Accent4 8 6 2 2" xfId="59799"/>
    <cellStyle name="20% - Accent4 8 6 3" xfId="59800"/>
    <cellStyle name="20% - Accent4 8 7" xfId="59801"/>
    <cellStyle name="20% - Accent4 8 7 2" xfId="59802"/>
    <cellStyle name="20% - Accent4 8 8" xfId="59803"/>
    <cellStyle name="20% - Accent4 8 8 2" xfId="59804"/>
    <cellStyle name="20% - Accent4 8 9" xfId="59805"/>
    <cellStyle name="20% - Accent4 8 9 2" xfId="59806"/>
    <cellStyle name="20% - Accent4 9" xfId="866"/>
    <cellStyle name="20% - Accent4 9 10" xfId="59807"/>
    <cellStyle name="20% - Accent4 9 10 2" xfId="59808"/>
    <cellStyle name="20% - Accent4 9 11" xfId="59809"/>
    <cellStyle name="20% - Accent4 9 11 2" xfId="59810"/>
    <cellStyle name="20% - Accent4 9 12" xfId="59811"/>
    <cellStyle name="20% - Accent4 9 12 2" xfId="59812"/>
    <cellStyle name="20% - Accent4 9 13" xfId="59813"/>
    <cellStyle name="20% - Accent4 9 2" xfId="867"/>
    <cellStyle name="20% - Accent4 9 2 10" xfId="59814"/>
    <cellStyle name="20% - Accent4 9 2 10 2" xfId="59815"/>
    <cellStyle name="20% - Accent4 9 2 11" xfId="59816"/>
    <cellStyle name="20% - Accent4 9 2 11 2" xfId="59817"/>
    <cellStyle name="20% - Accent4 9 2 12" xfId="59818"/>
    <cellStyle name="20% - Accent4 9 2 2" xfId="59819"/>
    <cellStyle name="20% - Accent4 9 2 2 10" xfId="59820"/>
    <cellStyle name="20% - Accent4 9 2 2 10 2" xfId="59821"/>
    <cellStyle name="20% - Accent4 9 2 2 11" xfId="59822"/>
    <cellStyle name="20% - Accent4 9 2 2 2" xfId="59823"/>
    <cellStyle name="20% - Accent4 9 2 2 2 2" xfId="59824"/>
    <cellStyle name="20% - Accent4 9 2 2 2 2 2" xfId="59825"/>
    <cellStyle name="20% - Accent4 9 2 2 2 3" xfId="59826"/>
    <cellStyle name="20% - Accent4 9 2 2 2 3 2" xfId="59827"/>
    <cellStyle name="20% - Accent4 9 2 2 2 4" xfId="59828"/>
    <cellStyle name="20% - Accent4 9 2 2 3" xfId="59829"/>
    <cellStyle name="20% - Accent4 9 2 2 3 2" xfId="59830"/>
    <cellStyle name="20% - Accent4 9 2 2 3 2 2" xfId="59831"/>
    <cellStyle name="20% - Accent4 9 2 2 3 3" xfId="59832"/>
    <cellStyle name="20% - Accent4 9 2 2 3 3 2" xfId="59833"/>
    <cellStyle name="20% - Accent4 9 2 2 3 4" xfId="59834"/>
    <cellStyle name="20% - Accent4 9 2 2 4" xfId="59835"/>
    <cellStyle name="20% - Accent4 9 2 2 4 2" xfId="59836"/>
    <cellStyle name="20% - Accent4 9 2 2 4 2 2" xfId="59837"/>
    <cellStyle name="20% - Accent4 9 2 2 4 3" xfId="59838"/>
    <cellStyle name="20% - Accent4 9 2 2 5" xfId="59839"/>
    <cellStyle name="20% - Accent4 9 2 2 5 2" xfId="59840"/>
    <cellStyle name="20% - Accent4 9 2 2 6" xfId="59841"/>
    <cellStyle name="20% - Accent4 9 2 2 6 2" xfId="59842"/>
    <cellStyle name="20% - Accent4 9 2 2 7" xfId="59843"/>
    <cellStyle name="20% - Accent4 9 2 2 7 2" xfId="59844"/>
    <cellStyle name="20% - Accent4 9 2 2 8" xfId="59845"/>
    <cellStyle name="20% - Accent4 9 2 2 8 2" xfId="59846"/>
    <cellStyle name="20% - Accent4 9 2 2 9" xfId="59847"/>
    <cellStyle name="20% - Accent4 9 2 2 9 2" xfId="59848"/>
    <cellStyle name="20% - Accent4 9 2 3" xfId="59849"/>
    <cellStyle name="20% - Accent4 9 2 3 2" xfId="59850"/>
    <cellStyle name="20% - Accent4 9 2 3 2 2" xfId="59851"/>
    <cellStyle name="20% - Accent4 9 2 3 3" xfId="59852"/>
    <cellStyle name="20% - Accent4 9 2 3 3 2" xfId="59853"/>
    <cellStyle name="20% - Accent4 9 2 3 4" xfId="59854"/>
    <cellStyle name="20% - Accent4 9 2 4" xfId="59855"/>
    <cellStyle name="20% - Accent4 9 2 4 2" xfId="59856"/>
    <cellStyle name="20% - Accent4 9 2 4 2 2" xfId="59857"/>
    <cellStyle name="20% - Accent4 9 2 4 3" xfId="59858"/>
    <cellStyle name="20% - Accent4 9 2 4 3 2" xfId="59859"/>
    <cellStyle name="20% - Accent4 9 2 4 4" xfId="59860"/>
    <cellStyle name="20% - Accent4 9 2 5" xfId="59861"/>
    <cellStyle name="20% - Accent4 9 2 5 2" xfId="59862"/>
    <cellStyle name="20% - Accent4 9 2 5 2 2" xfId="59863"/>
    <cellStyle name="20% - Accent4 9 2 5 3" xfId="59864"/>
    <cellStyle name="20% - Accent4 9 2 6" xfId="59865"/>
    <cellStyle name="20% - Accent4 9 2 6 2" xfId="59866"/>
    <cellStyle name="20% - Accent4 9 2 7" xfId="59867"/>
    <cellStyle name="20% - Accent4 9 2 7 2" xfId="59868"/>
    <cellStyle name="20% - Accent4 9 2 8" xfId="59869"/>
    <cellStyle name="20% - Accent4 9 2 8 2" xfId="59870"/>
    <cellStyle name="20% - Accent4 9 2 9" xfId="59871"/>
    <cellStyle name="20% - Accent4 9 2 9 2" xfId="59872"/>
    <cellStyle name="20% - Accent4 9 3" xfId="59873"/>
    <cellStyle name="20% - Accent4 9 3 10" xfId="59874"/>
    <cellStyle name="20% - Accent4 9 3 10 2" xfId="59875"/>
    <cellStyle name="20% - Accent4 9 3 11" xfId="59876"/>
    <cellStyle name="20% - Accent4 9 3 2" xfId="59877"/>
    <cellStyle name="20% - Accent4 9 3 2 2" xfId="59878"/>
    <cellStyle name="20% - Accent4 9 3 2 2 2" xfId="59879"/>
    <cellStyle name="20% - Accent4 9 3 2 3" xfId="59880"/>
    <cellStyle name="20% - Accent4 9 3 2 3 2" xfId="59881"/>
    <cellStyle name="20% - Accent4 9 3 2 4" xfId="59882"/>
    <cellStyle name="20% - Accent4 9 3 3" xfId="59883"/>
    <cellStyle name="20% - Accent4 9 3 3 2" xfId="59884"/>
    <cellStyle name="20% - Accent4 9 3 3 2 2" xfId="59885"/>
    <cellStyle name="20% - Accent4 9 3 3 3" xfId="59886"/>
    <cellStyle name="20% - Accent4 9 3 3 3 2" xfId="59887"/>
    <cellStyle name="20% - Accent4 9 3 3 4" xfId="59888"/>
    <cellStyle name="20% - Accent4 9 3 4" xfId="59889"/>
    <cellStyle name="20% - Accent4 9 3 4 2" xfId="59890"/>
    <cellStyle name="20% - Accent4 9 3 4 2 2" xfId="59891"/>
    <cellStyle name="20% - Accent4 9 3 4 3" xfId="59892"/>
    <cellStyle name="20% - Accent4 9 3 5" xfId="59893"/>
    <cellStyle name="20% - Accent4 9 3 5 2" xfId="59894"/>
    <cellStyle name="20% - Accent4 9 3 6" xfId="59895"/>
    <cellStyle name="20% - Accent4 9 3 6 2" xfId="59896"/>
    <cellStyle name="20% - Accent4 9 3 7" xfId="59897"/>
    <cellStyle name="20% - Accent4 9 3 7 2" xfId="59898"/>
    <cellStyle name="20% - Accent4 9 3 8" xfId="59899"/>
    <cellStyle name="20% - Accent4 9 3 8 2" xfId="59900"/>
    <cellStyle name="20% - Accent4 9 3 9" xfId="59901"/>
    <cellStyle name="20% - Accent4 9 3 9 2" xfId="59902"/>
    <cellStyle name="20% - Accent4 9 4" xfId="59903"/>
    <cellStyle name="20% - Accent4 9 4 2" xfId="59904"/>
    <cellStyle name="20% - Accent4 9 4 2 2" xfId="59905"/>
    <cellStyle name="20% - Accent4 9 4 3" xfId="59906"/>
    <cellStyle name="20% - Accent4 9 4 3 2" xfId="59907"/>
    <cellStyle name="20% - Accent4 9 4 4" xfId="59908"/>
    <cellStyle name="20% - Accent4 9 5" xfId="59909"/>
    <cellStyle name="20% - Accent4 9 5 2" xfId="59910"/>
    <cellStyle name="20% - Accent4 9 5 2 2" xfId="59911"/>
    <cellStyle name="20% - Accent4 9 5 3" xfId="59912"/>
    <cellStyle name="20% - Accent4 9 5 3 2" xfId="59913"/>
    <cellStyle name="20% - Accent4 9 5 4" xfId="59914"/>
    <cellStyle name="20% - Accent4 9 6" xfId="59915"/>
    <cellStyle name="20% - Accent4 9 6 2" xfId="59916"/>
    <cellStyle name="20% - Accent4 9 6 2 2" xfId="59917"/>
    <cellStyle name="20% - Accent4 9 6 3" xfId="59918"/>
    <cellStyle name="20% - Accent4 9 7" xfId="59919"/>
    <cellStyle name="20% - Accent4 9 7 2" xfId="59920"/>
    <cellStyle name="20% - Accent4 9 8" xfId="59921"/>
    <cellStyle name="20% - Accent4 9 8 2" xfId="59922"/>
    <cellStyle name="20% - Accent4 9 9" xfId="59923"/>
    <cellStyle name="20% - Accent4 9 9 2" xfId="59924"/>
    <cellStyle name="20% - Accent5 10" xfId="868"/>
    <cellStyle name="20% - Accent5 10 10" xfId="59925"/>
    <cellStyle name="20% - Accent5 10 10 2" xfId="59926"/>
    <cellStyle name="20% - Accent5 10 11" xfId="59927"/>
    <cellStyle name="20% - Accent5 10 11 2" xfId="59928"/>
    <cellStyle name="20% - Accent5 10 12" xfId="59929"/>
    <cellStyle name="20% - Accent5 10 12 2" xfId="59930"/>
    <cellStyle name="20% - Accent5 10 13" xfId="59931"/>
    <cellStyle name="20% - Accent5 10 2" xfId="869"/>
    <cellStyle name="20% - Accent5 10 2 10" xfId="59932"/>
    <cellStyle name="20% - Accent5 10 2 10 2" xfId="59933"/>
    <cellStyle name="20% - Accent5 10 2 11" xfId="59934"/>
    <cellStyle name="20% - Accent5 10 2 11 2" xfId="59935"/>
    <cellStyle name="20% - Accent5 10 2 12" xfId="59936"/>
    <cellStyle name="20% - Accent5 10 2 2" xfId="59937"/>
    <cellStyle name="20% - Accent5 10 2 2 10" xfId="59938"/>
    <cellStyle name="20% - Accent5 10 2 2 10 2" xfId="59939"/>
    <cellStyle name="20% - Accent5 10 2 2 11" xfId="59940"/>
    <cellStyle name="20% - Accent5 10 2 2 2" xfId="59941"/>
    <cellStyle name="20% - Accent5 10 2 2 2 2" xfId="59942"/>
    <cellStyle name="20% - Accent5 10 2 2 2 2 2" xfId="59943"/>
    <cellStyle name="20% - Accent5 10 2 2 2 3" xfId="59944"/>
    <cellStyle name="20% - Accent5 10 2 2 2 3 2" xfId="59945"/>
    <cellStyle name="20% - Accent5 10 2 2 2 4" xfId="59946"/>
    <cellStyle name="20% - Accent5 10 2 2 3" xfId="59947"/>
    <cellStyle name="20% - Accent5 10 2 2 3 2" xfId="59948"/>
    <cellStyle name="20% - Accent5 10 2 2 3 2 2" xfId="59949"/>
    <cellStyle name="20% - Accent5 10 2 2 3 3" xfId="59950"/>
    <cellStyle name="20% - Accent5 10 2 2 3 3 2" xfId="59951"/>
    <cellStyle name="20% - Accent5 10 2 2 3 4" xfId="59952"/>
    <cellStyle name="20% - Accent5 10 2 2 4" xfId="59953"/>
    <cellStyle name="20% - Accent5 10 2 2 4 2" xfId="59954"/>
    <cellStyle name="20% - Accent5 10 2 2 4 2 2" xfId="59955"/>
    <cellStyle name="20% - Accent5 10 2 2 4 3" xfId="59956"/>
    <cellStyle name="20% - Accent5 10 2 2 5" xfId="59957"/>
    <cellStyle name="20% - Accent5 10 2 2 5 2" xfId="59958"/>
    <cellStyle name="20% - Accent5 10 2 2 6" xfId="59959"/>
    <cellStyle name="20% - Accent5 10 2 2 6 2" xfId="59960"/>
    <cellStyle name="20% - Accent5 10 2 2 7" xfId="59961"/>
    <cellStyle name="20% - Accent5 10 2 2 7 2" xfId="59962"/>
    <cellStyle name="20% - Accent5 10 2 2 8" xfId="59963"/>
    <cellStyle name="20% - Accent5 10 2 2 8 2" xfId="59964"/>
    <cellStyle name="20% - Accent5 10 2 2 9" xfId="59965"/>
    <cellStyle name="20% - Accent5 10 2 2 9 2" xfId="59966"/>
    <cellStyle name="20% - Accent5 10 2 3" xfId="59967"/>
    <cellStyle name="20% - Accent5 10 2 3 2" xfId="59968"/>
    <cellStyle name="20% - Accent5 10 2 3 2 2" xfId="59969"/>
    <cellStyle name="20% - Accent5 10 2 3 3" xfId="59970"/>
    <cellStyle name="20% - Accent5 10 2 3 3 2" xfId="59971"/>
    <cellStyle name="20% - Accent5 10 2 3 4" xfId="59972"/>
    <cellStyle name="20% - Accent5 10 2 4" xfId="59973"/>
    <cellStyle name="20% - Accent5 10 2 4 2" xfId="59974"/>
    <cellStyle name="20% - Accent5 10 2 4 2 2" xfId="59975"/>
    <cellStyle name="20% - Accent5 10 2 4 3" xfId="59976"/>
    <cellStyle name="20% - Accent5 10 2 4 3 2" xfId="59977"/>
    <cellStyle name="20% - Accent5 10 2 4 4" xfId="59978"/>
    <cellStyle name="20% - Accent5 10 2 5" xfId="59979"/>
    <cellStyle name="20% - Accent5 10 2 5 2" xfId="59980"/>
    <cellStyle name="20% - Accent5 10 2 5 2 2" xfId="59981"/>
    <cellStyle name="20% - Accent5 10 2 5 3" xfId="59982"/>
    <cellStyle name="20% - Accent5 10 2 6" xfId="59983"/>
    <cellStyle name="20% - Accent5 10 2 6 2" xfId="59984"/>
    <cellStyle name="20% - Accent5 10 2 7" xfId="59985"/>
    <cellStyle name="20% - Accent5 10 2 7 2" xfId="59986"/>
    <cellStyle name="20% - Accent5 10 2 8" xfId="59987"/>
    <cellStyle name="20% - Accent5 10 2 8 2" xfId="59988"/>
    <cellStyle name="20% - Accent5 10 2 9" xfId="59989"/>
    <cellStyle name="20% - Accent5 10 2 9 2" xfId="59990"/>
    <cellStyle name="20% - Accent5 10 3" xfId="59991"/>
    <cellStyle name="20% - Accent5 10 3 10" xfId="59992"/>
    <cellStyle name="20% - Accent5 10 3 10 2" xfId="59993"/>
    <cellStyle name="20% - Accent5 10 3 11" xfId="59994"/>
    <cellStyle name="20% - Accent5 10 3 2" xfId="59995"/>
    <cellStyle name="20% - Accent5 10 3 2 2" xfId="59996"/>
    <cellStyle name="20% - Accent5 10 3 2 2 2" xfId="59997"/>
    <cellStyle name="20% - Accent5 10 3 2 3" xfId="59998"/>
    <cellStyle name="20% - Accent5 10 3 2 3 2" xfId="59999"/>
    <cellStyle name="20% - Accent5 10 3 2 4" xfId="60000"/>
    <cellStyle name="20% - Accent5 10 3 3" xfId="60001"/>
    <cellStyle name="20% - Accent5 10 3 3 2" xfId="60002"/>
    <cellStyle name="20% - Accent5 10 3 3 2 2" xfId="60003"/>
    <cellStyle name="20% - Accent5 10 3 3 3" xfId="60004"/>
    <cellStyle name="20% - Accent5 10 3 3 3 2" xfId="60005"/>
    <cellStyle name="20% - Accent5 10 3 3 4" xfId="60006"/>
    <cellStyle name="20% - Accent5 10 3 4" xfId="60007"/>
    <cellStyle name="20% - Accent5 10 3 4 2" xfId="60008"/>
    <cellStyle name="20% - Accent5 10 3 4 2 2" xfId="60009"/>
    <cellStyle name="20% - Accent5 10 3 4 3" xfId="60010"/>
    <cellStyle name="20% - Accent5 10 3 5" xfId="60011"/>
    <cellStyle name="20% - Accent5 10 3 5 2" xfId="60012"/>
    <cellStyle name="20% - Accent5 10 3 6" xfId="60013"/>
    <cellStyle name="20% - Accent5 10 3 6 2" xfId="60014"/>
    <cellStyle name="20% - Accent5 10 3 7" xfId="60015"/>
    <cellStyle name="20% - Accent5 10 3 7 2" xfId="60016"/>
    <cellStyle name="20% - Accent5 10 3 8" xfId="60017"/>
    <cellStyle name="20% - Accent5 10 3 8 2" xfId="60018"/>
    <cellStyle name="20% - Accent5 10 3 9" xfId="60019"/>
    <cellStyle name="20% - Accent5 10 3 9 2" xfId="60020"/>
    <cellStyle name="20% - Accent5 10 4" xfId="60021"/>
    <cellStyle name="20% - Accent5 10 4 2" xfId="60022"/>
    <cellStyle name="20% - Accent5 10 4 2 2" xfId="60023"/>
    <cellStyle name="20% - Accent5 10 4 3" xfId="60024"/>
    <cellStyle name="20% - Accent5 10 4 3 2" xfId="60025"/>
    <cellStyle name="20% - Accent5 10 4 4" xfId="60026"/>
    <cellStyle name="20% - Accent5 10 5" xfId="60027"/>
    <cellStyle name="20% - Accent5 10 5 2" xfId="60028"/>
    <cellStyle name="20% - Accent5 10 5 2 2" xfId="60029"/>
    <cellStyle name="20% - Accent5 10 5 3" xfId="60030"/>
    <cellStyle name="20% - Accent5 10 5 3 2" xfId="60031"/>
    <cellStyle name="20% - Accent5 10 5 4" xfId="60032"/>
    <cellStyle name="20% - Accent5 10 6" xfId="60033"/>
    <cellStyle name="20% - Accent5 10 6 2" xfId="60034"/>
    <cellStyle name="20% - Accent5 10 6 2 2" xfId="60035"/>
    <cellStyle name="20% - Accent5 10 6 3" xfId="60036"/>
    <cellStyle name="20% - Accent5 10 7" xfId="60037"/>
    <cellStyle name="20% - Accent5 10 7 2" xfId="60038"/>
    <cellStyle name="20% - Accent5 10 8" xfId="60039"/>
    <cellStyle name="20% - Accent5 10 8 2" xfId="60040"/>
    <cellStyle name="20% - Accent5 10 9" xfId="60041"/>
    <cellStyle name="20% - Accent5 10 9 2" xfId="60042"/>
    <cellStyle name="20% - Accent5 11" xfId="870"/>
    <cellStyle name="20% - Accent5 11 10" xfId="60043"/>
    <cellStyle name="20% - Accent5 11 10 2" xfId="60044"/>
    <cellStyle name="20% - Accent5 11 11" xfId="60045"/>
    <cellStyle name="20% - Accent5 11 11 2" xfId="60046"/>
    <cellStyle name="20% - Accent5 11 12" xfId="60047"/>
    <cellStyle name="20% - Accent5 11 12 2" xfId="60048"/>
    <cellStyle name="20% - Accent5 11 13" xfId="60049"/>
    <cellStyle name="20% - Accent5 11 2" xfId="871"/>
    <cellStyle name="20% - Accent5 11 2 10" xfId="60050"/>
    <cellStyle name="20% - Accent5 11 2 10 2" xfId="60051"/>
    <cellStyle name="20% - Accent5 11 2 11" xfId="60052"/>
    <cellStyle name="20% - Accent5 11 2 11 2" xfId="60053"/>
    <cellStyle name="20% - Accent5 11 2 12" xfId="60054"/>
    <cellStyle name="20% - Accent5 11 2 2" xfId="60055"/>
    <cellStyle name="20% - Accent5 11 2 2 10" xfId="60056"/>
    <cellStyle name="20% - Accent5 11 2 2 10 2" xfId="60057"/>
    <cellStyle name="20% - Accent5 11 2 2 11" xfId="60058"/>
    <cellStyle name="20% - Accent5 11 2 2 2" xfId="60059"/>
    <cellStyle name="20% - Accent5 11 2 2 2 2" xfId="60060"/>
    <cellStyle name="20% - Accent5 11 2 2 2 2 2" xfId="60061"/>
    <cellStyle name="20% - Accent5 11 2 2 2 3" xfId="60062"/>
    <cellStyle name="20% - Accent5 11 2 2 2 3 2" xfId="60063"/>
    <cellStyle name="20% - Accent5 11 2 2 2 4" xfId="60064"/>
    <cellStyle name="20% - Accent5 11 2 2 3" xfId="60065"/>
    <cellStyle name="20% - Accent5 11 2 2 3 2" xfId="60066"/>
    <cellStyle name="20% - Accent5 11 2 2 3 2 2" xfId="60067"/>
    <cellStyle name="20% - Accent5 11 2 2 3 3" xfId="60068"/>
    <cellStyle name="20% - Accent5 11 2 2 3 3 2" xfId="60069"/>
    <cellStyle name="20% - Accent5 11 2 2 3 4" xfId="60070"/>
    <cellStyle name="20% - Accent5 11 2 2 4" xfId="60071"/>
    <cellStyle name="20% - Accent5 11 2 2 4 2" xfId="60072"/>
    <cellStyle name="20% - Accent5 11 2 2 4 2 2" xfId="60073"/>
    <cellStyle name="20% - Accent5 11 2 2 4 3" xfId="60074"/>
    <cellStyle name="20% - Accent5 11 2 2 5" xfId="60075"/>
    <cellStyle name="20% - Accent5 11 2 2 5 2" xfId="60076"/>
    <cellStyle name="20% - Accent5 11 2 2 6" xfId="60077"/>
    <cellStyle name="20% - Accent5 11 2 2 6 2" xfId="60078"/>
    <cellStyle name="20% - Accent5 11 2 2 7" xfId="60079"/>
    <cellStyle name="20% - Accent5 11 2 2 7 2" xfId="60080"/>
    <cellStyle name="20% - Accent5 11 2 2 8" xfId="60081"/>
    <cellStyle name="20% - Accent5 11 2 2 8 2" xfId="60082"/>
    <cellStyle name="20% - Accent5 11 2 2 9" xfId="60083"/>
    <cellStyle name="20% - Accent5 11 2 2 9 2" xfId="60084"/>
    <cellStyle name="20% - Accent5 11 2 3" xfId="60085"/>
    <cellStyle name="20% - Accent5 11 2 3 2" xfId="60086"/>
    <cellStyle name="20% - Accent5 11 2 3 2 2" xfId="60087"/>
    <cellStyle name="20% - Accent5 11 2 3 3" xfId="60088"/>
    <cellStyle name="20% - Accent5 11 2 3 3 2" xfId="60089"/>
    <cellStyle name="20% - Accent5 11 2 3 4" xfId="60090"/>
    <cellStyle name="20% - Accent5 11 2 4" xfId="60091"/>
    <cellStyle name="20% - Accent5 11 2 4 2" xfId="60092"/>
    <cellStyle name="20% - Accent5 11 2 4 2 2" xfId="60093"/>
    <cellStyle name="20% - Accent5 11 2 4 3" xfId="60094"/>
    <cellStyle name="20% - Accent5 11 2 4 3 2" xfId="60095"/>
    <cellStyle name="20% - Accent5 11 2 4 4" xfId="60096"/>
    <cellStyle name="20% - Accent5 11 2 5" xfId="60097"/>
    <cellStyle name="20% - Accent5 11 2 5 2" xfId="60098"/>
    <cellStyle name="20% - Accent5 11 2 5 2 2" xfId="60099"/>
    <cellStyle name="20% - Accent5 11 2 5 3" xfId="60100"/>
    <cellStyle name="20% - Accent5 11 2 6" xfId="60101"/>
    <cellStyle name="20% - Accent5 11 2 6 2" xfId="60102"/>
    <cellStyle name="20% - Accent5 11 2 7" xfId="60103"/>
    <cellStyle name="20% - Accent5 11 2 7 2" xfId="60104"/>
    <cellStyle name="20% - Accent5 11 2 8" xfId="60105"/>
    <cellStyle name="20% - Accent5 11 2 8 2" xfId="60106"/>
    <cellStyle name="20% - Accent5 11 2 9" xfId="60107"/>
    <cellStyle name="20% - Accent5 11 2 9 2" xfId="60108"/>
    <cellStyle name="20% - Accent5 11 3" xfId="60109"/>
    <cellStyle name="20% - Accent5 11 3 10" xfId="60110"/>
    <cellStyle name="20% - Accent5 11 3 10 2" xfId="60111"/>
    <cellStyle name="20% - Accent5 11 3 11" xfId="60112"/>
    <cellStyle name="20% - Accent5 11 3 2" xfId="60113"/>
    <cellStyle name="20% - Accent5 11 3 2 2" xfId="60114"/>
    <cellStyle name="20% - Accent5 11 3 2 2 2" xfId="60115"/>
    <cellStyle name="20% - Accent5 11 3 2 3" xfId="60116"/>
    <cellStyle name="20% - Accent5 11 3 2 3 2" xfId="60117"/>
    <cellStyle name="20% - Accent5 11 3 2 4" xfId="60118"/>
    <cellStyle name="20% - Accent5 11 3 3" xfId="60119"/>
    <cellStyle name="20% - Accent5 11 3 3 2" xfId="60120"/>
    <cellStyle name="20% - Accent5 11 3 3 2 2" xfId="60121"/>
    <cellStyle name="20% - Accent5 11 3 3 3" xfId="60122"/>
    <cellStyle name="20% - Accent5 11 3 3 3 2" xfId="60123"/>
    <cellStyle name="20% - Accent5 11 3 3 4" xfId="60124"/>
    <cellStyle name="20% - Accent5 11 3 4" xfId="60125"/>
    <cellStyle name="20% - Accent5 11 3 4 2" xfId="60126"/>
    <cellStyle name="20% - Accent5 11 3 4 2 2" xfId="60127"/>
    <cellStyle name="20% - Accent5 11 3 4 3" xfId="60128"/>
    <cellStyle name="20% - Accent5 11 3 5" xfId="60129"/>
    <cellStyle name="20% - Accent5 11 3 5 2" xfId="60130"/>
    <cellStyle name="20% - Accent5 11 3 6" xfId="60131"/>
    <cellStyle name="20% - Accent5 11 3 6 2" xfId="60132"/>
    <cellStyle name="20% - Accent5 11 3 7" xfId="60133"/>
    <cellStyle name="20% - Accent5 11 3 7 2" xfId="60134"/>
    <cellStyle name="20% - Accent5 11 3 8" xfId="60135"/>
    <cellStyle name="20% - Accent5 11 3 8 2" xfId="60136"/>
    <cellStyle name="20% - Accent5 11 3 9" xfId="60137"/>
    <cellStyle name="20% - Accent5 11 3 9 2" xfId="60138"/>
    <cellStyle name="20% - Accent5 11 4" xfId="60139"/>
    <cellStyle name="20% - Accent5 11 4 2" xfId="60140"/>
    <cellStyle name="20% - Accent5 11 4 2 2" xfId="60141"/>
    <cellStyle name="20% - Accent5 11 4 3" xfId="60142"/>
    <cellStyle name="20% - Accent5 11 4 3 2" xfId="60143"/>
    <cellStyle name="20% - Accent5 11 4 4" xfId="60144"/>
    <cellStyle name="20% - Accent5 11 5" xfId="60145"/>
    <cellStyle name="20% - Accent5 11 5 2" xfId="60146"/>
    <cellStyle name="20% - Accent5 11 5 2 2" xfId="60147"/>
    <cellStyle name="20% - Accent5 11 5 3" xfId="60148"/>
    <cellStyle name="20% - Accent5 11 5 3 2" xfId="60149"/>
    <cellStyle name="20% - Accent5 11 5 4" xfId="60150"/>
    <cellStyle name="20% - Accent5 11 6" xfId="60151"/>
    <cellStyle name="20% - Accent5 11 6 2" xfId="60152"/>
    <cellStyle name="20% - Accent5 11 6 2 2" xfId="60153"/>
    <cellStyle name="20% - Accent5 11 6 3" xfId="60154"/>
    <cellStyle name="20% - Accent5 11 7" xfId="60155"/>
    <cellStyle name="20% - Accent5 11 7 2" xfId="60156"/>
    <cellStyle name="20% - Accent5 11 8" xfId="60157"/>
    <cellStyle name="20% - Accent5 11 8 2" xfId="60158"/>
    <cellStyle name="20% - Accent5 11 9" xfId="60159"/>
    <cellStyle name="20% - Accent5 11 9 2" xfId="60160"/>
    <cellStyle name="20% - Accent5 12" xfId="872"/>
    <cellStyle name="20% - Accent5 12 10" xfId="60161"/>
    <cellStyle name="20% - Accent5 12 10 2" xfId="60162"/>
    <cellStyle name="20% - Accent5 12 11" xfId="60163"/>
    <cellStyle name="20% - Accent5 12 11 2" xfId="60164"/>
    <cellStyle name="20% - Accent5 12 12" xfId="60165"/>
    <cellStyle name="20% - Accent5 12 12 2" xfId="60166"/>
    <cellStyle name="20% - Accent5 12 13" xfId="60167"/>
    <cellStyle name="20% - Accent5 12 2" xfId="873"/>
    <cellStyle name="20% - Accent5 12 2 10" xfId="60168"/>
    <cellStyle name="20% - Accent5 12 2 10 2" xfId="60169"/>
    <cellStyle name="20% - Accent5 12 2 11" xfId="60170"/>
    <cellStyle name="20% - Accent5 12 2 11 2" xfId="60171"/>
    <cellStyle name="20% - Accent5 12 2 12" xfId="60172"/>
    <cellStyle name="20% - Accent5 12 2 2" xfId="60173"/>
    <cellStyle name="20% - Accent5 12 2 2 10" xfId="60174"/>
    <cellStyle name="20% - Accent5 12 2 2 10 2" xfId="60175"/>
    <cellStyle name="20% - Accent5 12 2 2 11" xfId="60176"/>
    <cellStyle name="20% - Accent5 12 2 2 2" xfId="60177"/>
    <cellStyle name="20% - Accent5 12 2 2 2 2" xfId="60178"/>
    <cellStyle name="20% - Accent5 12 2 2 2 2 2" xfId="60179"/>
    <cellStyle name="20% - Accent5 12 2 2 2 3" xfId="60180"/>
    <cellStyle name="20% - Accent5 12 2 2 2 3 2" xfId="60181"/>
    <cellStyle name="20% - Accent5 12 2 2 2 4" xfId="60182"/>
    <cellStyle name="20% - Accent5 12 2 2 3" xfId="60183"/>
    <cellStyle name="20% - Accent5 12 2 2 3 2" xfId="60184"/>
    <cellStyle name="20% - Accent5 12 2 2 3 2 2" xfId="60185"/>
    <cellStyle name="20% - Accent5 12 2 2 3 3" xfId="60186"/>
    <cellStyle name="20% - Accent5 12 2 2 3 3 2" xfId="60187"/>
    <cellStyle name="20% - Accent5 12 2 2 3 4" xfId="60188"/>
    <cellStyle name="20% - Accent5 12 2 2 4" xfId="60189"/>
    <cellStyle name="20% - Accent5 12 2 2 4 2" xfId="60190"/>
    <cellStyle name="20% - Accent5 12 2 2 4 2 2" xfId="60191"/>
    <cellStyle name="20% - Accent5 12 2 2 4 3" xfId="60192"/>
    <cellStyle name="20% - Accent5 12 2 2 5" xfId="60193"/>
    <cellStyle name="20% - Accent5 12 2 2 5 2" xfId="60194"/>
    <cellStyle name="20% - Accent5 12 2 2 6" xfId="60195"/>
    <cellStyle name="20% - Accent5 12 2 2 6 2" xfId="60196"/>
    <cellStyle name="20% - Accent5 12 2 2 7" xfId="60197"/>
    <cellStyle name="20% - Accent5 12 2 2 7 2" xfId="60198"/>
    <cellStyle name="20% - Accent5 12 2 2 8" xfId="60199"/>
    <cellStyle name="20% - Accent5 12 2 2 8 2" xfId="60200"/>
    <cellStyle name="20% - Accent5 12 2 2 9" xfId="60201"/>
    <cellStyle name="20% - Accent5 12 2 2 9 2" xfId="60202"/>
    <cellStyle name="20% - Accent5 12 2 3" xfId="60203"/>
    <cellStyle name="20% - Accent5 12 2 3 2" xfId="60204"/>
    <cellStyle name="20% - Accent5 12 2 3 2 2" xfId="60205"/>
    <cellStyle name="20% - Accent5 12 2 3 3" xfId="60206"/>
    <cellStyle name="20% - Accent5 12 2 3 3 2" xfId="60207"/>
    <cellStyle name="20% - Accent5 12 2 3 4" xfId="60208"/>
    <cellStyle name="20% - Accent5 12 2 4" xfId="60209"/>
    <cellStyle name="20% - Accent5 12 2 4 2" xfId="60210"/>
    <cellStyle name="20% - Accent5 12 2 4 2 2" xfId="60211"/>
    <cellStyle name="20% - Accent5 12 2 4 3" xfId="60212"/>
    <cellStyle name="20% - Accent5 12 2 4 3 2" xfId="60213"/>
    <cellStyle name="20% - Accent5 12 2 4 4" xfId="60214"/>
    <cellStyle name="20% - Accent5 12 2 5" xfId="60215"/>
    <cellStyle name="20% - Accent5 12 2 5 2" xfId="60216"/>
    <cellStyle name="20% - Accent5 12 2 5 2 2" xfId="60217"/>
    <cellStyle name="20% - Accent5 12 2 5 3" xfId="60218"/>
    <cellStyle name="20% - Accent5 12 2 6" xfId="60219"/>
    <cellStyle name="20% - Accent5 12 2 6 2" xfId="60220"/>
    <cellStyle name="20% - Accent5 12 2 7" xfId="60221"/>
    <cellStyle name="20% - Accent5 12 2 7 2" xfId="60222"/>
    <cellStyle name="20% - Accent5 12 2 8" xfId="60223"/>
    <cellStyle name="20% - Accent5 12 2 8 2" xfId="60224"/>
    <cellStyle name="20% - Accent5 12 2 9" xfId="60225"/>
    <cellStyle name="20% - Accent5 12 2 9 2" xfId="60226"/>
    <cellStyle name="20% - Accent5 12 3" xfId="60227"/>
    <cellStyle name="20% - Accent5 12 3 10" xfId="60228"/>
    <cellStyle name="20% - Accent5 12 3 10 2" xfId="60229"/>
    <cellStyle name="20% - Accent5 12 3 11" xfId="60230"/>
    <cellStyle name="20% - Accent5 12 3 2" xfId="60231"/>
    <cellStyle name="20% - Accent5 12 3 2 2" xfId="60232"/>
    <cellStyle name="20% - Accent5 12 3 2 2 2" xfId="60233"/>
    <cellStyle name="20% - Accent5 12 3 2 3" xfId="60234"/>
    <cellStyle name="20% - Accent5 12 3 2 3 2" xfId="60235"/>
    <cellStyle name="20% - Accent5 12 3 2 4" xfId="60236"/>
    <cellStyle name="20% - Accent5 12 3 3" xfId="60237"/>
    <cellStyle name="20% - Accent5 12 3 3 2" xfId="60238"/>
    <cellStyle name="20% - Accent5 12 3 3 2 2" xfId="60239"/>
    <cellStyle name="20% - Accent5 12 3 3 3" xfId="60240"/>
    <cellStyle name="20% - Accent5 12 3 3 3 2" xfId="60241"/>
    <cellStyle name="20% - Accent5 12 3 3 4" xfId="60242"/>
    <cellStyle name="20% - Accent5 12 3 4" xfId="60243"/>
    <cellStyle name="20% - Accent5 12 3 4 2" xfId="60244"/>
    <cellStyle name="20% - Accent5 12 3 4 2 2" xfId="60245"/>
    <cellStyle name="20% - Accent5 12 3 4 3" xfId="60246"/>
    <cellStyle name="20% - Accent5 12 3 5" xfId="60247"/>
    <cellStyle name="20% - Accent5 12 3 5 2" xfId="60248"/>
    <cellStyle name="20% - Accent5 12 3 6" xfId="60249"/>
    <cellStyle name="20% - Accent5 12 3 6 2" xfId="60250"/>
    <cellStyle name="20% - Accent5 12 3 7" xfId="60251"/>
    <cellStyle name="20% - Accent5 12 3 7 2" xfId="60252"/>
    <cellStyle name="20% - Accent5 12 3 8" xfId="60253"/>
    <cellStyle name="20% - Accent5 12 3 8 2" xfId="60254"/>
    <cellStyle name="20% - Accent5 12 3 9" xfId="60255"/>
    <cellStyle name="20% - Accent5 12 3 9 2" xfId="60256"/>
    <cellStyle name="20% - Accent5 12 4" xfId="60257"/>
    <cellStyle name="20% - Accent5 12 4 2" xfId="60258"/>
    <cellStyle name="20% - Accent5 12 4 2 2" xfId="60259"/>
    <cellStyle name="20% - Accent5 12 4 3" xfId="60260"/>
    <cellStyle name="20% - Accent5 12 4 3 2" xfId="60261"/>
    <cellStyle name="20% - Accent5 12 4 4" xfId="60262"/>
    <cellStyle name="20% - Accent5 12 5" xfId="60263"/>
    <cellStyle name="20% - Accent5 12 5 2" xfId="60264"/>
    <cellStyle name="20% - Accent5 12 5 2 2" xfId="60265"/>
    <cellStyle name="20% - Accent5 12 5 3" xfId="60266"/>
    <cellStyle name="20% - Accent5 12 5 3 2" xfId="60267"/>
    <cellStyle name="20% - Accent5 12 5 4" xfId="60268"/>
    <cellStyle name="20% - Accent5 12 6" xfId="60269"/>
    <cellStyle name="20% - Accent5 12 6 2" xfId="60270"/>
    <cellStyle name="20% - Accent5 12 6 2 2" xfId="60271"/>
    <cellStyle name="20% - Accent5 12 6 3" xfId="60272"/>
    <cellStyle name="20% - Accent5 12 7" xfId="60273"/>
    <cellStyle name="20% - Accent5 12 7 2" xfId="60274"/>
    <cellStyle name="20% - Accent5 12 8" xfId="60275"/>
    <cellStyle name="20% - Accent5 12 8 2" xfId="60276"/>
    <cellStyle name="20% - Accent5 12 9" xfId="60277"/>
    <cellStyle name="20% - Accent5 12 9 2" xfId="60278"/>
    <cellStyle name="20% - Accent5 13" xfId="874"/>
    <cellStyle name="20% - Accent5 13 10" xfId="60279"/>
    <cellStyle name="20% - Accent5 13 10 2" xfId="60280"/>
    <cellStyle name="20% - Accent5 13 11" xfId="60281"/>
    <cellStyle name="20% - Accent5 13 11 2" xfId="60282"/>
    <cellStyle name="20% - Accent5 13 12" xfId="60283"/>
    <cellStyle name="20% - Accent5 13 12 2" xfId="60284"/>
    <cellStyle name="20% - Accent5 13 13" xfId="60285"/>
    <cellStyle name="20% - Accent5 13 2" xfId="875"/>
    <cellStyle name="20% - Accent5 13 2 10" xfId="60286"/>
    <cellStyle name="20% - Accent5 13 2 10 2" xfId="60287"/>
    <cellStyle name="20% - Accent5 13 2 11" xfId="60288"/>
    <cellStyle name="20% - Accent5 13 2 11 2" xfId="60289"/>
    <cellStyle name="20% - Accent5 13 2 12" xfId="60290"/>
    <cellStyle name="20% - Accent5 13 2 2" xfId="60291"/>
    <cellStyle name="20% - Accent5 13 2 2 10" xfId="60292"/>
    <cellStyle name="20% - Accent5 13 2 2 10 2" xfId="60293"/>
    <cellStyle name="20% - Accent5 13 2 2 11" xfId="60294"/>
    <cellStyle name="20% - Accent5 13 2 2 2" xfId="60295"/>
    <cellStyle name="20% - Accent5 13 2 2 2 2" xfId="60296"/>
    <cellStyle name="20% - Accent5 13 2 2 2 2 2" xfId="60297"/>
    <cellStyle name="20% - Accent5 13 2 2 2 3" xfId="60298"/>
    <cellStyle name="20% - Accent5 13 2 2 2 3 2" xfId="60299"/>
    <cellStyle name="20% - Accent5 13 2 2 2 4" xfId="60300"/>
    <cellStyle name="20% - Accent5 13 2 2 3" xfId="60301"/>
    <cellStyle name="20% - Accent5 13 2 2 3 2" xfId="60302"/>
    <cellStyle name="20% - Accent5 13 2 2 3 2 2" xfId="60303"/>
    <cellStyle name="20% - Accent5 13 2 2 3 3" xfId="60304"/>
    <cellStyle name="20% - Accent5 13 2 2 3 3 2" xfId="60305"/>
    <cellStyle name="20% - Accent5 13 2 2 3 4" xfId="60306"/>
    <cellStyle name="20% - Accent5 13 2 2 4" xfId="60307"/>
    <cellStyle name="20% - Accent5 13 2 2 4 2" xfId="60308"/>
    <cellStyle name="20% - Accent5 13 2 2 4 2 2" xfId="60309"/>
    <cellStyle name="20% - Accent5 13 2 2 4 3" xfId="60310"/>
    <cellStyle name="20% - Accent5 13 2 2 5" xfId="60311"/>
    <cellStyle name="20% - Accent5 13 2 2 5 2" xfId="60312"/>
    <cellStyle name="20% - Accent5 13 2 2 6" xfId="60313"/>
    <cellStyle name="20% - Accent5 13 2 2 6 2" xfId="60314"/>
    <cellStyle name="20% - Accent5 13 2 2 7" xfId="60315"/>
    <cellStyle name="20% - Accent5 13 2 2 7 2" xfId="60316"/>
    <cellStyle name="20% - Accent5 13 2 2 8" xfId="60317"/>
    <cellStyle name="20% - Accent5 13 2 2 8 2" xfId="60318"/>
    <cellStyle name="20% - Accent5 13 2 2 9" xfId="60319"/>
    <cellStyle name="20% - Accent5 13 2 2 9 2" xfId="60320"/>
    <cellStyle name="20% - Accent5 13 2 3" xfId="60321"/>
    <cellStyle name="20% - Accent5 13 2 3 2" xfId="60322"/>
    <cellStyle name="20% - Accent5 13 2 3 2 2" xfId="60323"/>
    <cellStyle name="20% - Accent5 13 2 3 3" xfId="60324"/>
    <cellStyle name="20% - Accent5 13 2 3 3 2" xfId="60325"/>
    <cellStyle name="20% - Accent5 13 2 3 4" xfId="60326"/>
    <cellStyle name="20% - Accent5 13 2 4" xfId="60327"/>
    <cellStyle name="20% - Accent5 13 2 4 2" xfId="60328"/>
    <cellStyle name="20% - Accent5 13 2 4 2 2" xfId="60329"/>
    <cellStyle name="20% - Accent5 13 2 4 3" xfId="60330"/>
    <cellStyle name="20% - Accent5 13 2 4 3 2" xfId="60331"/>
    <cellStyle name="20% - Accent5 13 2 4 4" xfId="60332"/>
    <cellStyle name="20% - Accent5 13 2 5" xfId="60333"/>
    <cellStyle name="20% - Accent5 13 2 5 2" xfId="60334"/>
    <cellStyle name="20% - Accent5 13 2 5 2 2" xfId="60335"/>
    <cellStyle name="20% - Accent5 13 2 5 3" xfId="60336"/>
    <cellStyle name="20% - Accent5 13 2 6" xfId="60337"/>
    <cellStyle name="20% - Accent5 13 2 6 2" xfId="60338"/>
    <cellStyle name="20% - Accent5 13 2 7" xfId="60339"/>
    <cellStyle name="20% - Accent5 13 2 7 2" xfId="60340"/>
    <cellStyle name="20% - Accent5 13 2 8" xfId="60341"/>
    <cellStyle name="20% - Accent5 13 2 8 2" xfId="60342"/>
    <cellStyle name="20% - Accent5 13 2 9" xfId="60343"/>
    <cellStyle name="20% - Accent5 13 2 9 2" xfId="60344"/>
    <cellStyle name="20% - Accent5 13 3" xfId="60345"/>
    <cellStyle name="20% - Accent5 13 3 10" xfId="60346"/>
    <cellStyle name="20% - Accent5 13 3 10 2" xfId="60347"/>
    <cellStyle name="20% - Accent5 13 3 11" xfId="60348"/>
    <cellStyle name="20% - Accent5 13 3 2" xfId="60349"/>
    <cellStyle name="20% - Accent5 13 3 2 2" xfId="60350"/>
    <cellStyle name="20% - Accent5 13 3 2 2 2" xfId="60351"/>
    <cellStyle name="20% - Accent5 13 3 2 3" xfId="60352"/>
    <cellStyle name="20% - Accent5 13 3 2 3 2" xfId="60353"/>
    <cellStyle name="20% - Accent5 13 3 2 4" xfId="60354"/>
    <cellStyle name="20% - Accent5 13 3 3" xfId="60355"/>
    <cellStyle name="20% - Accent5 13 3 3 2" xfId="60356"/>
    <cellStyle name="20% - Accent5 13 3 3 2 2" xfId="60357"/>
    <cellStyle name="20% - Accent5 13 3 3 3" xfId="60358"/>
    <cellStyle name="20% - Accent5 13 3 3 3 2" xfId="60359"/>
    <cellStyle name="20% - Accent5 13 3 3 4" xfId="60360"/>
    <cellStyle name="20% - Accent5 13 3 4" xfId="60361"/>
    <cellStyle name="20% - Accent5 13 3 4 2" xfId="60362"/>
    <cellStyle name="20% - Accent5 13 3 4 2 2" xfId="60363"/>
    <cellStyle name="20% - Accent5 13 3 4 3" xfId="60364"/>
    <cellStyle name="20% - Accent5 13 3 5" xfId="60365"/>
    <cellStyle name="20% - Accent5 13 3 5 2" xfId="60366"/>
    <cellStyle name="20% - Accent5 13 3 6" xfId="60367"/>
    <cellStyle name="20% - Accent5 13 3 6 2" xfId="60368"/>
    <cellStyle name="20% - Accent5 13 3 7" xfId="60369"/>
    <cellStyle name="20% - Accent5 13 3 7 2" xfId="60370"/>
    <cellStyle name="20% - Accent5 13 3 8" xfId="60371"/>
    <cellStyle name="20% - Accent5 13 3 8 2" xfId="60372"/>
    <cellStyle name="20% - Accent5 13 3 9" xfId="60373"/>
    <cellStyle name="20% - Accent5 13 3 9 2" xfId="60374"/>
    <cellStyle name="20% - Accent5 13 4" xfId="60375"/>
    <cellStyle name="20% - Accent5 13 4 2" xfId="60376"/>
    <cellStyle name="20% - Accent5 13 4 2 2" xfId="60377"/>
    <cellStyle name="20% - Accent5 13 4 3" xfId="60378"/>
    <cellStyle name="20% - Accent5 13 4 3 2" xfId="60379"/>
    <cellStyle name="20% - Accent5 13 4 4" xfId="60380"/>
    <cellStyle name="20% - Accent5 13 5" xfId="60381"/>
    <cellStyle name="20% - Accent5 13 5 2" xfId="60382"/>
    <cellStyle name="20% - Accent5 13 5 2 2" xfId="60383"/>
    <cellStyle name="20% - Accent5 13 5 3" xfId="60384"/>
    <cellStyle name="20% - Accent5 13 5 3 2" xfId="60385"/>
    <cellStyle name="20% - Accent5 13 5 4" xfId="60386"/>
    <cellStyle name="20% - Accent5 13 6" xfId="60387"/>
    <cellStyle name="20% - Accent5 13 6 2" xfId="60388"/>
    <cellStyle name="20% - Accent5 13 6 2 2" xfId="60389"/>
    <cellStyle name="20% - Accent5 13 6 3" xfId="60390"/>
    <cellStyle name="20% - Accent5 13 7" xfId="60391"/>
    <cellStyle name="20% - Accent5 13 7 2" xfId="60392"/>
    <cellStyle name="20% - Accent5 13 8" xfId="60393"/>
    <cellStyle name="20% - Accent5 13 8 2" xfId="60394"/>
    <cellStyle name="20% - Accent5 13 9" xfId="60395"/>
    <cellStyle name="20% - Accent5 13 9 2" xfId="60396"/>
    <cellStyle name="20% - Accent5 14" xfId="60397"/>
    <cellStyle name="20% - Accent5 14 10" xfId="60398"/>
    <cellStyle name="20% - Accent5 14 10 2" xfId="60399"/>
    <cellStyle name="20% - Accent5 14 11" xfId="60400"/>
    <cellStyle name="20% - Accent5 14 11 2" xfId="60401"/>
    <cellStyle name="20% - Accent5 14 12" xfId="60402"/>
    <cellStyle name="20% - Accent5 14 12 2" xfId="60403"/>
    <cellStyle name="20% - Accent5 14 13" xfId="60404"/>
    <cellStyle name="20% - Accent5 14 2" xfId="60405"/>
    <cellStyle name="20% - Accent5 14 2 10" xfId="60406"/>
    <cellStyle name="20% - Accent5 14 2 10 2" xfId="60407"/>
    <cellStyle name="20% - Accent5 14 2 11" xfId="60408"/>
    <cellStyle name="20% - Accent5 14 2 11 2" xfId="60409"/>
    <cellStyle name="20% - Accent5 14 2 12" xfId="60410"/>
    <cellStyle name="20% - Accent5 14 2 2" xfId="60411"/>
    <cellStyle name="20% - Accent5 14 2 2 10" xfId="60412"/>
    <cellStyle name="20% - Accent5 14 2 2 10 2" xfId="60413"/>
    <cellStyle name="20% - Accent5 14 2 2 11" xfId="60414"/>
    <cellStyle name="20% - Accent5 14 2 2 2" xfId="60415"/>
    <cellStyle name="20% - Accent5 14 2 2 2 2" xfId="60416"/>
    <cellStyle name="20% - Accent5 14 2 2 2 2 2" xfId="60417"/>
    <cellStyle name="20% - Accent5 14 2 2 2 3" xfId="60418"/>
    <cellStyle name="20% - Accent5 14 2 2 2 3 2" xfId="60419"/>
    <cellStyle name="20% - Accent5 14 2 2 2 4" xfId="60420"/>
    <cellStyle name="20% - Accent5 14 2 2 3" xfId="60421"/>
    <cellStyle name="20% - Accent5 14 2 2 3 2" xfId="60422"/>
    <cellStyle name="20% - Accent5 14 2 2 3 2 2" xfId="60423"/>
    <cellStyle name="20% - Accent5 14 2 2 3 3" xfId="60424"/>
    <cellStyle name="20% - Accent5 14 2 2 3 3 2" xfId="60425"/>
    <cellStyle name="20% - Accent5 14 2 2 3 4" xfId="60426"/>
    <cellStyle name="20% - Accent5 14 2 2 4" xfId="60427"/>
    <cellStyle name="20% - Accent5 14 2 2 4 2" xfId="60428"/>
    <cellStyle name="20% - Accent5 14 2 2 4 2 2" xfId="60429"/>
    <cellStyle name="20% - Accent5 14 2 2 4 3" xfId="60430"/>
    <cellStyle name="20% - Accent5 14 2 2 5" xfId="60431"/>
    <cellStyle name="20% - Accent5 14 2 2 5 2" xfId="60432"/>
    <cellStyle name="20% - Accent5 14 2 2 6" xfId="60433"/>
    <cellStyle name="20% - Accent5 14 2 2 6 2" xfId="60434"/>
    <cellStyle name="20% - Accent5 14 2 2 7" xfId="60435"/>
    <cellStyle name="20% - Accent5 14 2 2 7 2" xfId="60436"/>
    <cellStyle name="20% - Accent5 14 2 2 8" xfId="60437"/>
    <cellStyle name="20% - Accent5 14 2 2 8 2" xfId="60438"/>
    <cellStyle name="20% - Accent5 14 2 2 9" xfId="60439"/>
    <cellStyle name="20% - Accent5 14 2 2 9 2" xfId="60440"/>
    <cellStyle name="20% - Accent5 14 2 3" xfId="60441"/>
    <cellStyle name="20% - Accent5 14 2 3 2" xfId="60442"/>
    <cellStyle name="20% - Accent5 14 2 3 2 2" xfId="60443"/>
    <cellStyle name="20% - Accent5 14 2 3 3" xfId="60444"/>
    <cellStyle name="20% - Accent5 14 2 3 3 2" xfId="60445"/>
    <cellStyle name="20% - Accent5 14 2 3 4" xfId="60446"/>
    <cellStyle name="20% - Accent5 14 2 4" xfId="60447"/>
    <cellStyle name="20% - Accent5 14 2 4 2" xfId="60448"/>
    <cellStyle name="20% - Accent5 14 2 4 2 2" xfId="60449"/>
    <cellStyle name="20% - Accent5 14 2 4 3" xfId="60450"/>
    <cellStyle name="20% - Accent5 14 2 4 3 2" xfId="60451"/>
    <cellStyle name="20% - Accent5 14 2 4 4" xfId="60452"/>
    <cellStyle name="20% - Accent5 14 2 5" xfId="60453"/>
    <cellStyle name="20% - Accent5 14 2 5 2" xfId="60454"/>
    <cellStyle name="20% - Accent5 14 2 5 2 2" xfId="60455"/>
    <cellStyle name="20% - Accent5 14 2 5 3" xfId="60456"/>
    <cellStyle name="20% - Accent5 14 2 6" xfId="60457"/>
    <cellStyle name="20% - Accent5 14 2 6 2" xfId="60458"/>
    <cellStyle name="20% - Accent5 14 2 7" xfId="60459"/>
    <cellStyle name="20% - Accent5 14 2 7 2" xfId="60460"/>
    <cellStyle name="20% - Accent5 14 2 8" xfId="60461"/>
    <cellStyle name="20% - Accent5 14 2 8 2" xfId="60462"/>
    <cellStyle name="20% - Accent5 14 2 9" xfId="60463"/>
    <cellStyle name="20% - Accent5 14 2 9 2" xfId="60464"/>
    <cellStyle name="20% - Accent5 14 3" xfId="60465"/>
    <cellStyle name="20% - Accent5 14 3 10" xfId="60466"/>
    <cellStyle name="20% - Accent5 14 3 10 2" xfId="60467"/>
    <cellStyle name="20% - Accent5 14 3 11" xfId="60468"/>
    <cellStyle name="20% - Accent5 14 3 2" xfId="60469"/>
    <cellStyle name="20% - Accent5 14 3 2 2" xfId="60470"/>
    <cellStyle name="20% - Accent5 14 3 2 2 2" xfId="60471"/>
    <cellStyle name="20% - Accent5 14 3 2 3" xfId="60472"/>
    <cellStyle name="20% - Accent5 14 3 2 3 2" xfId="60473"/>
    <cellStyle name="20% - Accent5 14 3 2 4" xfId="60474"/>
    <cellStyle name="20% - Accent5 14 3 3" xfId="60475"/>
    <cellStyle name="20% - Accent5 14 3 3 2" xfId="60476"/>
    <cellStyle name="20% - Accent5 14 3 3 2 2" xfId="60477"/>
    <cellStyle name="20% - Accent5 14 3 3 3" xfId="60478"/>
    <cellStyle name="20% - Accent5 14 3 3 3 2" xfId="60479"/>
    <cellStyle name="20% - Accent5 14 3 3 4" xfId="60480"/>
    <cellStyle name="20% - Accent5 14 3 4" xfId="60481"/>
    <cellStyle name="20% - Accent5 14 3 4 2" xfId="60482"/>
    <cellStyle name="20% - Accent5 14 3 4 2 2" xfId="60483"/>
    <cellStyle name="20% - Accent5 14 3 4 3" xfId="60484"/>
    <cellStyle name="20% - Accent5 14 3 5" xfId="60485"/>
    <cellStyle name="20% - Accent5 14 3 5 2" xfId="60486"/>
    <cellStyle name="20% - Accent5 14 3 6" xfId="60487"/>
    <cellStyle name="20% - Accent5 14 3 6 2" xfId="60488"/>
    <cellStyle name="20% - Accent5 14 3 7" xfId="60489"/>
    <cellStyle name="20% - Accent5 14 3 7 2" xfId="60490"/>
    <cellStyle name="20% - Accent5 14 3 8" xfId="60491"/>
    <cellStyle name="20% - Accent5 14 3 8 2" xfId="60492"/>
    <cellStyle name="20% - Accent5 14 3 9" xfId="60493"/>
    <cellStyle name="20% - Accent5 14 3 9 2" xfId="60494"/>
    <cellStyle name="20% - Accent5 14 4" xfId="60495"/>
    <cellStyle name="20% - Accent5 14 4 2" xfId="60496"/>
    <cellStyle name="20% - Accent5 14 4 2 2" xfId="60497"/>
    <cellStyle name="20% - Accent5 14 4 3" xfId="60498"/>
    <cellStyle name="20% - Accent5 14 4 3 2" xfId="60499"/>
    <cellStyle name="20% - Accent5 14 4 4" xfId="60500"/>
    <cellStyle name="20% - Accent5 14 5" xfId="60501"/>
    <cellStyle name="20% - Accent5 14 5 2" xfId="60502"/>
    <cellStyle name="20% - Accent5 14 5 2 2" xfId="60503"/>
    <cellStyle name="20% - Accent5 14 5 3" xfId="60504"/>
    <cellStyle name="20% - Accent5 14 5 3 2" xfId="60505"/>
    <cellStyle name="20% - Accent5 14 5 4" xfId="60506"/>
    <cellStyle name="20% - Accent5 14 6" xfId="60507"/>
    <cellStyle name="20% - Accent5 14 6 2" xfId="60508"/>
    <cellStyle name="20% - Accent5 14 6 2 2" xfId="60509"/>
    <cellStyle name="20% - Accent5 14 6 3" xfId="60510"/>
    <cellStyle name="20% - Accent5 14 7" xfId="60511"/>
    <cellStyle name="20% - Accent5 14 7 2" xfId="60512"/>
    <cellStyle name="20% - Accent5 14 8" xfId="60513"/>
    <cellStyle name="20% - Accent5 14 8 2" xfId="60514"/>
    <cellStyle name="20% - Accent5 14 9" xfId="60515"/>
    <cellStyle name="20% - Accent5 14 9 2" xfId="60516"/>
    <cellStyle name="20% - Accent5 15" xfId="60517"/>
    <cellStyle name="20% - Accent5 15 10" xfId="60518"/>
    <cellStyle name="20% - Accent5 15 10 2" xfId="60519"/>
    <cellStyle name="20% - Accent5 15 11" xfId="60520"/>
    <cellStyle name="20% - Accent5 15 11 2" xfId="60521"/>
    <cellStyle name="20% - Accent5 15 12" xfId="60522"/>
    <cellStyle name="20% - Accent5 15 12 2" xfId="60523"/>
    <cellStyle name="20% - Accent5 15 13" xfId="60524"/>
    <cellStyle name="20% - Accent5 15 2" xfId="60525"/>
    <cellStyle name="20% - Accent5 15 2 10" xfId="60526"/>
    <cellStyle name="20% - Accent5 15 2 10 2" xfId="60527"/>
    <cellStyle name="20% - Accent5 15 2 11" xfId="60528"/>
    <cellStyle name="20% - Accent5 15 2 11 2" xfId="60529"/>
    <cellStyle name="20% - Accent5 15 2 12" xfId="60530"/>
    <cellStyle name="20% - Accent5 15 2 2" xfId="60531"/>
    <cellStyle name="20% - Accent5 15 2 2 10" xfId="60532"/>
    <cellStyle name="20% - Accent5 15 2 2 10 2" xfId="60533"/>
    <cellStyle name="20% - Accent5 15 2 2 11" xfId="60534"/>
    <cellStyle name="20% - Accent5 15 2 2 2" xfId="60535"/>
    <cellStyle name="20% - Accent5 15 2 2 2 2" xfId="60536"/>
    <cellStyle name="20% - Accent5 15 2 2 2 2 2" xfId="60537"/>
    <cellStyle name="20% - Accent5 15 2 2 2 3" xfId="60538"/>
    <cellStyle name="20% - Accent5 15 2 2 2 3 2" xfId="60539"/>
    <cellStyle name="20% - Accent5 15 2 2 2 4" xfId="60540"/>
    <cellStyle name="20% - Accent5 15 2 2 3" xfId="60541"/>
    <cellStyle name="20% - Accent5 15 2 2 3 2" xfId="60542"/>
    <cellStyle name="20% - Accent5 15 2 2 3 2 2" xfId="60543"/>
    <cellStyle name="20% - Accent5 15 2 2 3 3" xfId="60544"/>
    <cellStyle name="20% - Accent5 15 2 2 3 3 2" xfId="60545"/>
    <cellStyle name="20% - Accent5 15 2 2 3 4" xfId="60546"/>
    <cellStyle name="20% - Accent5 15 2 2 4" xfId="60547"/>
    <cellStyle name="20% - Accent5 15 2 2 4 2" xfId="60548"/>
    <cellStyle name="20% - Accent5 15 2 2 4 2 2" xfId="60549"/>
    <cellStyle name="20% - Accent5 15 2 2 4 3" xfId="60550"/>
    <cellStyle name="20% - Accent5 15 2 2 5" xfId="60551"/>
    <cellStyle name="20% - Accent5 15 2 2 5 2" xfId="60552"/>
    <cellStyle name="20% - Accent5 15 2 2 6" xfId="60553"/>
    <cellStyle name="20% - Accent5 15 2 2 6 2" xfId="60554"/>
    <cellStyle name="20% - Accent5 15 2 2 7" xfId="60555"/>
    <cellStyle name="20% - Accent5 15 2 2 7 2" xfId="60556"/>
    <cellStyle name="20% - Accent5 15 2 2 8" xfId="60557"/>
    <cellStyle name="20% - Accent5 15 2 2 8 2" xfId="60558"/>
    <cellStyle name="20% - Accent5 15 2 2 9" xfId="60559"/>
    <cellStyle name="20% - Accent5 15 2 2 9 2" xfId="60560"/>
    <cellStyle name="20% - Accent5 15 2 3" xfId="60561"/>
    <cellStyle name="20% - Accent5 15 2 3 2" xfId="60562"/>
    <cellStyle name="20% - Accent5 15 2 3 2 2" xfId="60563"/>
    <cellStyle name="20% - Accent5 15 2 3 3" xfId="60564"/>
    <cellStyle name="20% - Accent5 15 2 3 3 2" xfId="60565"/>
    <cellStyle name="20% - Accent5 15 2 3 4" xfId="60566"/>
    <cellStyle name="20% - Accent5 15 2 4" xfId="60567"/>
    <cellStyle name="20% - Accent5 15 2 4 2" xfId="60568"/>
    <cellStyle name="20% - Accent5 15 2 4 2 2" xfId="60569"/>
    <cellStyle name="20% - Accent5 15 2 4 3" xfId="60570"/>
    <cellStyle name="20% - Accent5 15 2 4 3 2" xfId="60571"/>
    <cellStyle name="20% - Accent5 15 2 4 4" xfId="60572"/>
    <cellStyle name="20% - Accent5 15 2 5" xfId="60573"/>
    <cellStyle name="20% - Accent5 15 2 5 2" xfId="60574"/>
    <cellStyle name="20% - Accent5 15 2 5 2 2" xfId="60575"/>
    <cellStyle name="20% - Accent5 15 2 5 3" xfId="60576"/>
    <cellStyle name="20% - Accent5 15 2 6" xfId="60577"/>
    <cellStyle name="20% - Accent5 15 2 6 2" xfId="60578"/>
    <cellStyle name="20% - Accent5 15 2 7" xfId="60579"/>
    <cellStyle name="20% - Accent5 15 2 7 2" xfId="60580"/>
    <cellStyle name="20% - Accent5 15 2 8" xfId="60581"/>
    <cellStyle name="20% - Accent5 15 2 8 2" xfId="60582"/>
    <cellStyle name="20% - Accent5 15 2 9" xfId="60583"/>
    <cellStyle name="20% - Accent5 15 2 9 2" xfId="60584"/>
    <cellStyle name="20% - Accent5 15 3" xfId="60585"/>
    <cellStyle name="20% - Accent5 15 3 10" xfId="60586"/>
    <cellStyle name="20% - Accent5 15 3 10 2" xfId="60587"/>
    <cellStyle name="20% - Accent5 15 3 11" xfId="60588"/>
    <cellStyle name="20% - Accent5 15 3 2" xfId="60589"/>
    <cellStyle name="20% - Accent5 15 3 2 2" xfId="60590"/>
    <cellStyle name="20% - Accent5 15 3 2 2 2" xfId="60591"/>
    <cellStyle name="20% - Accent5 15 3 2 3" xfId="60592"/>
    <cellStyle name="20% - Accent5 15 3 2 3 2" xfId="60593"/>
    <cellStyle name="20% - Accent5 15 3 2 4" xfId="60594"/>
    <cellStyle name="20% - Accent5 15 3 3" xfId="60595"/>
    <cellStyle name="20% - Accent5 15 3 3 2" xfId="60596"/>
    <cellStyle name="20% - Accent5 15 3 3 2 2" xfId="60597"/>
    <cellStyle name="20% - Accent5 15 3 3 3" xfId="60598"/>
    <cellStyle name="20% - Accent5 15 3 3 3 2" xfId="60599"/>
    <cellStyle name="20% - Accent5 15 3 3 4" xfId="60600"/>
    <cellStyle name="20% - Accent5 15 3 4" xfId="60601"/>
    <cellStyle name="20% - Accent5 15 3 4 2" xfId="60602"/>
    <cellStyle name="20% - Accent5 15 3 4 2 2" xfId="60603"/>
    <cellStyle name="20% - Accent5 15 3 4 3" xfId="60604"/>
    <cellStyle name="20% - Accent5 15 3 5" xfId="60605"/>
    <cellStyle name="20% - Accent5 15 3 5 2" xfId="60606"/>
    <cellStyle name="20% - Accent5 15 3 6" xfId="60607"/>
    <cellStyle name="20% - Accent5 15 3 6 2" xfId="60608"/>
    <cellStyle name="20% - Accent5 15 3 7" xfId="60609"/>
    <cellStyle name="20% - Accent5 15 3 7 2" xfId="60610"/>
    <cellStyle name="20% - Accent5 15 3 8" xfId="60611"/>
    <cellStyle name="20% - Accent5 15 3 8 2" xfId="60612"/>
    <cellStyle name="20% - Accent5 15 3 9" xfId="60613"/>
    <cellStyle name="20% - Accent5 15 3 9 2" xfId="60614"/>
    <cellStyle name="20% - Accent5 15 4" xfId="60615"/>
    <cellStyle name="20% - Accent5 15 4 2" xfId="60616"/>
    <cellStyle name="20% - Accent5 15 4 2 2" xfId="60617"/>
    <cellStyle name="20% - Accent5 15 4 3" xfId="60618"/>
    <cellStyle name="20% - Accent5 15 4 3 2" xfId="60619"/>
    <cellStyle name="20% - Accent5 15 4 4" xfId="60620"/>
    <cellStyle name="20% - Accent5 15 5" xfId="60621"/>
    <cellStyle name="20% - Accent5 15 5 2" xfId="60622"/>
    <cellStyle name="20% - Accent5 15 5 2 2" xfId="60623"/>
    <cellStyle name="20% - Accent5 15 5 3" xfId="60624"/>
    <cellStyle name="20% - Accent5 15 5 3 2" xfId="60625"/>
    <cellStyle name="20% - Accent5 15 5 4" xfId="60626"/>
    <cellStyle name="20% - Accent5 15 6" xfId="60627"/>
    <cellStyle name="20% - Accent5 15 6 2" xfId="60628"/>
    <cellStyle name="20% - Accent5 15 6 2 2" xfId="60629"/>
    <cellStyle name="20% - Accent5 15 6 3" xfId="60630"/>
    <cellStyle name="20% - Accent5 15 7" xfId="60631"/>
    <cellStyle name="20% - Accent5 15 7 2" xfId="60632"/>
    <cellStyle name="20% - Accent5 15 8" xfId="60633"/>
    <cellStyle name="20% - Accent5 15 8 2" xfId="60634"/>
    <cellStyle name="20% - Accent5 15 9" xfId="60635"/>
    <cellStyle name="20% - Accent5 15 9 2" xfId="60636"/>
    <cellStyle name="20% - Accent5 16" xfId="60637"/>
    <cellStyle name="20% - Accent5 16 10" xfId="60638"/>
    <cellStyle name="20% - Accent5 16 10 2" xfId="60639"/>
    <cellStyle name="20% - Accent5 16 11" xfId="60640"/>
    <cellStyle name="20% - Accent5 16 11 2" xfId="60641"/>
    <cellStyle name="20% - Accent5 16 12" xfId="60642"/>
    <cellStyle name="20% - Accent5 16 12 2" xfId="60643"/>
    <cellStyle name="20% - Accent5 16 13" xfId="60644"/>
    <cellStyle name="20% - Accent5 16 2" xfId="60645"/>
    <cellStyle name="20% - Accent5 16 2 10" xfId="60646"/>
    <cellStyle name="20% - Accent5 16 2 10 2" xfId="60647"/>
    <cellStyle name="20% - Accent5 16 2 11" xfId="60648"/>
    <cellStyle name="20% - Accent5 16 2 11 2" xfId="60649"/>
    <cellStyle name="20% - Accent5 16 2 12" xfId="60650"/>
    <cellStyle name="20% - Accent5 16 2 2" xfId="60651"/>
    <cellStyle name="20% - Accent5 16 2 2 10" xfId="60652"/>
    <cellStyle name="20% - Accent5 16 2 2 10 2" xfId="60653"/>
    <cellStyle name="20% - Accent5 16 2 2 11" xfId="60654"/>
    <cellStyle name="20% - Accent5 16 2 2 2" xfId="60655"/>
    <cellStyle name="20% - Accent5 16 2 2 2 2" xfId="60656"/>
    <cellStyle name="20% - Accent5 16 2 2 2 2 2" xfId="60657"/>
    <cellStyle name="20% - Accent5 16 2 2 2 3" xfId="60658"/>
    <cellStyle name="20% - Accent5 16 2 2 2 3 2" xfId="60659"/>
    <cellStyle name="20% - Accent5 16 2 2 2 4" xfId="60660"/>
    <cellStyle name="20% - Accent5 16 2 2 3" xfId="60661"/>
    <cellStyle name="20% - Accent5 16 2 2 3 2" xfId="60662"/>
    <cellStyle name="20% - Accent5 16 2 2 3 2 2" xfId="60663"/>
    <cellStyle name="20% - Accent5 16 2 2 3 3" xfId="60664"/>
    <cellStyle name="20% - Accent5 16 2 2 3 3 2" xfId="60665"/>
    <cellStyle name="20% - Accent5 16 2 2 3 4" xfId="60666"/>
    <cellStyle name="20% - Accent5 16 2 2 4" xfId="60667"/>
    <cellStyle name="20% - Accent5 16 2 2 4 2" xfId="60668"/>
    <cellStyle name="20% - Accent5 16 2 2 4 2 2" xfId="60669"/>
    <cellStyle name="20% - Accent5 16 2 2 4 3" xfId="60670"/>
    <cellStyle name="20% - Accent5 16 2 2 5" xfId="60671"/>
    <cellStyle name="20% - Accent5 16 2 2 5 2" xfId="60672"/>
    <cellStyle name="20% - Accent5 16 2 2 6" xfId="60673"/>
    <cellStyle name="20% - Accent5 16 2 2 6 2" xfId="60674"/>
    <cellStyle name="20% - Accent5 16 2 2 7" xfId="60675"/>
    <cellStyle name="20% - Accent5 16 2 2 7 2" xfId="60676"/>
    <cellStyle name="20% - Accent5 16 2 2 8" xfId="60677"/>
    <cellStyle name="20% - Accent5 16 2 2 8 2" xfId="60678"/>
    <cellStyle name="20% - Accent5 16 2 2 9" xfId="60679"/>
    <cellStyle name="20% - Accent5 16 2 2 9 2" xfId="60680"/>
    <cellStyle name="20% - Accent5 16 2 3" xfId="60681"/>
    <cellStyle name="20% - Accent5 16 2 3 2" xfId="60682"/>
    <cellStyle name="20% - Accent5 16 2 3 2 2" xfId="60683"/>
    <cellStyle name="20% - Accent5 16 2 3 3" xfId="60684"/>
    <cellStyle name="20% - Accent5 16 2 3 3 2" xfId="60685"/>
    <cellStyle name="20% - Accent5 16 2 3 4" xfId="60686"/>
    <cellStyle name="20% - Accent5 16 2 4" xfId="60687"/>
    <cellStyle name="20% - Accent5 16 2 4 2" xfId="60688"/>
    <cellStyle name="20% - Accent5 16 2 4 2 2" xfId="60689"/>
    <cellStyle name="20% - Accent5 16 2 4 3" xfId="60690"/>
    <cellStyle name="20% - Accent5 16 2 4 3 2" xfId="60691"/>
    <cellStyle name="20% - Accent5 16 2 4 4" xfId="60692"/>
    <cellStyle name="20% - Accent5 16 2 5" xfId="60693"/>
    <cellStyle name="20% - Accent5 16 2 5 2" xfId="60694"/>
    <cellStyle name="20% - Accent5 16 2 5 2 2" xfId="60695"/>
    <cellStyle name="20% - Accent5 16 2 5 3" xfId="60696"/>
    <cellStyle name="20% - Accent5 16 2 6" xfId="60697"/>
    <cellStyle name="20% - Accent5 16 2 6 2" xfId="60698"/>
    <cellStyle name="20% - Accent5 16 2 7" xfId="60699"/>
    <cellStyle name="20% - Accent5 16 2 7 2" xfId="60700"/>
    <cellStyle name="20% - Accent5 16 2 8" xfId="60701"/>
    <cellStyle name="20% - Accent5 16 2 8 2" xfId="60702"/>
    <cellStyle name="20% - Accent5 16 2 9" xfId="60703"/>
    <cellStyle name="20% - Accent5 16 2 9 2" xfId="60704"/>
    <cellStyle name="20% - Accent5 16 3" xfId="60705"/>
    <cellStyle name="20% - Accent5 16 3 10" xfId="60706"/>
    <cellStyle name="20% - Accent5 16 3 10 2" xfId="60707"/>
    <cellStyle name="20% - Accent5 16 3 11" xfId="60708"/>
    <cellStyle name="20% - Accent5 16 3 2" xfId="60709"/>
    <cellStyle name="20% - Accent5 16 3 2 2" xfId="60710"/>
    <cellStyle name="20% - Accent5 16 3 2 2 2" xfId="60711"/>
    <cellStyle name="20% - Accent5 16 3 2 3" xfId="60712"/>
    <cellStyle name="20% - Accent5 16 3 2 3 2" xfId="60713"/>
    <cellStyle name="20% - Accent5 16 3 2 4" xfId="60714"/>
    <cellStyle name="20% - Accent5 16 3 3" xfId="60715"/>
    <cellStyle name="20% - Accent5 16 3 3 2" xfId="60716"/>
    <cellStyle name="20% - Accent5 16 3 3 2 2" xfId="60717"/>
    <cellStyle name="20% - Accent5 16 3 3 3" xfId="60718"/>
    <cellStyle name="20% - Accent5 16 3 3 3 2" xfId="60719"/>
    <cellStyle name="20% - Accent5 16 3 3 4" xfId="60720"/>
    <cellStyle name="20% - Accent5 16 3 4" xfId="60721"/>
    <cellStyle name="20% - Accent5 16 3 4 2" xfId="60722"/>
    <cellStyle name="20% - Accent5 16 3 4 2 2" xfId="60723"/>
    <cellStyle name="20% - Accent5 16 3 4 3" xfId="60724"/>
    <cellStyle name="20% - Accent5 16 3 5" xfId="60725"/>
    <cellStyle name="20% - Accent5 16 3 5 2" xfId="60726"/>
    <cellStyle name="20% - Accent5 16 3 6" xfId="60727"/>
    <cellStyle name="20% - Accent5 16 3 6 2" xfId="60728"/>
    <cellStyle name="20% - Accent5 16 3 7" xfId="60729"/>
    <cellStyle name="20% - Accent5 16 3 7 2" xfId="60730"/>
    <cellStyle name="20% - Accent5 16 3 8" xfId="60731"/>
    <cellStyle name="20% - Accent5 16 3 8 2" xfId="60732"/>
    <cellStyle name="20% - Accent5 16 3 9" xfId="60733"/>
    <cellStyle name="20% - Accent5 16 3 9 2" xfId="60734"/>
    <cellStyle name="20% - Accent5 16 4" xfId="60735"/>
    <cellStyle name="20% - Accent5 16 4 2" xfId="60736"/>
    <cellStyle name="20% - Accent5 16 4 2 2" xfId="60737"/>
    <cellStyle name="20% - Accent5 16 4 3" xfId="60738"/>
    <cellStyle name="20% - Accent5 16 4 3 2" xfId="60739"/>
    <cellStyle name="20% - Accent5 16 4 4" xfId="60740"/>
    <cellStyle name="20% - Accent5 16 5" xfId="60741"/>
    <cellStyle name="20% - Accent5 16 5 2" xfId="60742"/>
    <cellStyle name="20% - Accent5 16 5 2 2" xfId="60743"/>
    <cellStyle name="20% - Accent5 16 5 3" xfId="60744"/>
    <cellStyle name="20% - Accent5 16 5 3 2" xfId="60745"/>
    <cellStyle name="20% - Accent5 16 5 4" xfId="60746"/>
    <cellStyle name="20% - Accent5 16 6" xfId="60747"/>
    <cellStyle name="20% - Accent5 16 6 2" xfId="60748"/>
    <cellStyle name="20% - Accent5 16 6 2 2" xfId="60749"/>
    <cellStyle name="20% - Accent5 16 6 3" xfId="60750"/>
    <cellStyle name="20% - Accent5 16 7" xfId="60751"/>
    <cellStyle name="20% - Accent5 16 7 2" xfId="60752"/>
    <cellStyle name="20% - Accent5 16 8" xfId="60753"/>
    <cellStyle name="20% - Accent5 16 8 2" xfId="60754"/>
    <cellStyle name="20% - Accent5 16 9" xfId="60755"/>
    <cellStyle name="20% - Accent5 16 9 2" xfId="60756"/>
    <cellStyle name="20% - Accent5 17" xfId="60757"/>
    <cellStyle name="20% - Accent5 17 10" xfId="60758"/>
    <cellStyle name="20% - Accent5 17 10 2" xfId="60759"/>
    <cellStyle name="20% - Accent5 17 11" xfId="60760"/>
    <cellStyle name="20% - Accent5 17 11 2" xfId="60761"/>
    <cellStyle name="20% - Accent5 17 12" xfId="60762"/>
    <cellStyle name="20% - Accent5 17 12 2" xfId="60763"/>
    <cellStyle name="20% - Accent5 17 13" xfId="60764"/>
    <cellStyle name="20% - Accent5 17 2" xfId="60765"/>
    <cellStyle name="20% - Accent5 17 2 10" xfId="60766"/>
    <cellStyle name="20% - Accent5 17 2 10 2" xfId="60767"/>
    <cellStyle name="20% - Accent5 17 2 11" xfId="60768"/>
    <cellStyle name="20% - Accent5 17 2 11 2" xfId="60769"/>
    <cellStyle name="20% - Accent5 17 2 12" xfId="60770"/>
    <cellStyle name="20% - Accent5 17 2 2" xfId="60771"/>
    <cellStyle name="20% - Accent5 17 2 2 10" xfId="60772"/>
    <cellStyle name="20% - Accent5 17 2 2 10 2" xfId="60773"/>
    <cellStyle name="20% - Accent5 17 2 2 11" xfId="60774"/>
    <cellStyle name="20% - Accent5 17 2 2 2" xfId="60775"/>
    <cellStyle name="20% - Accent5 17 2 2 2 2" xfId="60776"/>
    <cellStyle name="20% - Accent5 17 2 2 2 2 2" xfId="60777"/>
    <cellStyle name="20% - Accent5 17 2 2 2 3" xfId="60778"/>
    <cellStyle name="20% - Accent5 17 2 2 2 3 2" xfId="60779"/>
    <cellStyle name="20% - Accent5 17 2 2 2 4" xfId="60780"/>
    <cellStyle name="20% - Accent5 17 2 2 3" xfId="60781"/>
    <cellStyle name="20% - Accent5 17 2 2 3 2" xfId="60782"/>
    <cellStyle name="20% - Accent5 17 2 2 3 2 2" xfId="60783"/>
    <cellStyle name="20% - Accent5 17 2 2 3 3" xfId="60784"/>
    <cellStyle name="20% - Accent5 17 2 2 3 3 2" xfId="60785"/>
    <cellStyle name="20% - Accent5 17 2 2 3 4" xfId="60786"/>
    <cellStyle name="20% - Accent5 17 2 2 4" xfId="60787"/>
    <cellStyle name="20% - Accent5 17 2 2 4 2" xfId="60788"/>
    <cellStyle name="20% - Accent5 17 2 2 4 2 2" xfId="60789"/>
    <cellStyle name="20% - Accent5 17 2 2 4 3" xfId="60790"/>
    <cellStyle name="20% - Accent5 17 2 2 5" xfId="60791"/>
    <cellStyle name="20% - Accent5 17 2 2 5 2" xfId="60792"/>
    <cellStyle name="20% - Accent5 17 2 2 6" xfId="60793"/>
    <cellStyle name="20% - Accent5 17 2 2 6 2" xfId="60794"/>
    <cellStyle name="20% - Accent5 17 2 2 7" xfId="60795"/>
    <cellStyle name="20% - Accent5 17 2 2 7 2" xfId="60796"/>
    <cellStyle name="20% - Accent5 17 2 2 8" xfId="60797"/>
    <cellStyle name="20% - Accent5 17 2 2 8 2" xfId="60798"/>
    <cellStyle name="20% - Accent5 17 2 2 9" xfId="60799"/>
    <cellStyle name="20% - Accent5 17 2 2 9 2" xfId="60800"/>
    <cellStyle name="20% - Accent5 17 2 3" xfId="60801"/>
    <cellStyle name="20% - Accent5 17 2 3 2" xfId="60802"/>
    <cellStyle name="20% - Accent5 17 2 3 2 2" xfId="60803"/>
    <cellStyle name="20% - Accent5 17 2 3 3" xfId="60804"/>
    <cellStyle name="20% - Accent5 17 2 3 3 2" xfId="60805"/>
    <cellStyle name="20% - Accent5 17 2 3 4" xfId="60806"/>
    <cellStyle name="20% - Accent5 17 2 4" xfId="60807"/>
    <cellStyle name="20% - Accent5 17 2 4 2" xfId="60808"/>
    <cellStyle name="20% - Accent5 17 2 4 2 2" xfId="60809"/>
    <cellStyle name="20% - Accent5 17 2 4 3" xfId="60810"/>
    <cellStyle name="20% - Accent5 17 2 4 3 2" xfId="60811"/>
    <cellStyle name="20% - Accent5 17 2 4 4" xfId="60812"/>
    <cellStyle name="20% - Accent5 17 2 5" xfId="60813"/>
    <cellStyle name="20% - Accent5 17 2 5 2" xfId="60814"/>
    <cellStyle name="20% - Accent5 17 2 5 2 2" xfId="60815"/>
    <cellStyle name="20% - Accent5 17 2 5 3" xfId="60816"/>
    <cellStyle name="20% - Accent5 17 2 6" xfId="60817"/>
    <cellStyle name="20% - Accent5 17 2 6 2" xfId="60818"/>
    <cellStyle name="20% - Accent5 17 2 7" xfId="60819"/>
    <cellStyle name="20% - Accent5 17 2 7 2" xfId="60820"/>
    <cellStyle name="20% - Accent5 17 2 8" xfId="60821"/>
    <cellStyle name="20% - Accent5 17 2 8 2" xfId="60822"/>
    <cellStyle name="20% - Accent5 17 2 9" xfId="60823"/>
    <cellStyle name="20% - Accent5 17 2 9 2" xfId="60824"/>
    <cellStyle name="20% - Accent5 17 3" xfId="60825"/>
    <cellStyle name="20% - Accent5 17 3 10" xfId="60826"/>
    <cellStyle name="20% - Accent5 17 3 10 2" xfId="60827"/>
    <cellStyle name="20% - Accent5 17 3 11" xfId="60828"/>
    <cellStyle name="20% - Accent5 17 3 2" xfId="60829"/>
    <cellStyle name="20% - Accent5 17 3 2 2" xfId="60830"/>
    <cellStyle name="20% - Accent5 17 3 2 2 2" xfId="60831"/>
    <cellStyle name="20% - Accent5 17 3 2 3" xfId="60832"/>
    <cellStyle name="20% - Accent5 17 3 2 3 2" xfId="60833"/>
    <cellStyle name="20% - Accent5 17 3 2 4" xfId="60834"/>
    <cellStyle name="20% - Accent5 17 3 3" xfId="60835"/>
    <cellStyle name="20% - Accent5 17 3 3 2" xfId="60836"/>
    <cellStyle name="20% - Accent5 17 3 3 2 2" xfId="60837"/>
    <cellStyle name="20% - Accent5 17 3 3 3" xfId="60838"/>
    <cellStyle name="20% - Accent5 17 3 3 3 2" xfId="60839"/>
    <cellStyle name="20% - Accent5 17 3 3 4" xfId="60840"/>
    <cellStyle name="20% - Accent5 17 3 4" xfId="60841"/>
    <cellStyle name="20% - Accent5 17 3 4 2" xfId="60842"/>
    <cellStyle name="20% - Accent5 17 3 4 2 2" xfId="60843"/>
    <cellStyle name="20% - Accent5 17 3 4 3" xfId="60844"/>
    <cellStyle name="20% - Accent5 17 3 5" xfId="60845"/>
    <cellStyle name="20% - Accent5 17 3 5 2" xfId="60846"/>
    <cellStyle name="20% - Accent5 17 3 6" xfId="60847"/>
    <cellStyle name="20% - Accent5 17 3 6 2" xfId="60848"/>
    <cellStyle name="20% - Accent5 17 3 7" xfId="60849"/>
    <cellStyle name="20% - Accent5 17 3 7 2" xfId="60850"/>
    <cellStyle name="20% - Accent5 17 3 8" xfId="60851"/>
    <cellStyle name="20% - Accent5 17 3 8 2" xfId="60852"/>
    <cellStyle name="20% - Accent5 17 3 9" xfId="60853"/>
    <cellStyle name="20% - Accent5 17 3 9 2" xfId="60854"/>
    <cellStyle name="20% - Accent5 17 4" xfId="60855"/>
    <cellStyle name="20% - Accent5 17 4 2" xfId="60856"/>
    <cellStyle name="20% - Accent5 17 4 2 2" xfId="60857"/>
    <cellStyle name="20% - Accent5 17 4 3" xfId="60858"/>
    <cellStyle name="20% - Accent5 17 4 3 2" xfId="60859"/>
    <cellStyle name="20% - Accent5 17 4 4" xfId="60860"/>
    <cellStyle name="20% - Accent5 17 5" xfId="60861"/>
    <cellStyle name="20% - Accent5 17 5 2" xfId="60862"/>
    <cellStyle name="20% - Accent5 17 5 2 2" xfId="60863"/>
    <cellStyle name="20% - Accent5 17 5 3" xfId="60864"/>
    <cellStyle name="20% - Accent5 17 5 3 2" xfId="60865"/>
    <cellStyle name="20% - Accent5 17 5 4" xfId="60866"/>
    <cellStyle name="20% - Accent5 17 6" xfId="60867"/>
    <cellStyle name="20% - Accent5 17 6 2" xfId="60868"/>
    <cellStyle name="20% - Accent5 17 6 2 2" xfId="60869"/>
    <cellStyle name="20% - Accent5 17 6 3" xfId="60870"/>
    <cellStyle name="20% - Accent5 17 7" xfId="60871"/>
    <cellStyle name="20% - Accent5 17 7 2" xfId="60872"/>
    <cellStyle name="20% - Accent5 17 8" xfId="60873"/>
    <cellStyle name="20% - Accent5 17 8 2" xfId="60874"/>
    <cellStyle name="20% - Accent5 17 9" xfId="60875"/>
    <cellStyle name="20% - Accent5 17 9 2" xfId="60876"/>
    <cellStyle name="20% - Accent5 18" xfId="60877"/>
    <cellStyle name="20% - Accent5 18 10" xfId="60878"/>
    <cellStyle name="20% - Accent5 18 10 2" xfId="60879"/>
    <cellStyle name="20% - Accent5 18 11" xfId="60880"/>
    <cellStyle name="20% - Accent5 18 11 2" xfId="60881"/>
    <cellStyle name="20% - Accent5 18 12" xfId="60882"/>
    <cellStyle name="20% - Accent5 18 12 2" xfId="60883"/>
    <cellStyle name="20% - Accent5 18 13" xfId="60884"/>
    <cellStyle name="20% - Accent5 18 2" xfId="60885"/>
    <cellStyle name="20% - Accent5 18 2 10" xfId="60886"/>
    <cellStyle name="20% - Accent5 18 2 10 2" xfId="60887"/>
    <cellStyle name="20% - Accent5 18 2 11" xfId="60888"/>
    <cellStyle name="20% - Accent5 18 2 11 2" xfId="60889"/>
    <cellStyle name="20% - Accent5 18 2 12" xfId="60890"/>
    <cellStyle name="20% - Accent5 18 2 2" xfId="60891"/>
    <cellStyle name="20% - Accent5 18 2 2 10" xfId="60892"/>
    <cellStyle name="20% - Accent5 18 2 2 10 2" xfId="60893"/>
    <cellStyle name="20% - Accent5 18 2 2 11" xfId="60894"/>
    <cellStyle name="20% - Accent5 18 2 2 2" xfId="60895"/>
    <cellStyle name="20% - Accent5 18 2 2 2 2" xfId="60896"/>
    <cellStyle name="20% - Accent5 18 2 2 2 2 2" xfId="60897"/>
    <cellStyle name="20% - Accent5 18 2 2 2 3" xfId="60898"/>
    <cellStyle name="20% - Accent5 18 2 2 2 3 2" xfId="60899"/>
    <cellStyle name="20% - Accent5 18 2 2 2 4" xfId="60900"/>
    <cellStyle name="20% - Accent5 18 2 2 3" xfId="60901"/>
    <cellStyle name="20% - Accent5 18 2 2 3 2" xfId="60902"/>
    <cellStyle name="20% - Accent5 18 2 2 3 2 2" xfId="60903"/>
    <cellStyle name="20% - Accent5 18 2 2 3 3" xfId="60904"/>
    <cellStyle name="20% - Accent5 18 2 2 3 3 2" xfId="60905"/>
    <cellStyle name="20% - Accent5 18 2 2 3 4" xfId="60906"/>
    <cellStyle name="20% - Accent5 18 2 2 4" xfId="60907"/>
    <cellStyle name="20% - Accent5 18 2 2 4 2" xfId="60908"/>
    <cellStyle name="20% - Accent5 18 2 2 4 2 2" xfId="60909"/>
    <cellStyle name="20% - Accent5 18 2 2 4 3" xfId="60910"/>
    <cellStyle name="20% - Accent5 18 2 2 5" xfId="60911"/>
    <cellStyle name="20% - Accent5 18 2 2 5 2" xfId="60912"/>
    <cellStyle name="20% - Accent5 18 2 2 6" xfId="60913"/>
    <cellStyle name="20% - Accent5 18 2 2 6 2" xfId="60914"/>
    <cellStyle name="20% - Accent5 18 2 2 7" xfId="60915"/>
    <cellStyle name="20% - Accent5 18 2 2 7 2" xfId="60916"/>
    <cellStyle name="20% - Accent5 18 2 2 8" xfId="60917"/>
    <cellStyle name="20% - Accent5 18 2 2 8 2" xfId="60918"/>
    <cellStyle name="20% - Accent5 18 2 2 9" xfId="60919"/>
    <cellStyle name="20% - Accent5 18 2 2 9 2" xfId="60920"/>
    <cellStyle name="20% - Accent5 18 2 3" xfId="60921"/>
    <cellStyle name="20% - Accent5 18 2 3 2" xfId="60922"/>
    <cellStyle name="20% - Accent5 18 2 3 2 2" xfId="60923"/>
    <cellStyle name="20% - Accent5 18 2 3 3" xfId="60924"/>
    <cellStyle name="20% - Accent5 18 2 3 3 2" xfId="60925"/>
    <cellStyle name="20% - Accent5 18 2 3 4" xfId="60926"/>
    <cellStyle name="20% - Accent5 18 2 4" xfId="60927"/>
    <cellStyle name="20% - Accent5 18 2 4 2" xfId="60928"/>
    <cellStyle name="20% - Accent5 18 2 4 2 2" xfId="60929"/>
    <cellStyle name="20% - Accent5 18 2 4 3" xfId="60930"/>
    <cellStyle name="20% - Accent5 18 2 4 3 2" xfId="60931"/>
    <cellStyle name="20% - Accent5 18 2 4 4" xfId="60932"/>
    <cellStyle name="20% - Accent5 18 2 5" xfId="60933"/>
    <cellStyle name="20% - Accent5 18 2 5 2" xfId="60934"/>
    <cellStyle name="20% - Accent5 18 2 5 2 2" xfId="60935"/>
    <cellStyle name="20% - Accent5 18 2 5 3" xfId="60936"/>
    <cellStyle name="20% - Accent5 18 2 6" xfId="60937"/>
    <cellStyle name="20% - Accent5 18 2 6 2" xfId="60938"/>
    <cellStyle name="20% - Accent5 18 2 7" xfId="60939"/>
    <cellStyle name="20% - Accent5 18 2 7 2" xfId="60940"/>
    <cellStyle name="20% - Accent5 18 2 8" xfId="60941"/>
    <cellStyle name="20% - Accent5 18 2 8 2" xfId="60942"/>
    <cellStyle name="20% - Accent5 18 2 9" xfId="60943"/>
    <cellStyle name="20% - Accent5 18 2 9 2" xfId="60944"/>
    <cellStyle name="20% - Accent5 18 3" xfId="60945"/>
    <cellStyle name="20% - Accent5 18 3 10" xfId="60946"/>
    <cellStyle name="20% - Accent5 18 3 10 2" xfId="60947"/>
    <cellStyle name="20% - Accent5 18 3 11" xfId="60948"/>
    <cellStyle name="20% - Accent5 18 3 2" xfId="60949"/>
    <cellStyle name="20% - Accent5 18 3 2 2" xfId="60950"/>
    <cellStyle name="20% - Accent5 18 3 2 2 2" xfId="60951"/>
    <cellStyle name="20% - Accent5 18 3 2 3" xfId="60952"/>
    <cellStyle name="20% - Accent5 18 3 2 3 2" xfId="60953"/>
    <cellStyle name="20% - Accent5 18 3 2 4" xfId="60954"/>
    <cellStyle name="20% - Accent5 18 3 3" xfId="60955"/>
    <cellStyle name="20% - Accent5 18 3 3 2" xfId="60956"/>
    <cellStyle name="20% - Accent5 18 3 3 2 2" xfId="60957"/>
    <cellStyle name="20% - Accent5 18 3 3 3" xfId="60958"/>
    <cellStyle name="20% - Accent5 18 3 3 3 2" xfId="60959"/>
    <cellStyle name="20% - Accent5 18 3 3 4" xfId="60960"/>
    <cellStyle name="20% - Accent5 18 3 4" xfId="60961"/>
    <cellStyle name="20% - Accent5 18 3 4 2" xfId="60962"/>
    <cellStyle name="20% - Accent5 18 3 4 2 2" xfId="60963"/>
    <cellStyle name="20% - Accent5 18 3 4 3" xfId="60964"/>
    <cellStyle name="20% - Accent5 18 3 5" xfId="60965"/>
    <cellStyle name="20% - Accent5 18 3 5 2" xfId="60966"/>
    <cellStyle name="20% - Accent5 18 3 6" xfId="60967"/>
    <cellStyle name="20% - Accent5 18 3 6 2" xfId="60968"/>
    <cellStyle name="20% - Accent5 18 3 7" xfId="60969"/>
    <cellStyle name="20% - Accent5 18 3 7 2" xfId="60970"/>
    <cellStyle name="20% - Accent5 18 3 8" xfId="60971"/>
    <cellStyle name="20% - Accent5 18 3 8 2" xfId="60972"/>
    <cellStyle name="20% - Accent5 18 3 9" xfId="60973"/>
    <cellStyle name="20% - Accent5 18 3 9 2" xfId="60974"/>
    <cellStyle name="20% - Accent5 18 4" xfId="60975"/>
    <cellStyle name="20% - Accent5 18 4 2" xfId="60976"/>
    <cellStyle name="20% - Accent5 18 4 2 2" xfId="60977"/>
    <cellStyle name="20% - Accent5 18 4 3" xfId="60978"/>
    <cellStyle name="20% - Accent5 18 4 3 2" xfId="60979"/>
    <cellStyle name="20% - Accent5 18 4 4" xfId="60980"/>
    <cellStyle name="20% - Accent5 18 5" xfId="60981"/>
    <cellStyle name="20% - Accent5 18 5 2" xfId="60982"/>
    <cellStyle name="20% - Accent5 18 5 2 2" xfId="60983"/>
    <cellStyle name="20% - Accent5 18 5 3" xfId="60984"/>
    <cellStyle name="20% - Accent5 18 5 3 2" xfId="60985"/>
    <cellStyle name="20% - Accent5 18 5 4" xfId="60986"/>
    <cellStyle name="20% - Accent5 18 6" xfId="60987"/>
    <cellStyle name="20% - Accent5 18 6 2" xfId="60988"/>
    <cellStyle name="20% - Accent5 18 6 2 2" xfId="60989"/>
    <cellStyle name="20% - Accent5 18 6 3" xfId="60990"/>
    <cellStyle name="20% - Accent5 18 7" xfId="60991"/>
    <cellStyle name="20% - Accent5 18 7 2" xfId="60992"/>
    <cellStyle name="20% - Accent5 18 8" xfId="60993"/>
    <cellStyle name="20% - Accent5 18 8 2" xfId="60994"/>
    <cellStyle name="20% - Accent5 18 9" xfId="60995"/>
    <cellStyle name="20% - Accent5 18 9 2" xfId="60996"/>
    <cellStyle name="20% - Accent5 19" xfId="60997"/>
    <cellStyle name="20% - Accent5 19 10" xfId="60998"/>
    <cellStyle name="20% - Accent5 19 10 2" xfId="60999"/>
    <cellStyle name="20% - Accent5 19 11" xfId="61000"/>
    <cellStyle name="20% - Accent5 19 11 2" xfId="61001"/>
    <cellStyle name="20% - Accent5 19 12" xfId="61002"/>
    <cellStyle name="20% - Accent5 19 12 2" xfId="61003"/>
    <cellStyle name="20% - Accent5 19 13" xfId="61004"/>
    <cellStyle name="20% - Accent5 19 2" xfId="61005"/>
    <cellStyle name="20% - Accent5 19 2 10" xfId="61006"/>
    <cellStyle name="20% - Accent5 19 2 10 2" xfId="61007"/>
    <cellStyle name="20% - Accent5 19 2 11" xfId="61008"/>
    <cellStyle name="20% - Accent5 19 2 11 2" xfId="61009"/>
    <cellStyle name="20% - Accent5 19 2 12" xfId="61010"/>
    <cellStyle name="20% - Accent5 19 2 2" xfId="61011"/>
    <cellStyle name="20% - Accent5 19 2 2 10" xfId="61012"/>
    <cellStyle name="20% - Accent5 19 2 2 10 2" xfId="61013"/>
    <cellStyle name="20% - Accent5 19 2 2 11" xfId="61014"/>
    <cellStyle name="20% - Accent5 19 2 2 2" xfId="61015"/>
    <cellStyle name="20% - Accent5 19 2 2 2 2" xfId="61016"/>
    <cellStyle name="20% - Accent5 19 2 2 2 2 2" xfId="61017"/>
    <cellStyle name="20% - Accent5 19 2 2 2 3" xfId="61018"/>
    <cellStyle name="20% - Accent5 19 2 2 2 3 2" xfId="61019"/>
    <cellStyle name="20% - Accent5 19 2 2 2 4" xfId="61020"/>
    <cellStyle name="20% - Accent5 19 2 2 3" xfId="61021"/>
    <cellStyle name="20% - Accent5 19 2 2 3 2" xfId="61022"/>
    <cellStyle name="20% - Accent5 19 2 2 3 2 2" xfId="61023"/>
    <cellStyle name="20% - Accent5 19 2 2 3 3" xfId="61024"/>
    <cellStyle name="20% - Accent5 19 2 2 3 3 2" xfId="61025"/>
    <cellStyle name="20% - Accent5 19 2 2 3 4" xfId="61026"/>
    <cellStyle name="20% - Accent5 19 2 2 4" xfId="61027"/>
    <cellStyle name="20% - Accent5 19 2 2 4 2" xfId="61028"/>
    <cellStyle name="20% - Accent5 19 2 2 4 2 2" xfId="61029"/>
    <cellStyle name="20% - Accent5 19 2 2 4 3" xfId="61030"/>
    <cellStyle name="20% - Accent5 19 2 2 5" xfId="61031"/>
    <cellStyle name="20% - Accent5 19 2 2 5 2" xfId="61032"/>
    <cellStyle name="20% - Accent5 19 2 2 6" xfId="61033"/>
    <cellStyle name="20% - Accent5 19 2 2 6 2" xfId="61034"/>
    <cellStyle name="20% - Accent5 19 2 2 7" xfId="61035"/>
    <cellStyle name="20% - Accent5 19 2 2 7 2" xfId="61036"/>
    <cellStyle name="20% - Accent5 19 2 2 8" xfId="61037"/>
    <cellStyle name="20% - Accent5 19 2 2 8 2" xfId="61038"/>
    <cellStyle name="20% - Accent5 19 2 2 9" xfId="61039"/>
    <cellStyle name="20% - Accent5 19 2 2 9 2" xfId="61040"/>
    <cellStyle name="20% - Accent5 19 2 3" xfId="61041"/>
    <cellStyle name="20% - Accent5 19 2 3 2" xfId="61042"/>
    <cellStyle name="20% - Accent5 19 2 3 2 2" xfId="61043"/>
    <cellStyle name="20% - Accent5 19 2 3 3" xfId="61044"/>
    <cellStyle name="20% - Accent5 19 2 3 3 2" xfId="61045"/>
    <cellStyle name="20% - Accent5 19 2 3 4" xfId="61046"/>
    <cellStyle name="20% - Accent5 19 2 4" xfId="61047"/>
    <cellStyle name="20% - Accent5 19 2 4 2" xfId="61048"/>
    <cellStyle name="20% - Accent5 19 2 4 2 2" xfId="61049"/>
    <cellStyle name="20% - Accent5 19 2 4 3" xfId="61050"/>
    <cellStyle name="20% - Accent5 19 2 4 3 2" xfId="61051"/>
    <cellStyle name="20% - Accent5 19 2 4 4" xfId="61052"/>
    <cellStyle name="20% - Accent5 19 2 5" xfId="61053"/>
    <cellStyle name="20% - Accent5 19 2 5 2" xfId="61054"/>
    <cellStyle name="20% - Accent5 19 2 5 2 2" xfId="61055"/>
    <cellStyle name="20% - Accent5 19 2 5 3" xfId="61056"/>
    <cellStyle name="20% - Accent5 19 2 6" xfId="61057"/>
    <cellStyle name="20% - Accent5 19 2 6 2" xfId="61058"/>
    <cellStyle name="20% - Accent5 19 2 7" xfId="61059"/>
    <cellStyle name="20% - Accent5 19 2 7 2" xfId="61060"/>
    <cellStyle name="20% - Accent5 19 2 8" xfId="61061"/>
    <cellStyle name="20% - Accent5 19 2 8 2" xfId="61062"/>
    <cellStyle name="20% - Accent5 19 2 9" xfId="61063"/>
    <cellStyle name="20% - Accent5 19 2 9 2" xfId="61064"/>
    <cellStyle name="20% - Accent5 19 3" xfId="61065"/>
    <cellStyle name="20% - Accent5 19 3 10" xfId="61066"/>
    <cellStyle name="20% - Accent5 19 3 10 2" xfId="61067"/>
    <cellStyle name="20% - Accent5 19 3 11" xfId="61068"/>
    <cellStyle name="20% - Accent5 19 3 2" xfId="61069"/>
    <cellStyle name="20% - Accent5 19 3 2 2" xfId="61070"/>
    <cellStyle name="20% - Accent5 19 3 2 2 2" xfId="61071"/>
    <cellStyle name="20% - Accent5 19 3 2 3" xfId="61072"/>
    <cellStyle name="20% - Accent5 19 3 2 3 2" xfId="61073"/>
    <cellStyle name="20% - Accent5 19 3 2 4" xfId="61074"/>
    <cellStyle name="20% - Accent5 19 3 3" xfId="61075"/>
    <cellStyle name="20% - Accent5 19 3 3 2" xfId="61076"/>
    <cellStyle name="20% - Accent5 19 3 3 2 2" xfId="61077"/>
    <cellStyle name="20% - Accent5 19 3 3 3" xfId="61078"/>
    <cellStyle name="20% - Accent5 19 3 3 3 2" xfId="61079"/>
    <cellStyle name="20% - Accent5 19 3 3 4" xfId="61080"/>
    <cellStyle name="20% - Accent5 19 3 4" xfId="61081"/>
    <cellStyle name="20% - Accent5 19 3 4 2" xfId="61082"/>
    <cellStyle name="20% - Accent5 19 3 4 2 2" xfId="61083"/>
    <cellStyle name="20% - Accent5 19 3 4 3" xfId="61084"/>
    <cellStyle name="20% - Accent5 19 3 5" xfId="61085"/>
    <cellStyle name="20% - Accent5 19 3 5 2" xfId="61086"/>
    <cellStyle name="20% - Accent5 19 3 6" xfId="61087"/>
    <cellStyle name="20% - Accent5 19 3 6 2" xfId="61088"/>
    <cellStyle name="20% - Accent5 19 3 7" xfId="61089"/>
    <cellStyle name="20% - Accent5 19 3 7 2" xfId="61090"/>
    <cellStyle name="20% - Accent5 19 3 8" xfId="61091"/>
    <cellStyle name="20% - Accent5 19 3 8 2" xfId="61092"/>
    <cellStyle name="20% - Accent5 19 3 9" xfId="61093"/>
    <cellStyle name="20% - Accent5 19 3 9 2" xfId="61094"/>
    <cellStyle name="20% - Accent5 19 4" xfId="61095"/>
    <cellStyle name="20% - Accent5 19 4 2" xfId="61096"/>
    <cellStyle name="20% - Accent5 19 4 2 2" xfId="61097"/>
    <cellStyle name="20% - Accent5 19 4 3" xfId="61098"/>
    <cellStyle name="20% - Accent5 19 4 3 2" xfId="61099"/>
    <cellStyle name="20% - Accent5 19 4 4" xfId="61100"/>
    <cellStyle name="20% - Accent5 19 5" xfId="61101"/>
    <cellStyle name="20% - Accent5 19 5 2" xfId="61102"/>
    <cellStyle name="20% - Accent5 19 5 2 2" xfId="61103"/>
    <cellStyle name="20% - Accent5 19 5 3" xfId="61104"/>
    <cellStyle name="20% - Accent5 19 5 3 2" xfId="61105"/>
    <cellStyle name="20% - Accent5 19 5 4" xfId="61106"/>
    <cellStyle name="20% - Accent5 19 6" xfId="61107"/>
    <cellStyle name="20% - Accent5 19 6 2" xfId="61108"/>
    <cellStyle name="20% - Accent5 19 6 2 2" xfId="61109"/>
    <cellStyle name="20% - Accent5 19 6 3" xfId="61110"/>
    <cellStyle name="20% - Accent5 19 7" xfId="61111"/>
    <cellStyle name="20% - Accent5 19 7 2" xfId="61112"/>
    <cellStyle name="20% - Accent5 19 8" xfId="61113"/>
    <cellStyle name="20% - Accent5 19 8 2" xfId="61114"/>
    <cellStyle name="20% - Accent5 19 9" xfId="61115"/>
    <cellStyle name="20% - Accent5 19 9 2" xfId="61116"/>
    <cellStyle name="20% - Accent5 2" xfId="876"/>
    <cellStyle name="20% - Accent5 2 10" xfId="61117"/>
    <cellStyle name="20% - Accent5 2 10 2" xfId="61118"/>
    <cellStyle name="20% - Accent5 2 11" xfId="61119"/>
    <cellStyle name="20% - Accent5 2 11 2" xfId="61120"/>
    <cellStyle name="20% - Accent5 2 12" xfId="61121"/>
    <cellStyle name="20% - Accent5 2 12 2" xfId="61122"/>
    <cellStyle name="20% - Accent5 2 13" xfId="61123"/>
    <cellStyle name="20% - Accent5 2 13 2" xfId="61124"/>
    <cellStyle name="20% - Accent5 2 14" xfId="61125"/>
    <cellStyle name="20% - Accent5 2 2" xfId="877"/>
    <cellStyle name="20% - Accent5 2 2 2" xfId="878"/>
    <cellStyle name="20% - Accent5 2 2 2 2" xfId="61126"/>
    <cellStyle name="20% - Accent5 2 2 2 3" xfId="61127"/>
    <cellStyle name="20% - Accent5 2 2 3" xfId="879"/>
    <cellStyle name="20% - Accent5 2 3" xfId="880"/>
    <cellStyle name="20% - Accent5 2 3 10" xfId="61128"/>
    <cellStyle name="20% - Accent5 2 3 10 2" xfId="61129"/>
    <cellStyle name="20% - Accent5 2 3 11" xfId="61130"/>
    <cellStyle name="20% - Accent5 2 3 11 2" xfId="61131"/>
    <cellStyle name="20% - Accent5 2 3 12" xfId="61132"/>
    <cellStyle name="20% - Accent5 2 3 2" xfId="61133"/>
    <cellStyle name="20% - Accent5 2 3 2 10" xfId="61134"/>
    <cellStyle name="20% - Accent5 2 3 2 10 2" xfId="61135"/>
    <cellStyle name="20% - Accent5 2 3 2 11" xfId="61136"/>
    <cellStyle name="20% - Accent5 2 3 2 2" xfId="61137"/>
    <cellStyle name="20% - Accent5 2 3 2 2 2" xfId="61138"/>
    <cellStyle name="20% - Accent5 2 3 2 2 2 2" xfId="61139"/>
    <cellStyle name="20% - Accent5 2 3 2 2 3" xfId="61140"/>
    <cellStyle name="20% - Accent5 2 3 2 2 3 2" xfId="61141"/>
    <cellStyle name="20% - Accent5 2 3 2 2 4" xfId="61142"/>
    <cellStyle name="20% - Accent5 2 3 2 3" xfId="61143"/>
    <cellStyle name="20% - Accent5 2 3 2 3 2" xfId="61144"/>
    <cellStyle name="20% - Accent5 2 3 2 3 2 2" xfId="61145"/>
    <cellStyle name="20% - Accent5 2 3 2 3 3" xfId="61146"/>
    <cellStyle name="20% - Accent5 2 3 2 3 3 2" xfId="61147"/>
    <cellStyle name="20% - Accent5 2 3 2 3 4" xfId="61148"/>
    <cellStyle name="20% - Accent5 2 3 2 4" xfId="61149"/>
    <cellStyle name="20% - Accent5 2 3 2 4 2" xfId="61150"/>
    <cellStyle name="20% - Accent5 2 3 2 4 2 2" xfId="61151"/>
    <cellStyle name="20% - Accent5 2 3 2 4 3" xfId="61152"/>
    <cellStyle name="20% - Accent5 2 3 2 5" xfId="61153"/>
    <cellStyle name="20% - Accent5 2 3 2 5 2" xfId="61154"/>
    <cellStyle name="20% - Accent5 2 3 2 6" xfId="61155"/>
    <cellStyle name="20% - Accent5 2 3 2 6 2" xfId="61156"/>
    <cellStyle name="20% - Accent5 2 3 2 7" xfId="61157"/>
    <cellStyle name="20% - Accent5 2 3 2 7 2" xfId="61158"/>
    <cellStyle name="20% - Accent5 2 3 2 8" xfId="61159"/>
    <cellStyle name="20% - Accent5 2 3 2 8 2" xfId="61160"/>
    <cellStyle name="20% - Accent5 2 3 2 9" xfId="61161"/>
    <cellStyle name="20% - Accent5 2 3 2 9 2" xfId="61162"/>
    <cellStyle name="20% - Accent5 2 3 3" xfId="61163"/>
    <cellStyle name="20% - Accent5 2 3 3 2" xfId="61164"/>
    <cellStyle name="20% - Accent5 2 3 3 2 2" xfId="61165"/>
    <cellStyle name="20% - Accent5 2 3 3 3" xfId="61166"/>
    <cellStyle name="20% - Accent5 2 3 3 3 2" xfId="61167"/>
    <cellStyle name="20% - Accent5 2 3 3 4" xfId="61168"/>
    <cellStyle name="20% - Accent5 2 3 4" xfId="61169"/>
    <cellStyle name="20% - Accent5 2 3 4 2" xfId="61170"/>
    <cellStyle name="20% - Accent5 2 3 4 2 2" xfId="61171"/>
    <cellStyle name="20% - Accent5 2 3 4 3" xfId="61172"/>
    <cellStyle name="20% - Accent5 2 3 4 3 2" xfId="61173"/>
    <cellStyle name="20% - Accent5 2 3 4 4" xfId="61174"/>
    <cellStyle name="20% - Accent5 2 3 5" xfId="61175"/>
    <cellStyle name="20% - Accent5 2 3 5 2" xfId="61176"/>
    <cellStyle name="20% - Accent5 2 3 5 2 2" xfId="61177"/>
    <cellStyle name="20% - Accent5 2 3 5 3" xfId="61178"/>
    <cellStyle name="20% - Accent5 2 3 6" xfId="61179"/>
    <cellStyle name="20% - Accent5 2 3 6 2" xfId="61180"/>
    <cellStyle name="20% - Accent5 2 3 7" xfId="61181"/>
    <cellStyle name="20% - Accent5 2 3 7 2" xfId="61182"/>
    <cellStyle name="20% - Accent5 2 3 8" xfId="61183"/>
    <cellStyle name="20% - Accent5 2 3 8 2" xfId="61184"/>
    <cellStyle name="20% - Accent5 2 3 9" xfId="61185"/>
    <cellStyle name="20% - Accent5 2 3 9 2" xfId="61186"/>
    <cellStyle name="20% - Accent5 2 3_FY11 Repairs" xfId="61187"/>
    <cellStyle name="20% - Accent5 2 4" xfId="881"/>
    <cellStyle name="20% - Accent5 2 4 10" xfId="61188"/>
    <cellStyle name="20% - Accent5 2 4 10 2" xfId="61189"/>
    <cellStyle name="20% - Accent5 2 4 11" xfId="61190"/>
    <cellStyle name="20% - Accent5 2 4 2" xfId="61191"/>
    <cellStyle name="20% - Accent5 2 4 2 2" xfId="61192"/>
    <cellStyle name="20% - Accent5 2 4 2 2 2" xfId="61193"/>
    <cellStyle name="20% - Accent5 2 4 2 3" xfId="61194"/>
    <cellStyle name="20% - Accent5 2 4 2 3 2" xfId="61195"/>
    <cellStyle name="20% - Accent5 2 4 2 4" xfId="61196"/>
    <cellStyle name="20% - Accent5 2 4 3" xfId="61197"/>
    <cellStyle name="20% - Accent5 2 4 3 2" xfId="61198"/>
    <cellStyle name="20% - Accent5 2 4 3 2 2" xfId="61199"/>
    <cellStyle name="20% - Accent5 2 4 3 3" xfId="61200"/>
    <cellStyle name="20% - Accent5 2 4 3 3 2" xfId="61201"/>
    <cellStyle name="20% - Accent5 2 4 3 4" xfId="61202"/>
    <cellStyle name="20% - Accent5 2 4 4" xfId="61203"/>
    <cellStyle name="20% - Accent5 2 4 4 2" xfId="61204"/>
    <cellStyle name="20% - Accent5 2 4 4 2 2" xfId="61205"/>
    <cellStyle name="20% - Accent5 2 4 4 3" xfId="61206"/>
    <cellStyle name="20% - Accent5 2 4 5" xfId="61207"/>
    <cellStyle name="20% - Accent5 2 4 5 2" xfId="61208"/>
    <cellStyle name="20% - Accent5 2 4 6" xfId="61209"/>
    <cellStyle name="20% - Accent5 2 4 6 2" xfId="61210"/>
    <cellStyle name="20% - Accent5 2 4 7" xfId="61211"/>
    <cellStyle name="20% - Accent5 2 4 7 2" xfId="61212"/>
    <cellStyle name="20% - Accent5 2 4 8" xfId="61213"/>
    <cellStyle name="20% - Accent5 2 4 8 2" xfId="61214"/>
    <cellStyle name="20% - Accent5 2 4 9" xfId="61215"/>
    <cellStyle name="20% - Accent5 2 4 9 2" xfId="61216"/>
    <cellStyle name="20% - Accent5 2 5" xfId="882"/>
    <cellStyle name="20% - Accent5 2 5 2" xfId="61217"/>
    <cellStyle name="20% - Accent5 2 5 2 2" xfId="61218"/>
    <cellStyle name="20% - Accent5 2 5 3" xfId="61219"/>
    <cellStyle name="20% - Accent5 2 5 3 2" xfId="61220"/>
    <cellStyle name="20% - Accent5 2 5 4" xfId="61221"/>
    <cellStyle name="20% - Accent5 2 6" xfId="61222"/>
    <cellStyle name="20% - Accent5 2 6 2" xfId="61223"/>
    <cellStyle name="20% - Accent5 2 6 2 2" xfId="61224"/>
    <cellStyle name="20% - Accent5 2 6 3" xfId="61225"/>
    <cellStyle name="20% - Accent5 2 6 3 2" xfId="61226"/>
    <cellStyle name="20% - Accent5 2 6 4" xfId="61227"/>
    <cellStyle name="20% - Accent5 2 7" xfId="61228"/>
    <cellStyle name="20% - Accent5 2 7 2" xfId="61229"/>
    <cellStyle name="20% - Accent5 2 7 2 2" xfId="61230"/>
    <cellStyle name="20% - Accent5 2 7 3" xfId="61231"/>
    <cellStyle name="20% - Accent5 2 8" xfId="61232"/>
    <cellStyle name="20% - Accent5 2 8 2" xfId="61233"/>
    <cellStyle name="20% - Accent5 2 9" xfId="61234"/>
    <cellStyle name="20% - Accent5 2 9 2" xfId="61235"/>
    <cellStyle name="20% - Accent5 2_2013 Combined" xfId="61236"/>
    <cellStyle name="20% - Accent5 20" xfId="61237"/>
    <cellStyle name="20% - Accent5 20 10" xfId="61238"/>
    <cellStyle name="20% - Accent5 20 10 2" xfId="61239"/>
    <cellStyle name="20% - Accent5 20 11" xfId="61240"/>
    <cellStyle name="20% - Accent5 20 11 2" xfId="61241"/>
    <cellStyle name="20% - Accent5 20 12" xfId="61242"/>
    <cellStyle name="20% - Accent5 20 12 2" xfId="61243"/>
    <cellStyle name="20% - Accent5 20 13" xfId="61244"/>
    <cellStyle name="20% - Accent5 20 2" xfId="61245"/>
    <cellStyle name="20% - Accent5 20 2 10" xfId="61246"/>
    <cellStyle name="20% - Accent5 20 2 10 2" xfId="61247"/>
    <cellStyle name="20% - Accent5 20 2 11" xfId="61248"/>
    <cellStyle name="20% - Accent5 20 2 11 2" xfId="61249"/>
    <cellStyle name="20% - Accent5 20 2 12" xfId="61250"/>
    <cellStyle name="20% - Accent5 20 2 2" xfId="61251"/>
    <cellStyle name="20% - Accent5 20 2 2 10" xfId="61252"/>
    <cellStyle name="20% - Accent5 20 2 2 10 2" xfId="61253"/>
    <cellStyle name="20% - Accent5 20 2 2 11" xfId="61254"/>
    <cellStyle name="20% - Accent5 20 2 2 2" xfId="61255"/>
    <cellStyle name="20% - Accent5 20 2 2 2 2" xfId="61256"/>
    <cellStyle name="20% - Accent5 20 2 2 2 2 2" xfId="61257"/>
    <cellStyle name="20% - Accent5 20 2 2 2 3" xfId="61258"/>
    <cellStyle name="20% - Accent5 20 2 2 2 3 2" xfId="61259"/>
    <cellStyle name="20% - Accent5 20 2 2 2 4" xfId="61260"/>
    <cellStyle name="20% - Accent5 20 2 2 3" xfId="61261"/>
    <cellStyle name="20% - Accent5 20 2 2 3 2" xfId="61262"/>
    <cellStyle name="20% - Accent5 20 2 2 3 2 2" xfId="61263"/>
    <cellStyle name="20% - Accent5 20 2 2 3 3" xfId="61264"/>
    <cellStyle name="20% - Accent5 20 2 2 3 3 2" xfId="61265"/>
    <cellStyle name="20% - Accent5 20 2 2 3 4" xfId="61266"/>
    <cellStyle name="20% - Accent5 20 2 2 4" xfId="61267"/>
    <cellStyle name="20% - Accent5 20 2 2 4 2" xfId="61268"/>
    <cellStyle name="20% - Accent5 20 2 2 4 2 2" xfId="61269"/>
    <cellStyle name="20% - Accent5 20 2 2 4 3" xfId="61270"/>
    <cellStyle name="20% - Accent5 20 2 2 5" xfId="61271"/>
    <cellStyle name="20% - Accent5 20 2 2 5 2" xfId="61272"/>
    <cellStyle name="20% - Accent5 20 2 2 6" xfId="61273"/>
    <cellStyle name="20% - Accent5 20 2 2 6 2" xfId="61274"/>
    <cellStyle name="20% - Accent5 20 2 2 7" xfId="61275"/>
    <cellStyle name="20% - Accent5 20 2 2 7 2" xfId="61276"/>
    <cellStyle name="20% - Accent5 20 2 2 8" xfId="61277"/>
    <cellStyle name="20% - Accent5 20 2 2 8 2" xfId="61278"/>
    <cellStyle name="20% - Accent5 20 2 2 9" xfId="61279"/>
    <cellStyle name="20% - Accent5 20 2 2 9 2" xfId="61280"/>
    <cellStyle name="20% - Accent5 20 2 3" xfId="61281"/>
    <cellStyle name="20% - Accent5 20 2 3 2" xfId="61282"/>
    <cellStyle name="20% - Accent5 20 2 3 2 2" xfId="61283"/>
    <cellStyle name="20% - Accent5 20 2 3 3" xfId="61284"/>
    <cellStyle name="20% - Accent5 20 2 3 3 2" xfId="61285"/>
    <cellStyle name="20% - Accent5 20 2 3 4" xfId="61286"/>
    <cellStyle name="20% - Accent5 20 2 4" xfId="61287"/>
    <cellStyle name="20% - Accent5 20 2 4 2" xfId="61288"/>
    <cellStyle name="20% - Accent5 20 2 4 2 2" xfId="61289"/>
    <cellStyle name="20% - Accent5 20 2 4 3" xfId="61290"/>
    <cellStyle name="20% - Accent5 20 2 4 3 2" xfId="61291"/>
    <cellStyle name="20% - Accent5 20 2 4 4" xfId="61292"/>
    <cellStyle name="20% - Accent5 20 2 5" xfId="61293"/>
    <cellStyle name="20% - Accent5 20 2 5 2" xfId="61294"/>
    <cellStyle name="20% - Accent5 20 2 5 2 2" xfId="61295"/>
    <cellStyle name="20% - Accent5 20 2 5 3" xfId="61296"/>
    <cellStyle name="20% - Accent5 20 2 6" xfId="61297"/>
    <cellStyle name="20% - Accent5 20 2 6 2" xfId="61298"/>
    <cellStyle name="20% - Accent5 20 2 7" xfId="61299"/>
    <cellStyle name="20% - Accent5 20 2 7 2" xfId="61300"/>
    <cellStyle name="20% - Accent5 20 2 8" xfId="61301"/>
    <cellStyle name="20% - Accent5 20 2 8 2" xfId="61302"/>
    <cellStyle name="20% - Accent5 20 2 9" xfId="61303"/>
    <cellStyle name="20% - Accent5 20 2 9 2" xfId="61304"/>
    <cellStyle name="20% - Accent5 20 3" xfId="61305"/>
    <cellStyle name="20% - Accent5 20 3 10" xfId="61306"/>
    <cellStyle name="20% - Accent5 20 3 10 2" xfId="61307"/>
    <cellStyle name="20% - Accent5 20 3 11" xfId="61308"/>
    <cellStyle name="20% - Accent5 20 3 2" xfId="61309"/>
    <cellStyle name="20% - Accent5 20 3 2 2" xfId="61310"/>
    <cellStyle name="20% - Accent5 20 3 2 2 2" xfId="61311"/>
    <cellStyle name="20% - Accent5 20 3 2 3" xfId="61312"/>
    <cellStyle name="20% - Accent5 20 3 2 3 2" xfId="61313"/>
    <cellStyle name="20% - Accent5 20 3 2 4" xfId="61314"/>
    <cellStyle name="20% - Accent5 20 3 3" xfId="61315"/>
    <cellStyle name="20% - Accent5 20 3 3 2" xfId="61316"/>
    <cellStyle name="20% - Accent5 20 3 3 2 2" xfId="61317"/>
    <cellStyle name="20% - Accent5 20 3 3 3" xfId="61318"/>
    <cellStyle name="20% - Accent5 20 3 3 3 2" xfId="61319"/>
    <cellStyle name="20% - Accent5 20 3 3 4" xfId="61320"/>
    <cellStyle name="20% - Accent5 20 3 4" xfId="61321"/>
    <cellStyle name="20% - Accent5 20 3 4 2" xfId="61322"/>
    <cellStyle name="20% - Accent5 20 3 4 2 2" xfId="61323"/>
    <cellStyle name="20% - Accent5 20 3 4 3" xfId="61324"/>
    <cellStyle name="20% - Accent5 20 3 5" xfId="61325"/>
    <cellStyle name="20% - Accent5 20 3 5 2" xfId="61326"/>
    <cellStyle name="20% - Accent5 20 3 6" xfId="61327"/>
    <cellStyle name="20% - Accent5 20 3 6 2" xfId="61328"/>
    <cellStyle name="20% - Accent5 20 3 7" xfId="61329"/>
    <cellStyle name="20% - Accent5 20 3 7 2" xfId="61330"/>
    <cellStyle name="20% - Accent5 20 3 8" xfId="61331"/>
    <cellStyle name="20% - Accent5 20 3 8 2" xfId="61332"/>
    <cellStyle name="20% - Accent5 20 3 9" xfId="61333"/>
    <cellStyle name="20% - Accent5 20 3 9 2" xfId="61334"/>
    <cellStyle name="20% - Accent5 20 4" xfId="61335"/>
    <cellStyle name="20% - Accent5 20 4 2" xfId="61336"/>
    <cellStyle name="20% - Accent5 20 4 2 2" xfId="61337"/>
    <cellStyle name="20% - Accent5 20 4 3" xfId="61338"/>
    <cellStyle name="20% - Accent5 20 4 3 2" xfId="61339"/>
    <cellStyle name="20% - Accent5 20 4 4" xfId="61340"/>
    <cellStyle name="20% - Accent5 20 5" xfId="61341"/>
    <cellStyle name="20% - Accent5 20 5 2" xfId="61342"/>
    <cellStyle name="20% - Accent5 20 5 2 2" xfId="61343"/>
    <cellStyle name="20% - Accent5 20 5 3" xfId="61344"/>
    <cellStyle name="20% - Accent5 20 5 3 2" xfId="61345"/>
    <cellStyle name="20% - Accent5 20 5 4" xfId="61346"/>
    <cellStyle name="20% - Accent5 20 6" xfId="61347"/>
    <cellStyle name="20% - Accent5 20 6 2" xfId="61348"/>
    <cellStyle name="20% - Accent5 20 6 2 2" xfId="61349"/>
    <cellStyle name="20% - Accent5 20 6 3" xfId="61350"/>
    <cellStyle name="20% - Accent5 20 7" xfId="61351"/>
    <cellStyle name="20% - Accent5 20 7 2" xfId="61352"/>
    <cellStyle name="20% - Accent5 20 8" xfId="61353"/>
    <cellStyle name="20% - Accent5 20 8 2" xfId="61354"/>
    <cellStyle name="20% - Accent5 20 9" xfId="61355"/>
    <cellStyle name="20% - Accent5 20 9 2" xfId="61356"/>
    <cellStyle name="20% - Accent5 21" xfId="61357"/>
    <cellStyle name="20% - Accent5 21 10" xfId="61358"/>
    <cellStyle name="20% - Accent5 21 10 2" xfId="61359"/>
    <cellStyle name="20% - Accent5 21 11" xfId="61360"/>
    <cellStyle name="20% - Accent5 21 11 2" xfId="61361"/>
    <cellStyle name="20% - Accent5 21 12" xfId="61362"/>
    <cellStyle name="20% - Accent5 21 12 2" xfId="61363"/>
    <cellStyle name="20% - Accent5 21 13" xfId="61364"/>
    <cellStyle name="20% - Accent5 21 2" xfId="61365"/>
    <cellStyle name="20% - Accent5 21 2 10" xfId="61366"/>
    <cellStyle name="20% - Accent5 21 2 10 2" xfId="61367"/>
    <cellStyle name="20% - Accent5 21 2 11" xfId="61368"/>
    <cellStyle name="20% - Accent5 21 2 11 2" xfId="61369"/>
    <cellStyle name="20% - Accent5 21 2 12" xfId="61370"/>
    <cellStyle name="20% - Accent5 21 2 2" xfId="61371"/>
    <cellStyle name="20% - Accent5 21 2 2 10" xfId="61372"/>
    <cellStyle name="20% - Accent5 21 2 2 10 2" xfId="61373"/>
    <cellStyle name="20% - Accent5 21 2 2 11" xfId="61374"/>
    <cellStyle name="20% - Accent5 21 2 2 2" xfId="61375"/>
    <cellStyle name="20% - Accent5 21 2 2 2 2" xfId="61376"/>
    <cellStyle name="20% - Accent5 21 2 2 2 2 2" xfId="61377"/>
    <cellStyle name="20% - Accent5 21 2 2 2 3" xfId="61378"/>
    <cellStyle name="20% - Accent5 21 2 2 2 3 2" xfId="61379"/>
    <cellStyle name="20% - Accent5 21 2 2 2 4" xfId="61380"/>
    <cellStyle name="20% - Accent5 21 2 2 3" xfId="61381"/>
    <cellStyle name="20% - Accent5 21 2 2 3 2" xfId="61382"/>
    <cellStyle name="20% - Accent5 21 2 2 3 2 2" xfId="61383"/>
    <cellStyle name="20% - Accent5 21 2 2 3 3" xfId="61384"/>
    <cellStyle name="20% - Accent5 21 2 2 3 3 2" xfId="61385"/>
    <cellStyle name="20% - Accent5 21 2 2 3 4" xfId="61386"/>
    <cellStyle name="20% - Accent5 21 2 2 4" xfId="61387"/>
    <cellStyle name="20% - Accent5 21 2 2 4 2" xfId="61388"/>
    <cellStyle name="20% - Accent5 21 2 2 4 2 2" xfId="61389"/>
    <cellStyle name="20% - Accent5 21 2 2 4 3" xfId="61390"/>
    <cellStyle name="20% - Accent5 21 2 2 5" xfId="61391"/>
    <cellStyle name="20% - Accent5 21 2 2 5 2" xfId="61392"/>
    <cellStyle name="20% - Accent5 21 2 2 6" xfId="61393"/>
    <cellStyle name="20% - Accent5 21 2 2 6 2" xfId="61394"/>
    <cellStyle name="20% - Accent5 21 2 2 7" xfId="61395"/>
    <cellStyle name="20% - Accent5 21 2 2 7 2" xfId="61396"/>
    <cellStyle name="20% - Accent5 21 2 2 8" xfId="61397"/>
    <cellStyle name="20% - Accent5 21 2 2 8 2" xfId="61398"/>
    <cellStyle name="20% - Accent5 21 2 2 9" xfId="61399"/>
    <cellStyle name="20% - Accent5 21 2 2 9 2" xfId="61400"/>
    <cellStyle name="20% - Accent5 21 2 3" xfId="61401"/>
    <cellStyle name="20% - Accent5 21 2 3 2" xfId="61402"/>
    <cellStyle name="20% - Accent5 21 2 3 2 2" xfId="61403"/>
    <cellStyle name="20% - Accent5 21 2 3 3" xfId="61404"/>
    <cellStyle name="20% - Accent5 21 2 3 3 2" xfId="61405"/>
    <cellStyle name="20% - Accent5 21 2 3 4" xfId="61406"/>
    <cellStyle name="20% - Accent5 21 2 4" xfId="61407"/>
    <cellStyle name="20% - Accent5 21 2 4 2" xfId="61408"/>
    <cellStyle name="20% - Accent5 21 2 4 2 2" xfId="61409"/>
    <cellStyle name="20% - Accent5 21 2 4 3" xfId="61410"/>
    <cellStyle name="20% - Accent5 21 2 4 3 2" xfId="61411"/>
    <cellStyle name="20% - Accent5 21 2 4 4" xfId="61412"/>
    <cellStyle name="20% - Accent5 21 2 5" xfId="61413"/>
    <cellStyle name="20% - Accent5 21 2 5 2" xfId="61414"/>
    <cellStyle name="20% - Accent5 21 2 5 2 2" xfId="61415"/>
    <cellStyle name="20% - Accent5 21 2 5 3" xfId="61416"/>
    <cellStyle name="20% - Accent5 21 2 6" xfId="61417"/>
    <cellStyle name="20% - Accent5 21 2 6 2" xfId="61418"/>
    <cellStyle name="20% - Accent5 21 2 7" xfId="61419"/>
    <cellStyle name="20% - Accent5 21 2 7 2" xfId="61420"/>
    <cellStyle name="20% - Accent5 21 2 8" xfId="61421"/>
    <cellStyle name="20% - Accent5 21 2 8 2" xfId="61422"/>
    <cellStyle name="20% - Accent5 21 2 9" xfId="61423"/>
    <cellStyle name="20% - Accent5 21 2 9 2" xfId="61424"/>
    <cellStyle name="20% - Accent5 21 3" xfId="61425"/>
    <cellStyle name="20% - Accent5 21 3 10" xfId="61426"/>
    <cellStyle name="20% - Accent5 21 3 10 2" xfId="61427"/>
    <cellStyle name="20% - Accent5 21 3 11" xfId="61428"/>
    <cellStyle name="20% - Accent5 21 3 2" xfId="61429"/>
    <cellStyle name="20% - Accent5 21 3 2 2" xfId="61430"/>
    <cellStyle name="20% - Accent5 21 3 2 2 2" xfId="61431"/>
    <cellStyle name="20% - Accent5 21 3 2 3" xfId="61432"/>
    <cellStyle name="20% - Accent5 21 3 2 3 2" xfId="61433"/>
    <cellStyle name="20% - Accent5 21 3 2 4" xfId="61434"/>
    <cellStyle name="20% - Accent5 21 3 3" xfId="61435"/>
    <cellStyle name="20% - Accent5 21 3 3 2" xfId="61436"/>
    <cellStyle name="20% - Accent5 21 3 3 2 2" xfId="61437"/>
    <cellStyle name="20% - Accent5 21 3 3 3" xfId="61438"/>
    <cellStyle name="20% - Accent5 21 3 3 3 2" xfId="61439"/>
    <cellStyle name="20% - Accent5 21 3 3 4" xfId="61440"/>
    <cellStyle name="20% - Accent5 21 3 4" xfId="61441"/>
    <cellStyle name="20% - Accent5 21 3 4 2" xfId="61442"/>
    <cellStyle name="20% - Accent5 21 3 4 2 2" xfId="61443"/>
    <cellStyle name="20% - Accent5 21 3 4 3" xfId="61444"/>
    <cellStyle name="20% - Accent5 21 3 5" xfId="61445"/>
    <cellStyle name="20% - Accent5 21 3 5 2" xfId="61446"/>
    <cellStyle name="20% - Accent5 21 3 6" xfId="61447"/>
    <cellStyle name="20% - Accent5 21 3 6 2" xfId="61448"/>
    <cellStyle name="20% - Accent5 21 3 7" xfId="61449"/>
    <cellStyle name="20% - Accent5 21 3 7 2" xfId="61450"/>
    <cellStyle name="20% - Accent5 21 3 8" xfId="61451"/>
    <cellStyle name="20% - Accent5 21 3 8 2" xfId="61452"/>
    <cellStyle name="20% - Accent5 21 3 9" xfId="61453"/>
    <cellStyle name="20% - Accent5 21 3 9 2" xfId="61454"/>
    <cellStyle name="20% - Accent5 21 4" xfId="61455"/>
    <cellStyle name="20% - Accent5 21 4 2" xfId="61456"/>
    <cellStyle name="20% - Accent5 21 4 2 2" xfId="61457"/>
    <cellStyle name="20% - Accent5 21 4 3" xfId="61458"/>
    <cellStyle name="20% - Accent5 21 4 3 2" xfId="61459"/>
    <cellStyle name="20% - Accent5 21 4 4" xfId="61460"/>
    <cellStyle name="20% - Accent5 21 5" xfId="61461"/>
    <cellStyle name="20% - Accent5 21 5 2" xfId="61462"/>
    <cellStyle name="20% - Accent5 21 5 2 2" xfId="61463"/>
    <cellStyle name="20% - Accent5 21 5 3" xfId="61464"/>
    <cellStyle name="20% - Accent5 21 5 3 2" xfId="61465"/>
    <cellStyle name="20% - Accent5 21 5 4" xfId="61466"/>
    <cellStyle name="20% - Accent5 21 6" xfId="61467"/>
    <cellStyle name="20% - Accent5 21 6 2" xfId="61468"/>
    <cellStyle name="20% - Accent5 21 6 2 2" xfId="61469"/>
    <cellStyle name="20% - Accent5 21 6 3" xfId="61470"/>
    <cellStyle name="20% - Accent5 21 7" xfId="61471"/>
    <cellStyle name="20% - Accent5 21 7 2" xfId="61472"/>
    <cellStyle name="20% - Accent5 21 8" xfId="61473"/>
    <cellStyle name="20% - Accent5 21 8 2" xfId="61474"/>
    <cellStyle name="20% - Accent5 21 9" xfId="61475"/>
    <cellStyle name="20% - Accent5 21 9 2" xfId="61476"/>
    <cellStyle name="20% - Accent5 22" xfId="61477"/>
    <cellStyle name="20% - Accent5 22 10" xfId="61478"/>
    <cellStyle name="20% - Accent5 22 10 2" xfId="61479"/>
    <cellStyle name="20% - Accent5 22 11" xfId="61480"/>
    <cellStyle name="20% - Accent5 22 11 2" xfId="61481"/>
    <cellStyle name="20% - Accent5 22 12" xfId="61482"/>
    <cellStyle name="20% - Accent5 22 12 2" xfId="61483"/>
    <cellStyle name="20% - Accent5 22 13" xfId="61484"/>
    <cellStyle name="20% - Accent5 22 2" xfId="61485"/>
    <cellStyle name="20% - Accent5 22 2 10" xfId="61486"/>
    <cellStyle name="20% - Accent5 22 2 10 2" xfId="61487"/>
    <cellStyle name="20% - Accent5 22 2 11" xfId="61488"/>
    <cellStyle name="20% - Accent5 22 2 11 2" xfId="61489"/>
    <cellStyle name="20% - Accent5 22 2 12" xfId="61490"/>
    <cellStyle name="20% - Accent5 22 2 2" xfId="61491"/>
    <cellStyle name="20% - Accent5 22 2 2 10" xfId="61492"/>
    <cellStyle name="20% - Accent5 22 2 2 10 2" xfId="61493"/>
    <cellStyle name="20% - Accent5 22 2 2 11" xfId="61494"/>
    <cellStyle name="20% - Accent5 22 2 2 2" xfId="61495"/>
    <cellStyle name="20% - Accent5 22 2 2 2 2" xfId="61496"/>
    <cellStyle name="20% - Accent5 22 2 2 2 2 2" xfId="61497"/>
    <cellStyle name="20% - Accent5 22 2 2 2 3" xfId="61498"/>
    <cellStyle name="20% - Accent5 22 2 2 2 3 2" xfId="61499"/>
    <cellStyle name="20% - Accent5 22 2 2 2 4" xfId="61500"/>
    <cellStyle name="20% - Accent5 22 2 2 3" xfId="61501"/>
    <cellStyle name="20% - Accent5 22 2 2 3 2" xfId="61502"/>
    <cellStyle name="20% - Accent5 22 2 2 3 2 2" xfId="61503"/>
    <cellStyle name="20% - Accent5 22 2 2 3 3" xfId="61504"/>
    <cellStyle name="20% - Accent5 22 2 2 3 3 2" xfId="61505"/>
    <cellStyle name="20% - Accent5 22 2 2 3 4" xfId="61506"/>
    <cellStyle name="20% - Accent5 22 2 2 4" xfId="61507"/>
    <cellStyle name="20% - Accent5 22 2 2 4 2" xfId="61508"/>
    <cellStyle name="20% - Accent5 22 2 2 4 2 2" xfId="61509"/>
    <cellStyle name="20% - Accent5 22 2 2 4 3" xfId="61510"/>
    <cellStyle name="20% - Accent5 22 2 2 5" xfId="61511"/>
    <cellStyle name="20% - Accent5 22 2 2 5 2" xfId="61512"/>
    <cellStyle name="20% - Accent5 22 2 2 6" xfId="61513"/>
    <cellStyle name="20% - Accent5 22 2 2 6 2" xfId="61514"/>
    <cellStyle name="20% - Accent5 22 2 2 7" xfId="61515"/>
    <cellStyle name="20% - Accent5 22 2 2 7 2" xfId="61516"/>
    <cellStyle name="20% - Accent5 22 2 2 8" xfId="61517"/>
    <cellStyle name="20% - Accent5 22 2 2 8 2" xfId="61518"/>
    <cellStyle name="20% - Accent5 22 2 2 9" xfId="61519"/>
    <cellStyle name="20% - Accent5 22 2 2 9 2" xfId="61520"/>
    <cellStyle name="20% - Accent5 22 2 3" xfId="61521"/>
    <cellStyle name="20% - Accent5 22 2 3 2" xfId="61522"/>
    <cellStyle name="20% - Accent5 22 2 3 2 2" xfId="61523"/>
    <cellStyle name="20% - Accent5 22 2 3 3" xfId="61524"/>
    <cellStyle name="20% - Accent5 22 2 3 3 2" xfId="61525"/>
    <cellStyle name="20% - Accent5 22 2 3 4" xfId="61526"/>
    <cellStyle name="20% - Accent5 22 2 4" xfId="61527"/>
    <cellStyle name="20% - Accent5 22 2 4 2" xfId="61528"/>
    <cellStyle name="20% - Accent5 22 2 4 2 2" xfId="61529"/>
    <cellStyle name="20% - Accent5 22 2 4 3" xfId="61530"/>
    <cellStyle name="20% - Accent5 22 2 4 3 2" xfId="61531"/>
    <cellStyle name="20% - Accent5 22 2 4 4" xfId="61532"/>
    <cellStyle name="20% - Accent5 22 2 5" xfId="61533"/>
    <cellStyle name="20% - Accent5 22 2 5 2" xfId="61534"/>
    <cellStyle name="20% - Accent5 22 2 5 2 2" xfId="61535"/>
    <cellStyle name="20% - Accent5 22 2 5 3" xfId="61536"/>
    <cellStyle name="20% - Accent5 22 2 6" xfId="61537"/>
    <cellStyle name="20% - Accent5 22 2 6 2" xfId="61538"/>
    <cellStyle name="20% - Accent5 22 2 7" xfId="61539"/>
    <cellStyle name="20% - Accent5 22 2 7 2" xfId="61540"/>
    <cellStyle name="20% - Accent5 22 2 8" xfId="61541"/>
    <cellStyle name="20% - Accent5 22 2 8 2" xfId="61542"/>
    <cellStyle name="20% - Accent5 22 2 9" xfId="61543"/>
    <cellStyle name="20% - Accent5 22 2 9 2" xfId="61544"/>
    <cellStyle name="20% - Accent5 22 3" xfId="61545"/>
    <cellStyle name="20% - Accent5 22 3 10" xfId="61546"/>
    <cellStyle name="20% - Accent5 22 3 10 2" xfId="61547"/>
    <cellStyle name="20% - Accent5 22 3 11" xfId="61548"/>
    <cellStyle name="20% - Accent5 22 3 2" xfId="61549"/>
    <cellStyle name="20% - Accent5 22 3 2 2" xfId="61550"/>
    <cellStyle name="20% - Accent5 22 3 2 2 2" xfId="61551"/>
    <cellStyle name="20% - Accent5 22 3 2 3" xfId="61552"/>
    <cellStyle name="20% - Accent5 22 3 2 3 2" xfId="61553"/>
    <cellStyle name="20% - Accent5 22 3 2 4" xfId="61554"/>
    <cellStyle name="20% - Accent5 22 3 3" xfId="61555"/>
    <cellStyle name="20% - Accent5 22 3 3 2" xfId="61556"/>
    <cellStyle name="20% - Accent5 22 3 3 2 2" xfId="61557"/>
    <cellStyle name="20% - Accent5 22 3 3 3" xfId="61558"/>
    <cellStyle name="20% - Accent5 22 3 3 3 2" xfId="61559"/>
    <cellStyle name="20% - Accent5 22 3 3 4" xfId="61560"/>
    <cellStyle name="20% - Accent5 22 3 4" xfId="61561"/>
    <cellStyle name="20% - Accent5 22 3 4 2" xfId="61562"/>
    <cellStyle name="20% - Accent5 22 3 4 2 2" xfId="61563"/>
    <cellStyle name="20% - Accent5 22 3 4 3" xfId="61564"/>
    <cellStyle name="20% - Accent5 22 3 5" xfId="61565"/>
    <cellStyle name="20% - Accent5 22 3 5 2" xfId="61566"/>
    <cellStyle name="20% - Accent5 22 3 6" xfId="61567"/>
    <cellStyle name="20% - Accent5 22 3 6 2" xfId="61568"/>
    <cellStyle name="20% - Accent5 22 3 7" xfId="61569"/>
    <cellStyle name="20% - Accent5 22 3 7 2" xfId="61570"/>
    <cellStyle name="20% - Accent5 22 3 8" xfId="61571"/>
    <cellStyle name="20% - Accent5 22 3 8 2" xfId="61572"/>
    <cellStyle name="20% - Accent5 22 3 9" xfId="61573"/>
    <cellStyle name="20% - Accent5 22 3 9 2" xfId="61574"/>
    <cellStyle name="20% - Accent5 22 4" xfId="61575"/>
    <cellStyle name="20% - Accent5 22 4 2" xfId="61576"/>
    <cellStyle name="20% - Accent5 22 4 2 2" xfId="61577"/>
    <cellStyle name="20% - Accent5 22 4 3" xfId="61578"/>
    <cellStyle name="20% - Accent5 22 4 3 2" xfId="61579"/>
    <cellStyle name="20% - Accent5 22 4 4" xfId="61580"/>
    <cellStyle name="20% - Accent5 22 5" xfId="61581"/>
    <cellStyle name="20% - Accent5 22 5 2" xfId="61582"/>
    <cellStyle name="20% - Accent5 22 5 2 2" xfId="61583"/>
    <cellStyle name="20% - Accent5 22 5 3" xfId="61584"/>
    <cellStyle name="20% - Accent5 22 5 3 2" xfId="61585"/>
    <cellStyle name="20% - Accent5 22 5 4" xfId="61586"/>
    <cellStyle name="20% - Accent5 22 6" xfId="61587"/>
    <cellStyle name="20% - Accent5 22 6 2" xfId="61588"/>
    <cellStyle name="20% - Accent5 22 6 2 2" xfId="61589"/>
    <cellStyle name="20% - Accent5 22 6 3" xfId="61590"/>
    <cellStyle name="20% - Accent5 22 7" xfId="61591"/>
    <cellStyle name="20% - Accent5 22 7 2" xfId="61592"/>
    <cellStyle name="20% - Accent5 22 8" xfId="61593"/>
    <cellStyle name="20% - Accent5 22 8 2" xfId="61594"/>
    <cellStyle name="20% - Accent5 22 9" xfId="61595"/>
    <cellStyle name="20% - Accent5 22 9 2" xfId="61596"/>
    <cellStyle name="20% - Accent5 23" xfId="61597"/>
    <cellStyle name="20% - Accent5 23 10" xfId="61598"/>
    <cellStyle name="20% - Accent5 23 10 2" xfId="61599"/>
    <cellStyle name="20% - Accent5 23 11" xfId="61600"/>
    <cellStyle name="20% - Accent5 23 11 2" xfId="61601"/>
    <cellStyle name="20% - Accent5 23 12" xfId="61602"/>
    <cellStyle name="20% - Accent5 23 12 2" xfId="61603"/>
    <cellStyle name="20% - Accent5 23 13" xfId="61604"/>
    <cellStyle name="20% - Accent5 23 2" xfId="61605"/>
    <cellStyle name="20% - Accent5 23 2 10" xfId="61606"/>
    <cellStyle name="20% - Accent5 23 2 10 2" xfId="61607"/>
    <cellStyle name="20% - Accent5 23 2 11" xfId="61608"/>
    <cellStyle name="20% - Accent5 23 2 11 2" xfId="61609"/>
    <cellStyle name="20% - Accent5 23 2 12" xfId="61610"/>
    <cellStyle name="20% - Accent5 23 2 2" xfId="61611"/>
    <cellStyle name="20% - Accent5 23 2 2 10" xfId="61612"/>
    <cellStyle name="20% - Accent5 23 2 2 10 2" xfId="61613"/>
    <cellStyle name="20% - Accent5 23 2 2 11" xfId="61614"/>
    <cellStyle name="20% - Accent5 23 2 2 2" xfId="61615"/>
    <cellStyle name="20% - Accent5 23 2 2 2 2" xfId="61616"/>
    <cellStyle name="20% - Accent5 23 2 2 2 2 2" xfId="61617"/>
    <cellStyle name="20% - Accent5 23 2 2 2 3" xfId="61618"/>
    <cellStyle name="20% - Accent5 23 2 2 2 3 2" xfId="61619"/>
    <cellStyle name="20% - Accent5 23 2 2 2 4" xfId="61620"/>
    <cellStyle name="20% - Accent5 23 2 2 3" xfId="61621"/>
    <cellStyle name="20% - Accent5 23 2 2 3 2" xfId="61622"/>
    <cellStyle name="20% - Accent5 23 2 2 3 2 2" xfId="61623"/>
    <cellStyle name="20% - Accent5 23 2 2 3 3" xfId="61624"/>
    <cellStyle name="20% - Accent5 23 2 2 3 3 2" xfId="61625"/>
    <cellStyle name="20% - Accent5 23 2 2 3 4" xfId="61626"/>
    <cellStyle name="20% - Accent5 23 2 2 4" xfId="61627"/>
    <cellStyle name="20% - Accent5 23 2 2 4 2" xfId="61628"/>
    <cellStyle name="20% - Accent5 23 2 2 4 2 2" xfId="61629"/>
    <cellStyle name="20% - Accent5 23 2 2 4 3" xfId="61630"/>
    <cellStyle name="20% - Accent5 23 2 2 5" xfId="61631"/>
    <cellStyle name="20% - Accent5 23 2 2 5 2" xfId="61632"/>
    <cellStyle name="20% - Accent5 23 2 2 6" xfId="61633"/>
    <cellStyle name="20% - Accent5 23 2 2 6 2" xfId="61634"/>
    <cellStyle name="20% - Accent5 23 2 2 7" xfId="61635"/>
    <cellStyle name="20% - Accent5 23 2 2 7 2" xfId="61636"/>
    <cellStyle name="20% - Accent5 23 2 2 8" xfId="61637"/>
    <cellStyle name="20% - Accent5 23 2 2 8 2" xfId="61638"/>
    <cellStyle name="20% - Accent5 23 2 2 9" xfId="61639"/>
    <cellStyle name="20% - Accent5 23 2 2 9 2" xfId="61640"/>
    <cellStyle name="20% - Accent5 23 2 3" xfId="61641"/>
    <cellStyle name="20% - Accent5 23 2 3 2" xfId="61642"/>
    <cellStyle name="20% - Accent5 23 2 3 2 2" xfId="61643"/>
    <cellStyle name="20% - Accent5 23 2 3 3" xfId="61644"/>
    <cellStyle name="20% - Accent5 23 2 3 3 2" xfId="61645"/>
    <cellStyle name="20% - Accent5 23 2 3 4" xfId="61646"/>
    <cellStyle name="20% - Accent5 23 2 4" xfId="61647"/>
    <cellStyle name="20% - Accent5 23 2 4 2" xfId="61648"/>
    <cellStyle name="20% - Accent5 23 2 4 2 2" xfId="61649"/>
    <cellStyle name="20% - Accent5 23 2 4 3" xfId="61650"/>
    <cellStyle name="20% - Accent5 23 2 4 3 2" xfId="61651"/>
    <cellStyle name="20% - Accent5 23 2 4 4" xfId="61652"/>
    <cellStyle name="20% - Accent5 23 2 5" xfId="61653"/>
    <cellStyle name="20% - Accent5 23 2 5 2" xfId="61654"/>
    <cellStyle name="20% - Accent5 23 2 5 2 2" xfId="61655"/>
    <cellStyle name="20% - Accent5 23 2 5 3" xfId="61656"/>
    <cellStyle name="20% - Accent5 23 2 6" xfId="61657"/>
    <cellStyle name="20% - Accent5 23 2 6 2" xfId="61658"/>
    <cellStyle name="20% - Accent5 23 2 7" xfId="61659"/>
    <cellStyle name="20% - Accent5 23 2 7 2" xfId="61660"/>
    <cellStyle name="20% - Accent5 23 2 8" xfId="61661"/>
    <cellStyle name="20% - Accent5 23 2 8 2" xfId="61662"/>
    <cellStyle name="20% - Accent5 23 2 9" xfId="61663"/>
    <cellStyle name="20% - Accent5 23 2 9 2" xfId="61664"/>
    <cellStyle name="20% - Accent5 23 3" xfId="61665"/>
    <cellStyle name="20% - Accent5 23 3 10" xfId="61666"/>
    <cellStyle name="20% - Accent5 23 3 10 2" xfId="61667"/>
    <cellStyle name="20% - Accent5 23 3 11" xfId="61668"/>
    <cellStyle name="20% - Accent5 23 3 2" xfId="61669"/>
    <cellStyle name="20% - Accent5 23 3 2 2" xfId="61670"/>
    <cellStyle name="20% - Accent5 23 3 2 2 2" xfId="61671"/>
    <cellStyle name="20% - Accent5 23 3 2 3" xfId="61672"/>
    <cellStyle name="20% - Accent5 23 3 2 3 2" xfId="61673"/>
    <cellStyle name="20% - Accent5 23 3 2 4" xfId="61674"/>
    <cellStyle name="20% - Accent5 23 3 3" xfId="61675"/>
    <cellStyle name="20% - Accent5 23 3 3 2" xfId="61676"/>
    <cellStyle name="20% - Accent5 23 3 3 2 2" xfId="61677"/>
    <cellStyle name="20% - Accent5 23 3 3 3" xfId="61678"/>
    <cellStyle name="20% - Accent5 23 3 3 3 2" xfId="61679"/>
    <cellStyle name="20% - Accent5 23 3 3 4" xfId="61680"/>
    <cellStyle name="20% - Accent5 23 3 4" xfId="61681"/>
    <cellStyle name="20% - Accent5 23 3 4 2" xfId="61682"/>
    <cellStyle name="20% - Accent5 23 3 4 2 2" xfId="61683"/>
    <cellStyle name="20% - Accent5 23 3 4 3" xfId="61684"/>
    <cellStyle name="20% - Accent5 23 3 5" xfId="61685"/>
    <cellStyle name="20% - Accent5 23 3 5 2" xfId="61686"/>
    <cellStyle name="20% - Accent5 23 3 6" xfId="61687"/>
    <cellStyle name="20% - Accent5 23 3 6 2" xfId="61688"/>
    <cellStyle name="20% - Accent5 23 3 7" xfId="61689"/>
    <cellStyle name="20% - Accent5 23 3 7 2" xfId="61690"/>
    <cellStyle name="20% - Accent5 23 3 8" xfId="61691"/>
    <cellStyle name="20% - Accent5 23 3 8 2" xfId="61692"/>
    <cellStyle name="20% - Accent5 23 3 9" xfId="61693"/>
    <cellStyle name="20% - Accent5 23 3 9 2" xfId="61694"/>
    <cellStyle name="20% - Accent5 23 4" xfId="61695"/>
    <cellStyle name="20% - Accent5 23 4 2" xfId="61696"/>
    <cellStyle name="20% - Accent5 23 4 2 2" xfId="61697"/>
    <cellStyle name="20% - Accent5 23 4 3" xfId="61698"/>
    <cellStyle name="20% - Accent5 23 4 3 2" xfId="61699"/>
    <cellStyle name="20% - Accent5 23 4 4" xfId="61700"/>
    <cellStyle name="20% - Accent5 23 5" xfId="61701"/>
    <cellStyle name="20% - Accent5 23 5 2" xfId="61702"/>
    <cellStyle name="20% - Accent5 23 5 2 2" xfId="61703"/>
    <cellStyle name="20% - Accent5 23 5 3" xfId="61704"/>
    <cellStyle name="20% - Accent5 23 5 3 2" xfId="61705"/>
    <cellStyle name="20% - Accent5 23 5 4" xfId="61706"/>
    <cellStyle name="20% - Accent5 23 6" xfId="61707"/>
    <cellStyle name="20% - Accent5 23 6 2" xfId="61708"/>
    <cellStyle name="20% - Accent5 23 6 2 2" xfId="61709"/>
    <cellStyle name="20% - Accent5 23 6 3" xfId="61710"/>
    <cellStyle name="20% - Accent5 23 7" xfId="61711"/>
    <cellStyle name="20% - Accent5 23 7 2" xfId="61712"/>
    <cellStyle name="20% - Accent5 23 8" xfId="61713"/>
    <cellStyle name="20% - Accent5 23 8 2" xfId="61714"/>
    <cellStyle name="20% - Accent5 23 9" xfId="61715"/>
    <cellStyle name="20% - Accent5 23 9 2" xfId="61716"/>
    <cellStyle name="20% - Accent5 24" xfId="61717"/>
    <cellStyle name="20% - Accent5 24 10" xfId="61718"/>
    <cellStyle name="20% - Accent5 24 10 2" xfId="61719"/>
    <cellStyle name="20% - Accent5 24 11" xfId="61720"/>
    <cellStyle name="20% - Accent5 24 11 2" xfId="61721"/>
    <cellStyle name="20% - Accent5 24 12" xfId="61722"/>
    <cellStyle name="20% - Accent5 24 12 2" xfId="61723"/>
    <cellStyle name="20% - Accent5 24 13" xfId="61724"/>
    <cellStyle name="20% - Accent5 24 2" xfId="61725"/>
    <cellStyle name="20% - Accent5 24 2 10" xfId="61726"/>
    <cellStyle name="20% - Accent5 24 2 10 2" xfId="61727"/>
    <cellStyle name="20% - Accent5 24 2 11" xfId="61728"/>
    <cellStyle name="20% - Accent5 24 2 11 2" xfId="61729"/>
    <cellStyle name="20% - Accent5 24 2 12" xfId="61730"/>
    <cellStyle name="20% - Accent5 24 2 2" xfId="61731"/>
    <cellStyle name="20% - Accent5 24 2 2 10" xfId="61732"/>
    <cellStyle name="20% - Accent5 24 2 2 10 2" xfId="61733"/>
    <cellStyle name="20% - Accent5 24 2 2 11" xfId="61734"/>
    <cellStyle name="20% - Accent5 24 2 2 2" xfId="61735"/>
    <cellStyle name="20% - Accent5 24 2 2 2 2" xfId="61736"/>
    <cellStyle name="20% - Accent5 24 2 2 2 2 2" xfId="61737"/>
    <cellStyle name="20% - Accent5 24 2 2 2 3" xfId="61738"/>
    <cellStyle name="20% - Accent5 24 2 2 2 3 2" xfId="61739"/>
    <cellStyle name="20% - Accent5 24 2 2 2 4" xfId="61740"/>
    <cellStyle name="20% - Accent5 24 2 2 3" xfId="61741"/>
    <cellStyle name="20% - Accent5 24 2 2 3 2" xfId="61742"/>
    <cellStyle name="20% - Accent5 24 2 2 3 2 2" xfId="61743"/>
    <cellStyle name="20% - Accent5 24 2 2 3 3" xfId="61744"/>
    <cellStyle name="20% - Accent5 24 2 2 3 3 2" xfId="61745"/>
    <cellStyle name="20% - Accent5 24 2 2 3 4" xfId="61746"/>
    <cellStyle name="20% - Accent5 24 2 2 4" xfId="61747"/>
    <cellStyle name="20% - Accent5 24 2 2 4 2" xfId="61748"/>
    <cellStyle name="20% - Accent5 24 2 2 4 2 2" xfId="61749"/>
    <cellStyle name="20% - Accent5 24 2 2 4 3" xfId="61750"/>
    <cellStyle name="20% - Accent5 24 2 2 5" xfId="61751"/>
    <cellStyle name="20% - Accent5 24 2 2 5 2" xfId="61752"/>
    <cellStyle name="20% - Accent5 24 2 2 6" xfId="61753"/>
    <cellStyle name="20% - Accent5 24 2 2 6 2" xfId="61754"/>
    <cellStyle name="20% - Accent5 24 2 2 7" xfId="61755"/>
    <cellStyle name="20% - Accent5 24 2 2 7 2" xfId="61756"/>
    <cellStyle name="20% - Accent5 24 2 2 8" xfId="61757"/>
    <cellStyle name="20% - Accent5 24 2 2 8 2" xfId="61758"/>
    <cellStyle name="20% - Accent5 24 2 2 9" xfId="61759"/>
    <cellStyle name="20% - Accent5 24 2 2 9 2" xfId="61760"/>
    <cellStyle name="20% - Accent5 24 2 3" xfId="61761"/>
    <cellStyle name="20% - Accent5 24 2 3 2" xfId="61762"/>
    <cellStyle name="20% - Accent5 24 2 3 2 2" xfId="61763"/>
    <cellStyle name="20% - Accent5 24 2 3 3" xfId="61764"/>
    <cellStyle name="20% - Accent5 24 2 3 3 2" xfId="61765"/>
    <cellStyle name="20% - Accent5 24 2 3 4" xfId="61766"/>
    <cellStyle name="20% - Accent5 24 2 4" xfId="61767"/>
    <cellStyle name="20% - Accent5 24 2 4 2" xfId="61768"/>
    <cellStyle name="20% - Accent5 24 2 4 2 2" xfId="61769"/>
    <cellStyle name="20% - Accent5 24 2 4 3" xfId="61770"/>
    <cellStyle name="20% - Accent5 24 2 4 3 2" xfId="61771"/>
    <cellStyle name="20% - Accent5 24 2 4 4" xfId="61772"/>
    <cellStyle name="20% - Accent5 24 2 5" xfId="61773"/>
    <cellStyle name="20% - Accent5 24 2 5 2" xfId="61774"/>
    <cellStyle name="20% - Accent5 24 2 5 2 2" xfId="61775"/>
    <cellStyle name="20% - Accent5 24 2 5 3" xfId="61776"/>
    <cellStyle name="20% - Accent5 24 2 6" xfId="61777"/>
    <cellStyle name="20% - Accent5 24 2 6 2" xfId="61778"/>
    <cellStyle name="20% - Accent5 24 2 7" xfId="61779"/>
    <cellStyle name="20% - Accent5 24 2 7 2" xfId="61780"/>
    <cellStyle name="20% - Accent5 24 2 8" xfId="61781"/>
    <cellStyle name="20% - Accent5 24 2 8 2" xfId="61782"/>
    <cellStyle name="20% - Accent5 24 2 9" xfId="61783"/>
    <cellStyle name="20% - Accent5 24 2 9 2" xfId="61784"/>
    <cellStyle name="20% - Accent5 24 3" xfId="61785"/>
    <cellStyle name="20% - Accent5 24 3 10" xfId="61786"/>
    <cellStyle name="20% - Accent5 24 3 10 2" xfId="61787"/>
    <cellStyle name="20% - Accent5 24 3 11" xfId="61788"/>
    <cellStyle name="20% - Accent5 24 3 2" xfId="61789"/>
    <cellStyle name="20% - Accent5 24 3 2 2" xfId="61790"/>
    <cellStyle name="20% - Accent5 24 3 2 2 2" xfId="61791"/>
    <cellStyle name="20% - Accent5 24 3 2 3" xfId="61792"/>
    <cellStyle name="20% - Accent5 24 3 2 3 2" xfId="61793"/>
    <cellStyle name="20% - Accent5 24 3 2 4" xfId="61794"/>
    <cellStyle name="20% - Accent5 24 3 3" xfId="61795"/>
    <cellStyle name="20% - Accent5 24 3 3 2" xfId="61796"/>
    <cellStyle name="20% - Accent5 24 3 3 2 2" xfId="61797"/>
    <cellStyle name="20% - Accent5 24 3 3 3" xfId="61798"/>
    <cellStyle name="20% - Accent5 24 3 3 3 2" xfId="61799"/>
    <cellStyle name="20% - Accent5 24 3 3 4" xfId="61800"/>
    <cellStyle name="20% - Accent5 24 3 4" xfId="61801"/>
    <cellStyle name="20% - Accent5 24 3 4 2" xfId="61802"/>
    <cellStyle name="20% - Accent5 24 3 4 2 2" xfId="61803"/>
    <cellStyle name="20% - Accent5 24 3 4 3" xfId="61804"/>
    <cellStyle name="20% - Accent5 24 3 5" xfId="61805"/>
    <cellStyle name="20% - Accent5 24 3 5 2" xfId="61806"/>
    <cellStyle name="20% - Accent5 24 3 6" xfId="61807"/>
    <cellStyle name="20% - Accent5 24 3 6 2" xfId="61808"/>
    <cellStyle name="20% - Accent5 24 3 7" xfId="61809"/>
    <cellStyle name="20% - Accent5 24 3 7 2" xfId="61810"/>
    <cellStyle name="20% - Accent5 24 3 8" xfId="61811"/>
    <cellStyle name="20% - Accent5 24 3 8 2" xfId="61812"/>
    <cellStyle name="20% - Accent5 24 3 9" xfId="61813"/>
    <cellStyle name="20% - Accent5 24 3 9 2" xfId="61814"/>
    <cellStyle name="20% - Accent5 24 4" xfId="61815"/>
    <cellStyle name="20% - Accent5 24 4 2" xfId="61816"/>
    <cellStyle name="20% - Accent5 24 4 2 2" xfId="61817"/>
    <cellStyle name="20% - Accent5 24 4 3" xfId="61818"/>
    <cellStyle name="20% - Accent5 24 4 3 2" xfId="61819"/>
    <cellStyle name="20% - Accent5 24 4 4" xfId="61820"/>
    <cellStyle name="20% - Accent5 24 5" xfId="61821"/>
    <cellStyle name="20% - Accent5 24 5 2" xfId="61822"/>
    <cellStyle name="20% - Accent5 24 5 2 2" xfId="61823"/>
    <cellStyle name="20% - Accent5 24 5 3" xfId="61824"/>
    <cellStyle name="20% - Accent5 24 5 3 2" xfId="61825"/>
    <cellStyle name="20% - Accent5 24 5 4" xfId="61826"/>
    <cellStyle name="20% - Accent5 24 6" xfId="61827"/>
    <cellStyle name="20% - Accent5 24 6 2" xfId="61828"/>
    <cellStyle name="20% - Accent5 24 6 2 2" xfId="61829"/>
    <cellStyle name="20% - Accent5 24 6 3" xfId="61830"/>
    <cellStyle name="20% - Accent5 24 7" xfId="61831"/>
    <cellStyle name="20% - Accent5 24 7 2" xfId="61832"/>
    <cellStyle name="20% - Accent5 24 8" xfId="61833"/>
    <cellStyle name="20% - Accent5 24 8 2" xfId="61834"/>
    <cellStyle name="20% - Accent5 24 9" xfId="61835"/>
    <cellStyle name="20% - Accent5 24 9 2" xfId="61836"/>
    <cellStyle name="20% - Accent5 25" xfId="61837"/>
    <cellStyle name="20% - Accent5 25 10" xfId="61838"/>
    <cellStyle name="20% - Accent5 25 10 2" xfId="61839"/>
    <cellStyle name="20% - Accent5 25 11" xfId="61840"/>
    <cellStyle name="20% - Accent5 25 11 2" xfId="61841"/>
    <cellStyle name="20% - Accent5 25 12" xfId="61842"/>
    <cellStyle name="20% - Accent5 25 12 2" xfId="61843"/>
    <cellStyle name="20% - Accent5 25 13" xfId="61844"/>
    <cellStyle name="20% - Accent5 25 2" xfId="61845"/>
    <cellStyle name="20% - Accent5 25 2 10" xfId="61846"/>
    <cellStyle name="20% - Accent5 25 2 10 2" xfId="61847"/>
    <cellStyle name="20% - Accent5 25 2 11" xfId="61848"/>
    <cellStyle name="20% - Accent5 25 2 11 2" xfId="61849"/>
    <cellStyle name="20% - Accent5 25 2 12" xfId="61850"/>
    <cellStyle name="20% - Accent5 25 2 2" xfId="61851"/>
    <cellStyle name="20% - Accent5 25 2 2 10" xfId="61852"/>
    <cellStyle name="20% - Accent5 25 2 2 10 2" xfId="61853"/>
    <cellStyle name="20% - Accent5 25 2 2 11" xfId="61854"/>
    <cellStyle name="20% - Accent5 25 2 2 2" xfId="61855"/>
    <cellStyle name="20% - Accent5 25 2 2 2 2" xfId="61856"/>
    <cellStyle name="20% - Accent5 25 2 2 2 2 2" xfId="61857"/>
    <cellStyle name="20% - Accent5 25 2 2 2 3" xfId="61858"/>
    <cellStyle name="20% - Accent5 25 2 2 2 3 2" xfId="61859"/>
    <cellStyle name="20% - Accent5 25 2 2 2 4" xfId="61860"/>
    <cellStyle name="20% - Accent5 25 2 2 3" xfId="61861"/>
    <cellStyle name="20% - Accent5 25 2 2 3 2" xfId="61862"/>
    <cellStyle name="20% - Accent5 25 2 2 3 2 2" xfId="61863"/>
    <cellStyle name="20% - Accent5 25 2 2 3 3" xfId="61864"/>
    <cellStyle name="20% - Accent5 25 2 2 3 3 2" xfId="61865"/>
    <cellStyle name="20% - Accent5 25 2 2 3 4" xfId="61866"/>
    <cellStyle name="20% - Accent5 25 2 2 4" xfId="61867"/>
    <cellStyle name="20% - Accent5 25 2 2 4 2" xfId="61868"/>
    <cellStyle name="20% - Accent5 25 2 2 4 2 2" xfId="61869"/>
    <cellStyle name="20% - Accent5 25 2 2 4 3" xfId="61870"/>
    <cellStyle name="20% - Accent5 25 2 2 5" xfId="61871"/>
    <cellStyle name="20% - Accent5 25 2 2 5 2" xfId="61872"/>
    <cellStyle name="20% - Accent5 25 2 2 6" xfId="61873"/>
    <cellStyle name="20% - Accent5 25 2 2 6 2" xfId="61874"/>
    <cellStyle name="20% - Accent5 25 2 2 7" xfId="61875"/>
    <cellStyle name="20% - Accent5 25 2 2 7 2" xfId="61876"/>
    <cellStyle name="20% - Accent5 25 2 2 8" xfId="61877"/>
    <cellStyle name="20% - Accent5 25 2 2 8 2" xfId="61878"/>
    <cellStyle name="20% - Accent5 25 2 2 9" xfId="61879"/>
    <cellStyle name="20% - Accent5 25 2 2 9 2" xfId="61880"/>
    <cellStyle name="20% - Accent5 25 2 3" xfId="61881"/>
    <cellStyle name="20% - Accent5 25 2 3 2" xfId="61882"/>
    <cellStyle name="20% - Accent5 25 2 3 2 2" xfId="61883"/>
    <cellStyle name="20% - Accent5 25 2 3 3" xfId="61884"/>
    <cellStyle name="20% - Accent5 25 2 3 3 2" xfId="61885"/>
    <cellStyle name="20% - Accent5 25 2 3 4" xfId="61886"/>
    <cellStyle name="20% - Accent5 25 2 4" xfId="61887"/>
    <cellStyle name="20% - Accent5 25 2 4 2" xfId="61888"/>
    <cellStyle name="20% - Accent5 25 2 4 2 2" xfId="61889"/>
    <cellStyle name="20% - Accent5 25 2 4 3" xfId="61890"/>
    <cellStyle name="20% - Accent5 25 2 4 3 2" xfId="61891"/>
    <cellStyle name="20% - Accent5 25 2 4 4" xfId="61892"/>
    <cellStyle name="20% - Accent5 25 2 5" xfId="61893"/>
    <cellStyle name="20% - Accent5 25 2 5 2" xfId="61894"/>
    <cellStyle name="20% - Accent5 25 2 5 2 2" xfId="61895"/>
    <cellStyle name="20% - Accent5 25 2 5 3" xfId="61896"/>
    <cellStyle name="20% - Accent5 25 2 6" xfId="61897"/>
    <cellStyle name="20% - Accent5 25 2 6 2" xfId="61898"/>
    <cellStyle name="20% - Accent5 25 2 7" xfId="61899"/>
    <cellStyle name="20% - Accent5 25 2 7 2" xfId="61900"/>
    <cellStyle name="20% - Accent5 25 2 8" xfId="61901"/>
    <cellStyle name="20% - Accent5 25 2 8 2" xfId="61902"/>
    <cellStyle name="20% - Accent5 25 2 9" xfId="61903"/>
    <cellStyle name="20% - Accent5 25 2 9 2" xfId="61904"/>
    <cellStyle name="20% - Accent5 25 3" xfId="61905"/>
    <cellStyle name="20% - Accent5 25 3 10" xfId="61906"/>
    <cellStyle name="20% - Accent5 25 3 10 2" xfId="61907"/>
    <cellStyle name="20% - Accent5 25 3 11" xfId="61908"/>
    <cellStyle name="20% - Accent5 25 3 2" xfId="61909"/>
    <cellStyle name="20% - Accent5 25 3 2 2" xfId="61910"/>
    <cellStyle name="20% - Accent5 25 3 2 2 2" xfId="61911"/>
    <cellStyle name="20% - Accent5 25 3 2 3" xfId="61912"/>
    <cellStyle name="20% - Accent5 25 3 2 3 2" xfId="61913"/>
    <cellStyle name="20% - Accent5 25 3 2 4" xfId="61914"/>
    <cellStyle name="20% - Accent5 25 3 3" xfId="61915"/>
    <cellStyle name="20% - Accent5 25 3 3 2" xfId="61916"/>
    <cellStyle name="20% - Accent5 25 3 3 2 2" xfId="61917"/>
    <cellStyle name="20% - Accent5 25 3 3 3" xfId="61918"/>
    <cellStyle name="20% - Accent5 25 3 3 3 2" xfId="61919"/>
    <cellStyle name="20% - Accent5 25 3 3 4" xfId="61920"/>
    <cellStyle name="20% - Accent5 25 3 4" xfId="61921"/>
    <cellStyle name="20% - Accent5 25 3 4 2" xfId="61922"/>
    <cellStyle name="20% - Accent5 25 3 4 2 2" xfId="61923"/>
    <cellStyle name="20% - Accent5 25 3 4 3" xfId="61924"/>
    <cellStyle name="20% - Accent5 25 3 5" xfId="61925"/>
    <cellStyle name="20% - Accent5 25 3 5 2" xfId="61926"/>
    <cellStyle name="20% - Accent5 25 3 6" xfId="61927"/>
    <cellStyle name="20% - Accent5 25 3 6 2" xfId="61928"/>
    <cellStyle name="20% - Accent5 25 3 7" xfId="61929"/>
    <cellStyle name="20% - Accent5 25 3 7 2" xfId="61930"/>
    <cellStyle name="20% - Accent5 25 3 8" xfId="61931"/>
    <cellStyle name="20% - Accent5 25 3 8 2" xfId="61932"/>
    <cellStyle name="20% - Accent5 25 3 9" xfId="61933"/>
    <cellStyle name="20% - Accent5 25 3 9 2" xfId="61934"/>
    <cellStyle name="20% - Accent5 25 4" xfId="61935"/>
    <cellStyle name="20% - Accent5 25 4 2" xfId="61936"/>
    <cellStyle name="20% - Accent5 25 4 2 2" xfId="61937"/>
    <cellStyle name="20% - Accent5 25 4 3" xfId="61938"/>
    <cellStyle name="20% - Accent5 25 4 3 2" xfId="61939"/>
    <cellStyle name="20% - Accent5 25 4 4" xfId="61940"/>
    <cellStyle name="20% - Accent5 25 5" xfId="61941"/>
    <cellStyle name="20% - Accent5 25 5 2" xfId="61942"/>
    <cellStyle name="20% - Accent5 25 5 2 2" xfId="61943"/>
    <cellStyle name="20% - Accent5 25 5 3" xfId="61944"/>
    <cellStyle name="20% - Accent5 25 5 3 2" xfId="61945"/>
    <cellStyle name="20% - Accent5 25 5 4" xfId="61946"/>
    <cellStyle name="20% - Accent5 25 6" xfId="61947"/>
    <cellStyle name="20% - Accent5 25 6 2" xfId="61948"/>
    <cellStyle name="20% - Accent5 25 6 2 2" xfId="61949"/>
    <cellStyle name="20% - Accent5 25 6 3" xfId="61950"/>
    <cellStyle name="20% - Accent5 25 7" xfId="61951"/>
    <cellStyle name="20% - Accent5 25 7 2" xfId="61952"/>
    <cellStyle name="20% - Accent5 25 8" xfId="61953"/>
    <cellStyle name="20% - Accent5 25 8 2" xfId="61954"/>
    <cellStyle name="20% - Accent5 25 9" xfId="61955"/>
    <cellStyle name="20% - Accent5 25 9 2" xfId="61956"/>
    <cellStyle name="20% - Accent5 26" xfId="61957"/>
    <cellStyle name="20% - Accent5 26 2" xfId="61958"/>
    <cellStyle name="20% - Accent5 27" xfId="61959"/>
    <cellStyle name="20% - Accent5 27 2" xfId="61960"/>
    <cellStyle name="20% - Accent5 28" xfId="61961"/>
    <cellStyle name="20% - Accent5 28 2" xfId="61962"/>
    <cellStyle name="20% - Accent5 28 3" xfId="61963"/>
    <cellStyle name="20% - Accent5 29" xfId="61964"/>
    <cellStyle name="20% - Accent5 29 2" xfId="61965"/>
    <cellStyle name="20% - Accent5 29 3" xfId="61966"/>
    <cellStyle name="20% - Accent5 3" xfId="883"/>
    <cellStyle name="20% - Accent5 3 10" xfId="61967"/>
    <cellStyle name="20% - Accent5 3 10 2" xfId="61968"/>
    <cellStyle name="20% - Accent5 3 11" xfId="61969"/>
    <cellStyle name="20% - Accent5 3 11 2" xfId="61970"/>
    <cellStyle name="20% - Accent5 3 12" xfId="61971"/>
    <cellStyle name="20% - Accent5 3 12 2" xfId="61972"/>
    <cellStyle name="20% - Accent5 3 13" xfId="61973"/>
    <cellStyle name="20% - Accent5 3 2" xfId="884"/>
    <cellStyle name="20% - Accent5 3 2 10" xfId="61974"/>
    <cellStyle name="20% - Accent5 3 2 10 2" xfId="61975"/>
    <cellStyle name="20% - Accent5 3 2 11" xfId="61976"/>
    <cellStyle name="20% - Accent5 3 2 11 2" xfId="61977"/>
    <cellStyle name="20% - Accent5 3 2 12" xfId="61978"/>
    <cellStyle name="20% - Accent5 3 2 2" xfId="885"/>
    <cellStyle name="20% - Accent5 3 2 2 10" xfId="61979"/>
    <cellStyle name="20% - Accent5 3 2 2 10 2" xfId="61980"/>
    <cellStyle name="20% - Accent5 3 2 2 11" xfId="61981"/>
    <cellStyle name="20% - Accent5 3 2 2 2" xfId="61982"/>
    <cellStyle name="20% - Accent5 3 2 2 2 2" xfId="61983"/>
    <cellStyle name="20% - Accent5 3 2 2 2 2 2" xfId="61984"/>
    <cellStyle name="20% - Accent5 3 2 2 2 3" xfId="61985"/>
    <cellStyle name="20% - Accent5 3 2 2 2 3 2" xfId="61986"/>
    <cellStyle name="20% - Accent5 3 2 2 2 4" xfId="61987"/>
    <cellStyle name="20% - Accent5 3 2 2 3" xfId="61988"/>
    <cellStyle name="20% - Accent5 3 2 2 3 2" xfId="61989"/>
    <cellStyle name="20% - Accent5 3 2 2 3 2 2" xfId="61990"/>
    <cellStyle name="20% - Accent5 3 2 2 3 3" xfId="61991"/>
    <cellStyle name="20% - Accent5 3 2 2 3 3 2" xfId="61992"/>
    <cellStyle name="20% - Accent5 3 2 2 3 4" xfId="61993"/>
    <cellStyle name="20% - Accent5 3 2 2 4" xfId="61994"/>
    <cellStyle name="20% - Accent5 3 2 2 4 2" xfId="61995"/>
    <cellStyle name="20% - Accent5 3 2 2 4 2 2" xfId="61996"/>
    <cellStyle name="20% - Accent5 3 2 2 4 3" xfId="61997"/>
    <cellStyle name="20% - Accent5 3 2 2 5" xfId="61998"/>
    <cellStyle name="20% - Accent5 3 2 2 5 2" xfId="61999"/>
    <cellStyle name="20% - Accent5 3 2 2 6" xfId="62000"/>
    <cellStyle name="20% - Accent5 3 2 2 6 2" xfId="62001"/>
    <cellStyle name="20% - Accent5 3 2 2 7" xfId="62002"/>
    <cellStyle name="20% - Accent5 3 2 2 7 2" xfId="62003"/>
    <cellStyle name="20% - Accent5 3 2 2 8" xfId="62004"/>
    <cellStyle name="20% - Accent5 3 2 2 8 2" xfId="62005"/>
    <cellStyle name="20% - Accent5 3 2 2 9" xfId="62006"/>
    <cellStyle name="20% - Accent5 3 2 2 9 2" xfId="62007"/>
    <cellStyle name="20% - Accent5 3 2 3" xfId="886"/>
    <cellStyle name="20% - Accent5 3 2 3 2" xfId="62008"/>
    <cellStyle name="20% - Accent5 3 2 3 2 2" xfId="62009"/>
    <cellStyle name="20% - Accent5 3 2 3 3" xfId="62010"/>
    <cellStyle name="20% - Accent5 3 2 3 3 2" xfId="62011"/>
    <cellStyle name="20% - Accent5 3 2 3 4" xfId="62012"/>
    <cellStyle name="20% - Accent5 3 2 4" xfId="887"/>
    <cellStyle name="20% - Accent5 3 2 4 2" xfId="62013"/>
    <cellStyle name="20% - Accent5 3 2 4 2 2" xfId="62014"/>
    <cellStyle name="20% - Accent5 3 2 4 3" xfId="62015"/>
    <cellStyle name="20% - Accent5 3 2 4 3 2" xfId="62016"/>
    <cellStyle name="20% - Accent5 3 2 4 4" xfId="62017"/>
    <cellStyle name="20% - Accent5 3 2 5" xfId="888"/>
    <cellStyle name="20% - Accent5 3 2 5 2" xfId="62018"/>
    <cellStyle name="20% - Accent5 3 2 5 2 2" xfId="62019"/>
    <cellStyle name="20% - Accent5 3 2 5 3" xfId="62020"/>
    <cellStyle name="20% - Accent5 3 2 6" xfId="62021"/>
    <cellStyle name="20% - Accent5 3 2 6 2" xfId="62022"/>
    <cellStyle name="20% - Accent5 3 2 7" xfId="62023"/>
    <cellStyle name="20% - Accent5 3 2 7 2" xfId="62024"/>
    <cellStyle name="20% - Accent5 3 2 8" xfId="62025"/>
    <cellStyle name="20% - Accent5 3 2 8 2" xfId="62026"/>
    <cellStyle name="20% - Accent5 3 2 9" xfId="62027"/>
    <cellStyle name="20% - Accent5 3 2 9 2" xfId="62028"/>
    <cellStyle name="20% - Accent5 3 3" xfId="889"/>
    <cellStyle name="20% - Accent5 3 3 10" xfId="62029"/>
    <cellStyle name="20% - Accent5 3 3 10 2" xfId="62030"/>
    <cellStyle name="20% - Accent5 3 3 11" xfId="62031"/>
    <cellStyle name="20% - Accent5 3 3 2" xfId="890"/>
    <cellStyle name="20% - Accent5 3 3 2 2" xfId="62032"/>
    <cellStyle name="20% - Accent5 3 3 2 2 2" xfId="62033"/>
    <cellStyle name="20% - Accent5 3 3 2 3" xfId="62034"/>
    <cellStyle name="20% - Accent5 3 3 2 3 2" xfId="62035"/>
    <cellStyle name="20% - Accent5 3 3 2 4" xfId="62036"/>
    <cellStyle name="20% - Accent5 3 3 3" xfId="62037"/>
    <cellStyle name="20% - Accent5 3 3 3 2" xfId="62038"/>
    <cellStyle name="20% - Accent5 3 3 3 2 2" xfId="62039"/>
    <cellStyle name="20% - Accent5 3 3 3 3" xfId="62040"/>
    <cellStyle name="20% - Accent5 3 3 3 3 2" xfId="62041"/>
    <cellStyle name="20% - Accent5 3 3 3 4" xfId="62042"/>
    <cellStyle name="20% - Accent5 3 3 4" xfId="62043"/>
    <cellStyle name="20% - Accent5 3 3 4 2" xfId="62044"/>
    <cellStyle name="20% - Accent5 3 3 4 2 2" xfId="62045"/>
    <cellStyle name="20% - Accent5 3 3 4 3" xfId="62046"/>
    <cellStyle name="20% - Accent5 3 3 5" xfId="62047"/>
    <cellStyle name="20% - Accent5 3 3 5 2" xfId="62048"/>
    <cellStyle name="20% - Accent5 3 3 6" xfId="62049"/>
    <cellStyle name="20% - Accent5 3 3 6 2" xfId="62050"/>
    <cellStyle name="20% - Accent5 3 3 7" xfId="62051"/>
    <cellStyle name="20% - Accent5 3 3 7 2" xfId="62052"/>
    <cellStyle name="20% - Accent5 3 3 8" xfId="62053"/>
    <cellStyle name="20% - Accent5 3 3 8 2" xfId="62054"/>
    <cellStyle name="20% - Accent5 3 3 9" xfId="62055"/>
    <cellStyle name="20% - Accent5 3 3 9 2" xfId="62056"/>
    <cellStyle name="20% - Accent5 3 4" xfId="891"/>
    <cellStyle name="20% - Accent5 3 4 2" xfId="62057"/>
    <cellStyle name="20% - Accent5 3 4 2 2" xfId="62058"/>
    <cellStyle name="20% - Accent5 3 4 3" xfId="62059"/>
    <cellStyle name="20% - Accent5 3 4 3 2" xfId="62060"/>
    <cellStyle name="20% - Accent5 3 4 4" xfId="62061"/>
    <cellStyle name="20% - Accent5 3 5" xfId="892"/>
    <cellStyle name="20% - Accent5 3 5 2" xfId="62062"/>
    <cellStyle name="20% - Accent5 3 5 2 2" xfId="62063"/>
    <cellStyle name="20% - Accent5 3 5 3" xfId="62064"/>
    <cellStyle name="20% - Accent5 3 5 3 2" xfId="62065"/>
    <cellStyle name="20% - Accent5 3 5 4" xfId="62066"/>
    <cellStyle name="20% - Accent5 3 6" xfId="893"/>
    <cellStyle name="20% - Accent5 3 6 2" xfId="894"/>
    <cellStyle name="20% - Accent5 3 6 2 2" xfId="62067"/>
    <cellStyle name="20% - Accent5 3 6 3" xfId="62068"/>
    <cellStyle name="20% - Accent5 3 7" xfId="895"/>
    <cellStyle name="20% - Accent5 3 7 2" xfId="62069"/>
    <cellStyle name="20% - Accent5 3 8" xfId="62070"/>
    <cellStyle name="20% - Accent5 3 8 2" xfId="62071"/>
    <cellStyle name="20% - Accent5 3 9" xfId="62072"/>
    <cellStyle name="20% - Accent5 3 9 2" xfId="62073"/>
    <cellStyle name="20% - Accent5 30" xfId="62074"/>
    <cellStyle name="20% - Accent5 30 2" xfId="62075"/>
    <cellStyle name="20% - Accent5 30 3" xfId="62076"/>
    <cellStyle name="20% - Accent5 31" xfId="62077"/>
    <cellStyle name="20% - Accent5 31 2" xfId="62078"/>
    <cellStyle name="20% - Accent5 31 3" xfId="62079"/>
    <cellStyle name="20% - Accent5 32" xfId="62080"/>
    <cellStyle name="20% - Accent5 32 2" xfId="62081"/>
    <cellStyle name="20% - Accent5 32 3" xfId="62082"/>
    <cellStyle name="20% - Accent5 33" xfId="62083"/>
    <cellStyle name="20% - Accent5 33 2" xfId="62084"/>
    <cellStyle name="20% - Accent5 33 3" xfId="62085"/>
    <cellStyle name="20% - Accent5 34" xfId="62086"/>
    <cellStyle name="20% - Accent5 34 2" xfId="62087"/>
    <cellStyle name="20% - Accent5 34 3" xfId="62088"/>
    <cellStyle name="20% - Accent5 35" xfId="62089"/>
    <cellStyle name="20% - Accent5 35 2" xfId="62090"/>
    <cellStyle name="20% - Accent5 35 3" xfId="62091"/>
    <cellStyle name="20% - Accent5 36" xfId="62092"/>
    <cellStyle name="20% - Accent5 36 2" xfId="62093"/>
    <cellStyle name="20% - Accent5 36 3" xfId="62094"/>
    <cellStyle name="20% - Accent5 37" xfId="62095"/>
    <cellStyle name="20% - Accent5 37 2" xfId="62096"/>
    <cellStyle name="20% - Accent5 37 3" xfId="62097"/>
    <cellStyle name="20% - Accent5 38" xfId="62098"/>
    <cellStyle name="20% - Accent5 38 2" xfId="62099"/>
    <cellStyle name="20% - Accent5 38 3" xfId="62100"/>
    <cellStyle name="20% - Accent5 39" xfId="62101"/>
    <cellStyle name="20% - Accent5 39 2" xfId="62102"/>
    <cellStyle name="20% - Accent5 39 3" xfId="62103"/>
    <cellStyle name="20% - Accent5 4" xfId="896"/>
    <cellStyle name="20% - Accent5 4 10" xfId="62104"/>
    <cellStyle name="20% - Accent5 4 10 2" xfId="62105"/>
    <cellStyle name="20% - Accent5 4 11" xfId="62106"/>
    <cellStyle name="20% - Accent5 4 11 2" xfId="62107"/>
    <cellStyle name="20% - Accent5 4 12" xfId="62108"/>
    <cellStyle name="20% - Accent5 4 12 2" xfId="62109"/>
    <cellStyle name="20% - Accent5 4 13" xfId="62110"/>
    <cellStyle name="20% - Accent5 4 2" xfId="897"/>
    <cellStyle name="20% - Accent5 4 2 10" xfId="62111"/>
    <cellStyle name="20% - Accent5 4 2 10 2" xfId="62112"/>
    <cellStyle name="20% - Accent5 4 2 11" xfId="62113"/>
    <cellStyle name="20% - Accent5 4 2 11 2" xfId="62114"/>
    <cellStyle name="20% - Accent5 4 2 12" xfId="62115"/>
    <cellStyle name="20% - Accent5 4 2 2" xfId="898"/>
    <cellStyle name="20% - Accent5 4 2 2 10" xfId="62116"/>
    <cellStyle name="20% - Accent5 4 2 2 10 2" xfId="62117"/>
    <cellStyle name="20% - Accent5 4 2 2 11" xfId="62118"/>
    <cellStyle name="20% - Accent5 4 2 2 2" xfId="62119"/>
    <cellStyle name="20% - Accent5 4 2 2 2 2" xfId="62120"/>
    <cellStyle name="20% - Accent5 4 2 2 2 2 2" xfId="62121"/>
    <cellStyle name="20% - Accent5 4 2 2 2 3" xfId="62122"/>
    <cellStyle name="20% - Accent5 4 2 2 2 3 2" xfId="62123"/>
    <cellStyle name="20% - Accent5 4 2 2 2 4" xfId="62124"/>
    <cellStyle name="20% - Accent5 4 2 2 3" xfId="62125"/>
    <cellStyle name="20% - Accent5 4 2 2 3 2" xfId="62126"/>
    <cellStyle name="20% - Accent5 4 2 2 3 2 2" xfId="62127"/>
    <cellStyle name="20% - Accent5 4 2 2 3 3" xfId="62128"/>
    <cellStyle name="20% - Accent5 4 2 2 3 3 2" xfId="62129"/>
    <cellStyle name="20% - Accent5 4 2 2 3 4" xfId="62130"/>
    <cellStyle name="20% - Accent5 4 2 2 4" xfId="62131"/>
    <cellStyle name="20% - Accent5 4 2 2 4 2" xfId="62132"/>
    <cellStyle name="20% - Accent5 4 2 2 4 2 2" xfId="62133"/>
    <cellStyle name="20% - Accent5 4 2 2 4 3" xfId="62134"/>
    <cellStyle name="20% - Accent5 4 2 2 5" xfId="62135"/>
    <cellStyle name="20% - Accent5 4 2 2 5 2" xfId="62136"/>
    <cellStyle name="20% - Accent5 4 2 2 6" xfId="62137"/>
    <cellStyle name="20% - Accent5 4 2 2 6 2" xfId="62138"/>
    <cellStyle name="20% - Accent5 4 2 2 7" xfId="62139"/>
    <cellStyle name="20% - Accent5 4 2 2 7 2" xfId="62140"/>
    <cellStyle name="20% - Accent5 4 2 2 8" xfId="62141"/>
    <cellStyle name="20% - Accent5 4 2 2 8 2" xfId="62142"/>
    <cellStyle name="20% - Accent5 4 2 2 9" xfId="62143"/>
    <cellStyle name="20% - Accent5 4 2 2 9 2" xfId="62144"/>
    <cellStyle name="20% - Accent5 4 2 3" xfId="62145"/>
    <cellStyle name="20% - Accent5 4 2 3 2" xfId="62146"/>
    <cellStyle name="20% - Accent5 4 2 3 2 2" xfId="62147"/>
    <cellStyle name="20% - Accent5 4 2 3 3" xfId="62148"/>
    <cellStyle name="20% - Accent5 4 2 3 3 2" xfId="62149"/>
    <cellStyle name="20% - Accent5 4 2 3 4" xfId="62150"/>
    <cellStyle name="20% - Accent5 4 2 4" xfId="62151"/>
    <cellStyle name="20% - Accent5 4 2 4 2" xfId="62152"/>
    <cellStyle name="20% - Accent5 4 2 4 2 2" xfId="62153"/>
    <cellStyle name="20% - Accent5 4 2 4 3" xfId="62154"/>
    <cellStyle name="20% - Accent5 4 2 4 3 2" xfId="62155"/>
    <cellStyle name="20% - Accent5 4 2 4 4" xfId="62156"/>
    <cellStyle name="20% - Accent5 4 2 5" xfId="62157"/>
    <cellStyle name="20% - Accent5 4 2 5 2" xfId="62158"/>
    <cellStyle name="20% - Accent5 4 2 5 2 2" xfId="62159"/>
    <cellStyle name="20% - Accent5 4 2 5 3" xfId="62160"/>
    <cellStyle name="20% - Accent5 4 2 6" xfId="62161"/>
    <cellStyle name="20% - Accent5 4 2 6 2" xfId="62162"/>
    <cellStyle name="20% - Accent5 4 2 7" xfId="62163"/>
    <cellStyle name="20% - Accent5 4 2 7 2" xfId="62164"/>
    <cellStyle name="20% - Accent5 4 2 8" xfId="62165"/>
    <cellStyle name="20% - Accent5 4 2 8 2" xfId="62166"/>
    <cellStyle name="20% - Accent5 4 2 9" xfId="62167"/>
    <cellStyle name="20% - Accent5 4 2 9 2" xfId="62168"/>
    <cellStyle name="20% - Accent5 4 3" xfId="899"/>
    <cellStyle name="20% - Accent5 4 3 10" xfId="62169"/>
    <cellStyle name="20% - Accent5 4 3 10 2" xfId="62170"/>
    <cellStyle name="20% - Accent5 4 3 11" xfId="62171"/>
    <cellStyle name="20% - Accent5 4 3 2" xfId="62172"/>
    <cellStyle name="20% - Accent5 4 3 2 2" xfId="62173"/>
    <cellStyle name="20% - Accent5 4 3 2 2 2" xfId="62174"/>
    <cellStyle name="20% - Accent5 4 3 2 3" xfId="62175"/>
    <cellStyle name="20% - Accent5 4 3 2 3 2" xfId="62176"/>
    <cellStyle name="20% - Accent5 4 3 2 4" xfId="62177"/>
    <cellStyle name="20% - Accent5 4 3 3" xfId="62178"/>
    <cellStyle name="20% - Accent5 4 3 3 2" xfId="62179"/>
    <cellStyle name="20% - Accent5 4 3 3 2 2" xfId="62180"/>
    <cellStyle name="20% - Accent5 4 3 3 3" xfId="62181"/>
    <cellStyle name="20% - Accent5 4 3 3 3 2" xfId="62182"/>
    <cellStyle name="20% - Accent5 4 3 3 4" xfId="62183"/>
    <cellStyle name="20% - Accent5 4 3 4" xfId="62184"/>
    <cellStyle name="20% - Accent5 4 3 4 2" xfId="62185"/>
    <cellStyle name="20% - Accent5 4 3 4 2 2" xfId="62186"/>
    <cellStyle name="20% - Accent5 4 3 4 3" xfId="62187"/>
    <cellStyle name="20% - Accent5 4 3 5" xfId="62188"/>
    <cellStyle name="20% - Accent5 4 3 5 2" xfId="62189"/>
    <cellStyle name="20% - Accent5 4 3 6" xfId="62190"/>
    <cellStyle name="20% - Accent5 4 3 6 2" xfId="62191"/>
    <cellStyle name="20% - Accent5 4 3 7" xfId="62192"/>
    <cellStyle name="20% - Accent5 4 3 7 2" xfId="62193"/>
    <cellStyle name="20% - Accent5 4 3 8" xfId="62194"/>
    <cellStyle name="20% - Accent5 4 3 8 2" xfId="62195"/>
    <cellStyle name="20% - Accent5 4 3 9" xfId="62196"/>
    <cellStyle name="20% - Accent5 4 3 9 2" xfId="62197"/>
    <cellStyle name="20% - Accent5 4 4" xfId="900"/>
    <cellStyle name="20% - Accent5 4 4 2" xfId="62198"/>
    <cellStyle name="20% - Accent5 4 4 2 2" xfId="62199"/>
    <cellStyle name="20% - Accent5 4 4 3" xfId="62200"/>
    <cellStyle name="20% - Accent5 4 4 3 2" xfId="62201"/>
    <cellStyle name="20% - Accent5 4 4 4" xfId="62202"/>
    <cellStyle name="20% - Accent5 4 5" xfId="901"/>
    <cellStyle name="20% - Accent5 4 5 2" xfId="902"/>
    <cellStyle name="20% - Accent5 4 5 2 2" xfId="62203"/>
    <cellStyle name="20% - Accent5 4 5 3" xfId="62204"/>
    <cellStyle name="20% - Accent5 4 5 3 2" xfId="62205"/>
    <cellStyle name="20% - Accent5 4 5 4" xfId="62206"/>
    <cellStyle name="20% - Accent5 4 6" xfId="903"/>
    <cellStyle name="20% - Accent5 4 6 2" xfId="62207"/>
    <cellStyle name="20% - Accent5 4 6 2 2" xfId="62208"/>
    <cellStyle name="20% - Accent5 4 6 3" xfId="62209"/>
    <cellStyle name="20% - Accent5 4 7" xfId="62210"/>
    <cellStyle name="20% - Accent5 4 7 2" xfId="62211"/>
    <cellStyle name="20% - Accent5 4 8" xfId="62212"/>
    <cellStyle name="20% - Accent5 4 8 2" xfId="62213"/>
    <cellStyle name="20% - Accent5 4 9" xfId="62214"/>
    <cellStyle name="20% - Accent5 4 9 2" xfId="62215"/>
    <cellStyle name="20% - Accent5 40" xfId="62216"/>
    <cellStyle name="20% - Accent5 40 2" xfId="62217"/>
    <cellStyle name="20% - Accent5 40 3" xfId="62218"/>
    <cellStyle name="20% - Accent5 41" xfId="62219"/>
    <cellStyle name="20% - Accent5 41 2" xfId="62220"/>
    <cellStyle name="20% - Accent5 42" xfId="62221"/>
    <cellStyle name="20% - Accent5 42 2" xfId="62222"/>
    <cellStyle name="20% - Accent5 43" xfId="62223"/>
    <cellStyle name="20% - Accent5 43 2" xfId="62224"/>
    <cellStyle name="20% - Accent5 44" xfId="62225"/>
    <cellStyle name="20% - Accent5 44 2" xfId="62226"/>
    <cellStyle name="20% - Accent5 45" xfId="62227"/>
    <cellStyle name="20% - Accent5 46" xfId="62228"/>
    <cellStyle name="20% - Accent5 47" xfId="62229"/>
    <cellStyle name="20% - Accent5 48" xfId="62230"/>
    <cellStyle name="20% - Accent5 49" xfId="62231"/>
    <cellStyle name="20% - Accent5 5" xfId="904"/>
    <cellStyle name="20% - Accent5 5 10" xfId="62232"/>
    <cellStyle name="20% - Accent5 5 10 2" xfId="62233"/>
    <cellStyle name="20% - Accent5 5 11" xfId="62234"/>
    <cellStyle name="20% - Accent5 5 11 2" xfId="62235"/>
    <cellStyle name="20% - Accent5 5 12" xfId="62236"/>
    <cellStyle name="20% - Accent5 5 12 2" xfId="62237"/>
    <cellStyle name="20% - Accent5 5 13" xfId="62238"/>
    <cellStyle name="20% - Accent5 5 2" xfId="905"/>
    <cellStyle name="20% - Accent5 5 2 10" xfId="62239"/>
    <cellStyle name="20% - Accent5 5 2 10 2" xfId="62240"/>
    <cellStyle name="20% - Accent5 5 2 11" xfId="62241"/>
    <cellStyle name="20% - Accent5 5 2 11 2" xfId="62242"/>
    <cellStyle name="20% - Accent5 5 2 12" xfId="62243"/>
    <cellStyle name="20% - Accent5 5 2 2" xfId="906"/>
    <cellStyle name="20% - Accent5 5 2 2 10" xfId="62244"/>
    <cellStyle name="20% - Accent5 5 2 2 10 2" xfId="62245"/>
    <cellStyle name="20% - Accent5 5 2 2 11" xfId="62246"/>
    <cellStyle name="20% - Accent5 5 2 2 2" xfId="62247"/>
    <cellStyle name="20% - Accent5 5 2 2 2 2" xfId="62248"/>
    <cellStyle name="20% - Accent5 5 2 2 2 2 2" xfId="62249"/>
    <cellStyle name="20% - Accent5 5 2 2 2 3" xfId="62250"/>
    <cellStyle name="20% - Accent5 5 2 2 2 3 2" xfId="62251"/>
    <cellStyle name="20% - Accent5 5 2 2 2 4" xfId="62252"/>
    <cellStyle name="20% - Accent5 5 2 2 3" xfId="62253"/>
    <cellStyle name="20% - Accent5 5 2 2 3 2" xfId="62254"/>
    <cellStyle name="20% - Accent5 5 2 2 3 2 2" xfId="62255"/>
    <cellStyle name="20% - Accent5 5 2 2 3 3" xfId="62256"/>
    <cellStyle name="20% - Accent5 5 2 2 3 3 2" xfId="62257"/>
    <cellStyle name="20% - Accent5 5 2 2 3 4" xfId="62258"/>
    <cellStyle name="20% - Accent5 5 2 2 4" xfId="62259"/>
    <cellStyle name="20% - Accent5 5 2 2 4 2" xfId="62260"/>
    <cellStyle name="20% - Accent5 5 2 2 4 2 2" xfId="62261"/>
    <cellStyle name="20% - Accent5 5 2 2 4 3" xfId="62262"/>
    <cellStyle name="20% - Accent5 5 2 2 5" xfId="62263"/>
    <cellStyle name="20% - Accent5 5 2 2 5 2" xfId="62264"/>
    <cellStyle name="20% - Accent5 5 2 2 6" xfId="62265"/>
    <cellStyle name="20% - Accent5 5 2 2 6 2" xfId="62266"/>
    <cellStyle name="20% - Accent5 5 2 2 7" xfId="62267"/>
    <cellStyle name="20% - Accent5 5 2 2 7 2" xfId="62268"/>
    <cellStyle name="20% - Accent5 5 2 2 8" xfId="62269"/>
    <cellStyle name="20% - Accent5 5 2 2 8 2" xfId="62270"/>
    <cellStyle name="20% - Accent5 5 2 2 9" xfId="62271"/>
    <cellStyle name="20% - Accent5 5 2 2 9 2" xfId="62272"/>
    <cellStyle name="20% - Accent5 5 2 3" xfId="62273"/>
    <cellStyle name="20% - Accent5 5 2 3 2" xfId="62274"/>
    <cellStyle name="20% - Accent5 5 2 3 2 2" xfId="62275"/>
    <cellStyle name="20% - Accent5 5 2 3 3" xfId="62276"/>
    <cellStyle name="20% - Accent5 5 2 3 3 2" xfId="62277"/>
    <cellStyle name="20% - Accent5 5 2 3 4" xfId="62278"/>
    <cellStyle name="20% - Accent5 5 2 4" xfId="62279"/>
    <cellStyle name="20% - Accent5 5 2 4 2" xfId="62280"/>
    <cellStyle name="20% - Accent5 5 2 4 2 2" xfId="62281"/>
    <cellStyle name="20% - Accent5 5 2 4 3" xfId="62282"/>
    <cellStyle name="20% - Accent5 5 2 4 3 2" xfId="62283"/>
    <cellStyle name="20% - Accent5 5 2 4 4" xfId="62284"/>
    <cellStyle name="20% - Accent5 5 2 5" xfId="62285"/>
    <cellStyle name="20% - Accent5 5 2 5 2" xfId="62286"/>
    <cellStyle name="20% - Accent5 5 2 5 2 2" xfId="62287"/>
    <cellStyle name="20% - Accent5 5 2 5 3" xfId="62288"/>
    <cellStyle name="20% - Accent5 5 2 6" xfId="62289"/>
    <cellStyle name="20% - Accent5 5 2 6 2" xfId="62290"/>
    <cellStyle name="20% - Accent5 5 2 7" xfId="62291"/>
    <cellStyle name="20% - Accent5 5 2 7 2" xfId="62292"/>
    <cellStyle name="20% - Accent5 5 2 8" xfId="62293"/>
    <cellStyle name="20% - Accent5 5 2 8 2" xfId="62294"/>
    <cellStyle name="20% - Accent5 5 2 9" xfId="62295"/>
    <cellStyle name="20% - Accent5 5 2 9 2" xfId="62296"/>
    <cellStyle name="20% - Accent5 5 3" xfId="907"/>
    <cellStyle name="20% - Accent5 5 3 10" xfId="62297"/>
    <cellStyle name="20% - Accent5 5 3 10 2" xfId="62298"/>
    <cellStyle name="20% - Accent5 5 3 11" xfId="62299"/>
    <cellStyle name="20% - Accent5 5 3 2" xfId="62300"/>
    <cellStyle name="20% - Accent5 5 3 2 2" xfId="62301"/>
    <cellStyle name="20% - Accent5 5 3 2 2 2" xfId="62302"/>
    <cellStyle name="20% - Accent5 5 3 2 3" xfId="62303"/>
    <cellStyle name="20% - Accent5 5 3 2 3 2" xfId="62304"/>
    <cellStyle name="20% - Accent5 5 3 2 4" xfId="62305"/>
    <cellStyle name="20% - Accent5 5 3 3" xfId="62306"/>
    <cellStyle name="20% - Accent5 5 3 3 2" xfId="62307"/>
    <cellStyle name="20% - Accent5 5 3 3 2 2" xfId="62308"/>
    <cellStyle name="20% - Accent5 5 3 3 3" xfId="62309"/>
    <cellStyle name="20% - Accent5 5 3 3 3 2" xfId="62310"/>
    <cellStyle name="20% - Accent5 5 3 3 4" xfId="62311"/>
    <cellStyle name="20% - Accent5 5 3 4" xfId="62312"/>
    <cellStyle name="20% - Accent5 5 3 4 2" xfId="62313"/>
    <cellStyle name="20% - Accent5 5 3 4 2 2" xfId="62314"/>
    <cellStyle name="20% - Accent5 5 3 4 3" xfId="62315"/>
    <cellStyle name="20% - Accent5 5 3 5" xfId="62316"/>
    <cellStyle name="20% - Accent5 5 3 5 2" xfId="62317"/>
    <cellStyle name="20% - Accent5 5 3 6" xfId="62318"/>
    <cellStyle name="20% - Accent5 5 3 6 2" xfId="62319"/>
    <cellStyle name="20% - Accent5 5 3 7" xfId="62320"/>
    <cellStyle name="20% - Accent5 5 3 7 2" xfId="62321"/>
    <cellStyle name="20% - Accent5 5 3 8" xfId="62322"/>
    <cellStyle name="20% - Accent5 5 3 8 2" xfId="62323"/>
    <cellStyle name="20% - Accent5 5 3 9" xfId="62324"/>
    <cellStyle name="20% - Accent5 5 3 9 2" xfId="62325"/>
    <cellStyle name="20% - Accent5 5 4" xfId="62326"/>
    <cellStyle name="20% - Accent5 5 4 2" xfId="62327"/>
    <cellStyle name="20% - Accent5 5 4 2 2" xfId="62328"/>
    <cellStyle name="20% - Accent5 5 4 3" xfId="62329"/>
    <cellStyle name="20% - Accent5 5 4 3 2" xfId="62330"/>
    <cellStyle name="20% - Accent5 5 4 4" xfId="62331"/>
    <cellStyle name="20% - Accent5 5 5" xfId="62332"/>
    <cellStyle name="20% - Accent5 5 5 2" xfId="62333"/>
    <cellStyle name="20% - Accent5 5 5 2 2" xfId="62334"/>
    <cellStyle name="20% - Accent5 5 5 3" xfId="62335"/>
    <cellStyle name="20% - Accent5 5 5 3 2" xfId="62336"/>
    <cellStyle name="20% - Accent5 5 5 4" xfId="62337"/>
    <cellStyle name="20% - Accent5 5 6" xfId="62338"/>
    <cellStyle name="20% - Accent5 5 6 2" xfId="62339"/>
    <cellStyle name="20% - Accent5 5 6 2 2" xfId="62340"/>
    <cellStyle name="20% - Accent5 5 6 3" xfId="62341"/>
    <cellStyle name="20% - Accent5 5 7" xfId="62342"/>
    <cellStyle name="20% - Accent5 5 7 2" xfId="62343"/>
    <cellStyle name="20% - Accent5 5 8" xfId="62344"/>
    <cellStyle name="20% - Accent5 5 8 2" xfId="62345"/>
    <cellStyle name="20% - Accent5 5 9" xfId="62346"/>
    <cellStyle name="20% - Accent5 5 9 2" xfId="62347"/>
    <cellStyle name="20% - Accent5 50" xfId="62348"/>
    <cellStyle name="20% - Accent5 51" xfId="62349"/>
    <cellStyle name="20% - Accent5 52" xfId="62350"/>
    <cellStyle name="20% - Accent5 53" xfId="62351"/>
    <cellStyle name="20% - Accent5 54" xfId="62352"/>
    <cellStyle name="20% - Accent5 55" xfId="62353"/>
    <cellStyle name="20% - Accent5 56" xfId="62354"/>
    <cellStyle name="20% - Accent5 6" xfId="908"/>
    <cellStyle name="20% - Accent5 6 10" xfId="62355"/>
    <cellStyle name="20% - Accent5 6 10 2" xfId="62356"/>
    <cellStyle name="20% - Accent5 6 11" xfId="62357"/>
    <cellStyle name="20% - Accent5 6 11 2" xfId="62358"/>
    <cellStyle name="20% - Accent5 6 12" xfId="62359"/>
    <cellStyle name="20% - Accent5 6 12 2" xfId="62360"/>
    <cellStyle name="20% - Accent5 6 13" xfId="62361"/>
    <cellStyle name="20% - Accent5 6 2" xfId="909"/>
    <cellStyle name="20% - Accent5 6 2 10" xfId="62362"/>
    <cellStyle name="20% - Accent5 6 2 10 2" xfId="62363"/>
    <cellStyle name="20% - Accent5 6 2 11" xfId="62364"/>
    <cellStyle name="20% - Accent5 6 2 11 2" xfId="62365"/>
    <cellStyle name="20% - Accent5 6 2 12" xfId="62366"/>
    <cellStyle name="20% - Accent5 6 2 2" xfId="910"/>
    <cellStyle name="20% - Accent5 6 2 2 10" xfId="62367"/>
    <cellStyle name="20% - Accent5 6 2 2 10 2" xfId="62368"/>
    <cellStyle name="20% - Accent5 6 2 2 11" xfId="62369"/>
    <cellStyle name="20% - Accent5 6 2 2 2" xfId="62370"/>
    <cellStyle name="20% - Accent5 6 2 2 2 2" xfId="62371"/>
    <cellStyle name="20% - Accent5 6 2 2 2 2 2" xfId="62372"/>
    <cellStyle name="20% - Accent5 6 2 2 2 3" xfId="62373"/>
    <cellStyle name="20% - Accent5 6 2 2 2 3 2" xfId="62374"/>
    <cellStyle name="20% - Accent5 6 2 2 2 4" xfId="62375"/>
    <cellStyle name="20% - Accent5 6 2 2 3" xfId="62376"/>
    <cellStyle name="20% - Accent5 6 2 2 3 2" xfId="62377"/>
    <cellStyle name="20% - Accent5 6 2 2 3 2 2" xfId="62378"/>
    <cellStyle name="20% - Accent5 6 2 2 3 3" xfId="62379"/>
    <cellStyle name="20% - Accent5 6 2 2 3 3 2" xfId="62380"/>
    <cellStyle name="20% - Accent5 6 2 2 3 4" xfId="62381"/>
    <cellStyle name="20% - Accent5 6 2 2 4" xfId="62382"/>
    <cellStyle name="20% - Accent5 6 2 2 4 2" xfId="62383"/>
    <cellStyle name="20% - Accent5 6 2 2 4 2 2" xfId="62384"/>
    <cellStyle name="20% - Accent5 6 2 2 4 3" xfId="62385"/>
    <cellStyle name="20% - Accent5 6 2 2 5" xfId="62386"/>
    <cellStyle name="20% - Accent5 6 2 2 5 2" xfId="62387"/>
    <cellStyle name="20% - Accent5 6 2 2 6" xfId="62388"/>
    <cellStyle name="20% - Accent5 6 2 2 6 2" xfId="62389"/>
    <cellStyle name="20% - Accent5 6 2 2 7" xfId="62390"/>
    <cellStyle name="20% - Accent5 6 2 2 7 2" xfId="62391"/>
    <cellStyle name="20% - Accent5 6 2 2 8" xfId="62392"/>
    <cellStyle name="20% - Accent5 6 2 2 8 2" xfId="62393"/>
    <cellStyle name="20% - Accent5 6 2 2 9" xfId="62394"/>
    <cellStyle name="20% - Accent5 6 2 2 9 2" xfId="62395"/>
    <cellStyle name="20% - Accent5 6 2 3" xfId="62396"/>
    <cellStyle name="20% - Accent5 6 2 3 2" xfId="62397"/>
    <cellStyle name="20% - Accent5 6 2 3 2 2" xfId="62398"/>
    <cellStyle name="20% - Accent5 6 2 3 3" xfId="62399"/>
    <cellStyle name="20% - Accent5 6 2 3 3 2" xfId="62400"/>
    <cellStyle name="20% - Accent5 6 2 3 4" xfId="62401"/>
    <cellStyle name="20% - Accent5 6 2 4" xfId="62402"/>
    <cellStyle name="20% - Accent5 6 2 4 2" xfId="62403"/>
    <cellStyle name="20% - Accent5 6 2 4 2 2" xfId="62404"/>
    <cellStyle name="20% - Accent5 6 2 4 3" xfId="62405"/>
    <cellStyle name="20% - Accent5 6 2 4 3 2" xfId="62406"/>
    <cellStyle name="20% - Accent5 6 2 4 4" xfId="62407"/>
    <cellStyle name="20% - Accent5 6 2 5" xfId="62408"/>
    <cellStyle name="20% - Accent5 6 2 5 2" xfId="62409"/>
    <cellStyle name="20% - Accent5 6 2 5 2 2" xfId="62410"/>
    <cellStyle name="20% - Accent5 6 2 5 3" xfId="62411"/>
    <cellStyle name="20% - Accent5 6 2 6" xfId="62412"/>
    <cellStyle name="20% - Accent5 6 2 6 2" xfId="62413"/>
    <cellStyle name="20% - Accent5 6 2 7" xfId="62414"/>
    <cellStyle name="20% - Accent5 6 2 7 2" xfId="62415"/>
    <cellStyle name="20% - Accent5 6 2 8" xfId="62416"/>
    <cellStyle name="20% - Accent5 6 2 8 2" xfId="62417"/>
    <cellStyle name="20% - Accent5 6 2 9" xfId="62418"/>
    <cellStyle name="20% - Accent5 6 2 9 2" xfId="62419"/>
    <cellStyle name="20% - Accent5 6 3" xfId="62420"/>
    <cellStyle name="20% - Accent5 6 3 10" xfId="62421"/>
    <cellStyle name="20% - Accent5 6 3 10 2" xfId="62422"/>
    <cellStyle name="20% - Accent5 6 3 11" xfId="62423"/>
    <cellStyle name="20% - Accent5 6 3 2" xfId="62424"/>
    <cellStyle name="20% - Accent5 6 3 2 2" xfId="62425"/>
    <cellStyle name="20% - Accent5 6 3 2 2 2" xfId="62426"/>
    <cellStyle name="20% - Accent5 6 3 2 3" xfId="62427"/>
    <cellStyle name="20% - Accent5 6 3 2 3 2" xfId="62428"/>
    <cellStyle name="20% - Accent5 6 3 2 4" xfId="62429"/>
    <cellStyle name="20% - Accent5 6 3 3" xfId="62430"/>
    <cellStyle name="20% - Accent5 6 3 3 2" xfId="62431"/>
    <cellStyle name="20% - Accent5 6 3 3 2 2" xfId="62432"/>
    <cellStyle name="20% - Accent5 6 3 3 3" xfId="62433"/>
    <cellStyle name="20% - Accent5 6 3 3 3 2" xfId="62434"/>
    <cellStyle name="20% - Accent5 6 3 3 4" xfId="62435"/>
    <cellStyle name="20% - Accent5 6 3 4" xfId="62436"/>
    <cellStyle name="20% - Accent5 6 3 4 2" xfId="62437"/>
    <cellStyle name="20% - Accent5 6 3 4 2 2" xfId="62438"/>
    <cellStyle name="20% - Accent5 6 3 4 3" xfId="62439"/>
    <cellStyle name="20% - Accent5 6 3 5" xfId="62440"/>
    <cellStyle name="20% - Accent5 6 3 5 2" xfId="62441"/>
    <cellStyle name="20% - Accent5 6 3 6" xfId="62442"/>
    <cellStyle name="20% - Accent5 6 3 6 2" xfId="62443"/>
    <cellStyle name="20% - Accent5 6 3 7" xfId="62444"/>
    <cellStyle name="20% - Accent5 6 3 7 2" xfId="62445"/>
    <cellStyle name="20% - Accent5 6 3 8" xfId="62446"/>
    <cellStyle name="20% - Accent5 6 3 8 2" xfId="62447"/>
    <cellStyle name="20% - Accent5 6 3 9" xfId="62448"/>
    <cellStyle name="20% - Accent5 6 3 9 2" xfId="62449"/>
    <cellStyle name="20% - Accent5 6 4" xfId="62450"/>
    <cellStyle name="20% - Accent5 6 4 2" xfId="62451"/>
    <cellStyle name="20% - Accent5 6 4 2 2" xfId="62452"/>
    <cellStyle name="20% - Accent5 6 4 3" xfId="62453"/>
    <cellStyle name="20% - Accent5 6 4 3 2" xfId="62454"/>
    <cellStyle name="20% - Accent5 6 4 4" xfId="62455"/>
    <cellStyle name="20% - Accent5 6 5" xfId="62456"/>
    <cellStyle name="20% - Accent5 6 5 2" xfId="62457"/>
    <cellStyle name="20% - Accent5 6 5 2 2" xfId="62458"/>
    <cellStyle name="20% - Accent5 6 5 3" xfId="62459"/>
    <cellStyle name="20% - Accent5 6 5 3 2" xfId="62460"/>
    <cellStyle name="20% - Accent5 6 5 4" xfId="62461"/>
    <cellStyle name="20% - Accent5 6 6" xfId="62462"/>
    <cellStyle name="20% - Accent5 6 6 2" xfId="62463"/>
    <cellStyle name="20% - Accent5 6 6 2 2" xfId="62464"/>
    <cellStyle name="20% - Accent5 6 6 3" xfId="62465"/>
    <cellStyle name="20% - Accent5 6 7" xfId="62466"/>
    <cellStyle name="20% - Accent5 6 7 2" xfId="62467"/>
    <cellStyle name="20% - Accent5 6 8" xfId="62468"/>
    <cellStyle name="20% - Accent5 6 8 2" xfId="62469"/>
    <cellStyle name="20% - Accent5 6 9" xfId="62470"/>
    <cellStyle name="20% - Accent5 6 9 2" xfId="62471"/>
    <cellStyle name="20% - Accent5 7" xfId="911"/>
    <cellStyle name="20% - Accent5 7 10" xfId="62472"/>
    <cellStyle name="20% - Accent5 7 10 2" xfId="62473"/>
    <cellStyle name="20% - Accent5 7 11" xfId="62474"/>
    <cellStyle name="20% - Accent5 7 11 2" xfId="62475"/>
    <cellStyle name="20% - Accent5 7 12" xfId="62476"/>
    <cellStyle name="20% - Accent5 7 12 2" xfId="62477"/>
    <cellStyle name="20% - Accent5 7 13" xfId="62478"/>
    <cellStyle name="20% - Accent5 7 2" xfId="912"/>
    <cellStyle name="20% - Accent5 7 2 10" xfId="62479"/>
    <cellStyle name="20% - Accent5 7 2 10 2" xfId="62480"/>
    <cellStyle name="20% - Accent5 7 2 11" xfId="62481"/>
    <cellStyle name="20% - Accent5 7 2 11 2" xfId="62482"/>
    <cellStyle name="20% - Accent5 7 2 12" xfId="62483"/>
    <cellStyle name="20% - Accent5 7 2 2" xfId="62484"/>
    <cellStyle name="20% - Accent5 7 2 2 10" xfId="62485"/>
    <cellStyle name="20% - Accent5 7 2 2 10 2" xfId="62486"/>
    <cellStyle name="20% - Accent5 7 2 2 11" xfId="62487"/>
    <cellStyle name="20% - Accent5 7 2 2 2" xfId="62488"/>
    <cellStyle name="20% - Accent5 7 2 2 2 2" xfId="62489"/>
    <cellStyle name="20% - Accent5 7 2 2 2 2 2" xfId="62490"/>
    <cellStyle name="20% - Accent5 7 2 2 2 3" xfId="62491"/>
    <cellStyle name="20% - Accent5 7 2 2 2 3 2" xfId="62492"/>
    <cellStyle name="20% - Accent5 7 2 2 2 4" xfId="62493"/>
    <cellStyle name="20% - Accent5 7 2 2 3" xfId="62494"/>
    <cellStyle name="20% - Accent5 7 2 2 3 2" xfId="62495"/>
    <cellStyle name="20% - Accent5 7 2 2 3 2 2" xfId="62496"/>
    <cellStyle name="20% - Accent5 7 2 2 3 3" xfId="62497"/>
    <cellStyle name="20% - Accent5 7 2 2 3 3 2" xfId="62498"/>
    <cellStyle name="20% - Accent5 7 2 2 3 4" xfId="62499"/>
    <cellStyle name="20% - Accent5 7 2 2 4" xfId="62500"/>
    <cellStyle name="20% - Accent5 7 2 2 4 2" xfId="62501"/>
    <cellStyle name="20% - Accent5 7 2 2 4 2 2" xfId="62502"/>
    <cellStyle name="20% - Accent5 7 2 2 4 3" xfId="62503"/>
    <cellStyle name="20% - Accent5 7 2 2 5" xfId="62504"/>
    <cellStyle name="20% - Accent5 7 2 2 5 2" xfId="62505"/>
    <cellStyle name="20% - Accent5 7 2 2 6" xfId="62506"/>
    <cellStyle name="20% - Accent5 7 2 2 6 2" xfId="62507"/>
    <cellStyle name="20% - Accent5 7 2 2 7" xfId="62508"/>
    <cellStyle name="20% - Accent5 7 2 2 7 2" xfId="62509"/>
    <cellStyle name="20% - Accent5 7 2 2 8" xfId="62510"/>
    <cellStyle name="20% - Accent5 7 2 2 8 2" xfId="62511"/>
    <cellStyle name="20% - Accent5 7 2 2 9" xfId="62512"/>
    <cellStyle name="20% - Accent5 7 2 2 9 2" xfId="62513"/>
    <cellStyle name="20% - Accent5 7 2 3" xfId="62514"/>
    <cellStyle name="20% - Accent5 7 2 3 2" xfId="62515"/>
    <cellStyle name="20% - Accent5 7 2 3 2 2" xfId="62516"/>
    <cellStyle name="20% - Accent5 7 2 3 3" xfId="62517"/>
    <cellStyle name="20% - Accent5 7 2 3 3 2" xfId="62518"/>
    <cellStyle name="20% - Accent5 7 2 3 4" xfId="62519"/>
    <cellStyle name="20% - Accent5 7 2 4" xfId="62520"/>
    <cellStyle name="20% - Accent5 7 2 4 2" xfId="62521"/>
    <cellStyle name="20% - Accent5 7 2 4 2 2" xfId="62522"/>
    <cellStyle name="20% - Accent5 7 2 4 3" xfId="62523"/>
    <cellStyle name="20% - Accent5 7 2 4 3 2" xfId="62524"/>
    <cellStyle name="20% - Accent5 7 2 4 4" xfId="62525"/>
    <cellStyle name="20% - Accent5 7 2 5" xfId="62526"/>
    <cellStyle name="20% - Accent5 7 2 5 2" xfId="62527"/>
    <cellStyle name="20% - Accent5 7 2 5 2 2" xfId="62528"/>
    <cellStyle name="20% - Accent5 7 2 5 3" xfId="62529"/>
    <cellStyle name="20% - Accent5 7 2 6" xfId="62530"/>
    <cellStyle name="20% - Accent5 7 2 6 2" xfId="62531"/>
    <cellStyle name="20% - Accent5 7 2 7" xfId="62532"/>
    <cellStyle name="20% - Accent5 7 2 7 2" xfId="62533"/>
    <cellStyle name="20% - Accent5 7 2 8" xfId="62534"/>
    <cellStyle name="20% - Accent5 7 2 8 2" xfId="62535"/>
    <cellStyle name="20% - Accent5 7 2 9" xfId="62536"/>
    <cellStyle name="20% - Accent5 7 2 9 2" xfId="62537"/>
    <cellStyle name="20% - Accent5 7 3" xfId="62538"/>
    <cellStyle name="20% - Accent5 7 3 10" xfId="62539"/>
    <cellStyle name="20% - Accent5 7 3 10 2" xfId="62540"/>
    <cellStyle name="20% - Accent5 7 3 11" xfId="62541"/>
    <cellStyle name="20% - Accent5 7 3 2" xfId="62542"/>
    <cellStyle name="20% - Accent5 7 3 2 2" xfId="62543"/>
    <cellStyle name="20% - Accent5 7 3 2 2 2" xfId="62544"/>
    <cellStyle name="20% - Accent5 7 3 2 3" xfId="62545"/>
    <cellStyle name="20% - Accent5 7 3 2 3 2" xfId="62546"/>
    <cellStyle name="20% - Accent5 7 3 2 4" xfId="62547"/>
    <cellStyle name="20% - Accent5 7 3 3" xfId="62548"/>
    <cellStyle name="20% - Accent5 7 3 3 2" xfId="62549"/>
    <cellStyle name="20% - Accent5 7 3 3 2 2" xfId="62550"/>
    <cellStyle name="20% - Accent5 7 3 3 3" xfId="62551"/>
    <cellStyle name="20% - Accent5 7 3 3 3 2" xfId="62552"/>
    <cellStyle name="20% - Accent5 7 3 3 4" xfId="62553"/>
    <cellStyle name="20% - Accent5 7 3 4" xfId="62554"/>
    <cellStyle name="20% - Accent5 7 3 4 2" xfId="62555"/>
    <cellStyle name="20% - Accent5 7 3 4 2 2" xfId="62556"/>
    <cellStyle name="20% - Accent5 7 3 4 3" xfId="62557"/>
    <cellStyle name="20% - Accent5 7 3 5" xfId="62558"/>
    <cellStyle name="20% - Accent5 7 3 5 2" xfId="62559"/>
    <cellStyle name="20% - Accent5 7 3 6" xfId="62560"/>
    <cellStyle name="20% - Accent5 7 3 6 2" xfId="62561"/>
    <cellStyle name="20% - Accent5 7 3 7" xfId="62562"/>
    <cellStyle name="20% - Accent5 7 3 7 2" xfId="62563"/>
    <cellStyle name="20% - Accent5 7 3 8" xfId="62564"/>
    <cellStyle name="20% - Accent5 7 3 8 2" xfId="62565"/>
    <cellStyle name="20% - Accent5 7 3 9" xfId="62566"/>
    <cellStyle name="20% - Accent5 7 3 9 2" xfId="62567"/>
    <cellStyle name="20% - Accent5 7 4" xfId="62568"/>
    <cellStyle name="20% - Accent5 7 4 2" xfId="62569"/>
    <cellStyle name="20% - Accent5 7 4 2 2" xfId="62570"/>
    <cellStyle name="20% - Accent5 7 4 3" xfId="62571"/>
    <cellStyle name="20% - Accent5 7 4 3 2" xfId="62572"/>
    <cellStyle name="20% - Accent5 7 4 4" xfId="62573"/>
    <cellStyle name="20% - Accent5 7 5" xfId="62574"/>
    <cellStyle name="20% - Accent5 7 5 2" xfId="62575"/>
    <cellStyle name="20% - Accent5 7 5 2 2" xfId="62576"/>
    <cellStyle name="20% - Accent5 7 5 3" xfId="62577"/>
    <cellStyle name="20% - Accent5 7 5 3 2" xfId="62578"/>
    <cellStyle name="20% - Accent5 7 5 4" xfId="62579"/>
    <cellStyle name="20% - Accent5 7 6" xfId="62580"/>
    <cellStyle name="20% - Accent5 7 6 2" xfId="62581"/>
    <cellStyle name="20% - Accent5 7 6 2 2" xfId="62582"/>
    <cellStyle name="20% - Accent5 7 6 3" xfId="62583"/>
    <cellStyle name="20% - Accent5 7 7" xfId="62584"/>
    <cellStyle name="20% - Accent5 7 7 2" xfId="62585"/>
    <cellStyle name="20% - Accent5 7 8" xfId="62586"/>
    <cellStyle name="20% - Accent5 7 8 2" xfId="62587"/>
    <cellStyle name="20% - Accent5 7 9" xfId="62588"/>
    <cellStyle name="20% - Accent5 7 9 2" xfId="62589"/>
    <cellStyle name="20% - Accent5 8" xfId="913"/>
    <cellStyle name="20% - Accent5 8 10" xfId="62590"/>
    <cellStyle name="20% - Accent5 8 10 2" xfId="62591"/>
    <cellStyle name="20% - Accent5 8 11" xfId="62592"/>
    <cellStyle name="20% - Accent5 8 11 2" xfId="62593"/>
    <cellStyle name="20% - Accent5 8 12" xfId="62594"/>
    <cellStyle name="20% - Accent5 8 12 2" xfId="62595"/>
    <cellStyle name="20% - Accent5 8 13" xfId="62596"/>
    <cellStyle name="20% - Accent5 8 2" xfId="914"/>
    <cellStyle name="20% - Accent5 8 2 10" xfId="62597"/>
    <cellStyle name="20% - Accent5 8 2 10 2" xfId="62598"/>
    <cellStyle name="20% - Accent5 8 2 11" xfId="62599"/>
    <cellStyle name="20% - Accent5 8 2 11 2" xfId="62600"/>
    <cellStyle name="20% - Accent5 8 2 12" xfId="62601"/>
    <cellStyle name="20% - Accent5 8 2 2" xfId="62602"/>
    <cellStyle name="20% - Accent5 8 2 2 10" xfId="62603"/>
    <cellStyle name="20% - Accent5 8 2 2 10 2" xfId="62604"/>
    <cellStyle name="20% - Accent5 8 2 2 11" xfId="62605"/>
    <cellStyle name="20% - Accent5 8 2 2 2" xfId="62606"/>
    <cellStyle name="20% - Accent5 8 2 2 2 2" xfId="62607"/>
    <cellStyle name="20% - Accent5 8 2 2 2 2 2" xfId="62608"/>
    <cellStyle name="20% - Accent5 8 2 2 2 3" xfId="62609"/>
    <cellStyle name="20% - Accent5 8 2 2 2 3 2" xfId="62610"/>
    <cellStyle name="20% - Accent5 8 2 2 2 4" xfId="62611"/>
    <cellStyle name="20% - Accent5 8 2 2 3" xfId="62612"/>
    <cellStyle name="20% - Accent5 8 2 2 3 2" xfId="62613"/>
    <cellStyle name="20% - Accent5 8 2 2 3 2 2" xfId="62614"/>
    <cellStyle name="20% - Accent5 8 2 2 3 3" xfId="62615"/>
    <cellStyle name="20% - Accent5 8 2 2 3 3 2" xfId="62616"/>
    <cellStyle name="20% - Accent5 8 2 2 3 4" xfId="62617"/>
    <cellStyle name="20% - Accent5 8 2 2 4" xfId="62618"/>
    <cellStyle name="20% - Accent5 8 2 2 4 2" xfId="62619"/>
    <cellStyle name="20% - Accent5 8 2 2 4 2 2" xfId="62620"/>
    <cellStyle name="20% - Accent5 8 2 2 4 3" xfId="62621"/>
    <cellStyle name="20% - Accent5 8 2 2 5" xfId="62622"/>
    <cellStyle name="20% - Accent5 8 2 2 5 2" xfId="62623"/>
    <cellStyle name="20% - Accent5 8 2 2 6" xfId="62624"/>
    <cellStyle name="20% - Accent5 8 2 2 6 2" xfId="62625"/>
    <cellStyle name="20% - Accent5 8 2 2 7" xfId="62626"/>
    <cellStyle name="20% - Accent5 8 2 2 7 2" xfId="62627"/>
    <cellStyle name="20% - Accent5 8 2 2 8" xfId="62628"/>
    <cellStyle name="20% - Accent5 8 2 2 8 2" xfId="62629"/>
    <cellStyle name="20% - Accent5 8 2 2 9" xfId="62630"/>
    <cellStyle name="20% - Accent5 8 2 2 9 2" xfId="62631"/>
    <cellStyle name="20% - Accent5 8 2 3" xfId="62632"/>
    <cellStyle name="20% - Accent5 8 2 3 2" xfId="62633"/>
    <cellStyle name="20% - Accent5 8 2 3 2 2" xfId="62634"/>
    <cellStyle name="20% - Accent5 8 2 3 3" xfId="62635"/>
    <cellStyle name="20% - Accent5 8 2 3 3 2" xfId="62636"/>
    <cellStyle name="20% - Accent5 8 2 3 4" xfId="62637"/>
    <cellStyle name="20% - Accent5 8 2 4" xfId="62638"/>
    <cellStyle name="20% - Accent5 8 2 4 2" xfId="62639"/>
    <cellStyle name="20% - Accent5 8 2 4 2 2" xfId="62640"/>
    <cellStyle name="20% - Accent5 8 2 4 3" xfId="62641"/>
    <cellStyle name="20% - Accent5 8 2 4 3 2" xfId="62642"/>
    <cellStyle name="20% - Accent5 8 2 4 4" xfId="62643"/>
    <cellStyle name="20% - Accent5 8 2 5" xfId="62644"/>
    <cellStyle name="20% - Accent5 8 2 5 2" xfId="62645"/>
    <cellStyle name="20% - Accent5 8 2 5 2 2" xfId="62646"/>
    <cellStyle name="20% - Accent5 8 2 5 3" xfId="62647"/>
    <cellStyle name="20% - Accent5 8 2 6" xfId="62648"/>
    <cellStyle name="20% - Accent5 8 2 6 2" xfId="62649"/>
    <cellStyle name="20% - Accent5 8 2 7" xfId="62650"/>
    <cellStyle name="20% - Accent5 8 2 7 2" xfId="62651"/>
    <cellStyle name="20% - Accent5 8 2 8" xfId="62652"/>
    <cellStyle name="20% - Accent5 8 2 8 2" xfId="62653"/>
    <cellStyle name="20% - Accent5 8 2 9" xfId="62654"/>
    <cellStyle name="20% - Accent5 8 2 9 2" xfId="62655"/>
    <cellStyle name="20% - Accent5 8 3" xfId="62656"/>
    <cellStyle name="20% - Accent5 8 3 10" xfId="62657"/>
    <cellStyle name="20% - Accent5 8 3 10 2" xfId="62658"/>
    <cellStyle name="20% - Accent5 8 3 11" xfId="62659"/>
    <cellStyle name="20% - Accent5 8 3 2" xfId="62660"/>
    <cellStyle name="20% - Accent5 8 3 2 2" xfId="62661"/>
    <cellStyle name="20% - Accent5 8 3 2 2 2" xfId="62662"/>
    <cellStyle name="20% - Accent5 8 3 2 3" xfId="62663"/>
    <cellStyle name="20% - Accent5 8 3 2 3 2" xfId="62664"/>
    <cellStyle name="20% - Accent5 8 3 2 4" xfId="62665"/>
    <cellStyle name="20% - Accent5 8 3 3" xfId="62666"/>
    <cellStyle name="20% - Accent5 8 3 3 2" xfId="62667"/>
    <cellStyle name="20% - Accent5 8 3 3 2 2" xfId="62668"/>
    <cellStyle name="20% - Accent5 8 3 3 3" xfId="62669"/>
    <cellStyle name="20% - Accent5 8 3 3 3 2" xfId="62670"/>
    <cellStyle name="20% - Accent5 8 3 3 4" xfId="62671"/>
    <cellStyle name="20% - Accent5 8 3 4" xfId="62672"/>
    <cellStyle name="20% - Accent5 8 3 4 2" xfId="62673"/>
    <cellStyle name="20% - Accent5 8 3 4 2 2" xfId="62674"/>
    <cellStyle name="20% - Accent5 8 3 4 3" xfId="62675"/>
    <cellStyle name="20% - Accent5 8 3 5" xfId="62676"/>
    <cellStyle name="20% - Accent5 8 3 5 2" xfId="62677"/>
    <cellStyle name="20% - Accent5 8 3 6" xfId="62678"/>
    <cellStyle name="20% - Accent5 8 3 6 2" xfId="62679"/>
    <cellStyle name="20% - Accent5 8 3 7" xfId="62680"/>
    <cellStyle name="20% - Accent5 8 3 7 2" xfId="62681"/>
    <cellStyle name="20% - Accent5 8 3 8" xfId="62682"/>
    <cellStyle name="20% - Accent5 8 3 8 2" xfId="62683"/>
    <cellStyle name="20% - Accent5 8 3 9" xfId="62684"/>
    <cellStyle name="20% - Accent5 8 3 9 2" xfId="62685"/>
    <cellStyle name="20% - Accent5 8 4" xfId="62686"/>
    <cellStyle name="20% - Accent5 8 4 2" xfId="62687"/>
    <cellStyle name="20% - Accent5 8 4 2 2" xfId="62688"/>
    <cellStyle name="20% - Accent5 8 4 3" xfId="62689"/>
    <cellStyle name="20% - Accent5 8 4 3 2" xfId="62690"/>
    <cellStyle name="20% - Accent5 8 4 4" xfId="62691"/>
    <cellStyle name="20% - Accent5 8 5" xfId="62692"/>
    <cellStyle name="20% - Accent5 8 5 2" xfId="62693"/>
    <cellStyle name="20% - Accent5 8 5 2 2" xfId="62694"/>
    <cellStyle name="20% - Accent5 8 5 3" xfId="62695"/>
    <cellStyle name="20% - Accent5 8 5 3 2" xfId="62696"/>
    <cellStyle name="20% - Accent5 8 5 4" xfId="62697"/>
    <cellStyle name="20% - Accent5 8 6" xfId="62698"/>
    <cellStyle name="20% - Accent5 8 6 2" xfId="62699"/>
    <cellStyle name="20% - Accent5 8 6 2 2" xfId="62700"/>
    <cellStyle name="20% - Accent5 8 6 3" xfId="62701"/>
    <cellStyle name="20% - Accent5 8 7" xfId="62702"/>
    <cellStyle name="20% - Accent5 8 7 2" xfId="62703"/>
    <cellStyle name="20% - Accent5 8 8" xfId="62704"/>
    <cellStyle name="20% - Accent5 8 8 2" xfId="62705"/>
    <cellStyle name="20% - Accent5 8 9" xfId="62706"/>
    <cellStyle name="20% - Accent5 8 9 2" xfId="62707"/>
    <cellStyle name="20% - Accent5 9" xfId="915"/>
    <cellStyle name="20% - Accent5 9 10" xfId="62708"/>
    <cellStyle name="20% - Accent5 9 10 2" xfId="62709"/>
    <cellStyle name="20% - Accent5 9 11" xfId="62710"/>
    <cellStyle name="20% - Accent5 9 11 2" xfId="62711"/>
    <cellStyle name="20% - Accent5 9 12" xfId="62712"/>
    <cellStyle name="20% - Accent5 9 12 2" xfId="62713"/>
    <cellStyle name="20% - Accent5 9 13" xfId="62714"/>
    <cellStyle name="20% - Accent5 9 2" xfId="916"/>
    <cellStyle name="20% - Accent5 9 2 10" xfId="62715"/>
    <cellStyle name="20% - Accent5 9 2 10 2" xfId="62716"/>
    <cellStyle name="20% - Accent5 9 2 11" xfId="62717"/>
    <cellStyle name="20% - Accent5 9 2 11 2" xfId="62718"/>
    <cellStyle name="20% - Accent5 9 2 12" xfId="62719"/>
    <cellStyle name="20% - Accent5 9 2 2" xfId="62720"/>
    <cellStyle name="20% - Accent5 9 2 2 10" xfId="62721"/>
    <cellStyle name="20% - Accent5 9 2 2 10 2" xfId="62722"/>
    <cellStyle name="20% - Accent5 9 2 2 11" xfId="62723"/>
    <cellStyle name="20% - Accent5 9 2 2 2" xfId="62724"/>
    <cellStyle name="20% - Accent5 9 2 2 2 2" xfId="62725"/>
    <cellStyle name="20% - Accent5 9 2 2 2 2 2" xfId="62726"/>
    <cellStyle name="20% - Accent5 9 2 2 2 3" xfId="62727"/>
    <cellStyle name="20% - Accent5 9 2 2 2 3 2" xfId="62728"/>
    <cellStyle name="20% - Accent5 9 2 2 2 4" xfId="62729"/>
    <cellStyle name="20% - Accent5 9 2 2 3" xfId="62730"/>
    <cellStyle name="20% - Accent5 9 2 2 3 2" xfId="62731"/>
    <cellStyle name="20% - Accent5 9 2 2 3 2 2" xfId="62732"/>
    <cellStyle name="20% - Accent5 9 2 2 3 3" xfId="62733"/>
    <cellStyle name="20% - Accent5 9 2 2 3 3 2" xfId="62734"/>
    <cellStyle name="20% - Accent5 9 2 2 3 4" xfId="62735"/>
    <cellStyle name="20% - Accent5 9 2 2 4" xfId="62736"/>
    <cellStyle name="20% - Accent5 9 2 2 4 2" xfId="62737"/>
    <cellStyle name="20% - Accent5 9 2 2 4 2 2" xfId="62738"/>
    <cellStyle name="20% - Accent5 9 2 2 4 3" xfId="62739"/>
    <cellStyle name="20% - Accent5 9 2 2 5" xfId="62740"/>
    <cellStyle name="20% - Accent5 9 2 2 5 2" xfId="62741"/>
    <cellStyle name="20% - Accent5 9 2 2 6" xfId="62742"/>
    <cellStyle name="20% - Accent5 9 2 2 6 2" xfId="62743"/>
    <cellStyle name="20% - Accent5 9 2 2 7" xfId="62744"/>
    <cellStyle name="20% - Accent5 9 2 2 7 2" xfId="62745"/>
    <cellStyle name="20% - Accent5 9 2 2 8" xfId="62746"/>
    <cellStyle name="20% - Accent5 9 2 2 8 2" xfId="62747"/>
    <cellStyle name="20% - Accent5 9 2 2 9" xfId="62748"/>
    <cellStyle name="20% - Accent5 9 2 2 9 2" xfId="62749"/>
    <cellStyle name="20% - Accent5 9 2 3" xfId="62750"/>
    <cellStyle name="20% - Accent5 9 2 3 2" xfId="62751"/>
    <cellStyle name="20% - Accent5 9 2 3 2 2" xfId="62752"/>
    <cellStyle name="20% - Accent5 9 2 3 3" xfId="62753"/>
    <cellStyle name="20% - Accent5 9 2 3 3 2" xfId="62754"/>
    <cellStyle name="20% - Accent5 9 2 3 4" xfId="62755"/>
    <cellStyle name="20% - Accent5 9 2 4" xfId="62756"/>
    <cellStyle name="20% - Accent5 9 2 4 2" xfId="62757"/>
    <cellStyle name="20% - Accent5 9 2 4 2 2" xfId="62758"/>
    <cellStyle name="20% - Accent5 9 2 4 3" xfId="62759"/>
    <cellStyle name="20% - Accent5 9 2 4 3 2" xfId="62760"/>
    <cellStyle name="20% - Accent5 9 2 4 4" xfId="62761"/>
    <cellStyle name="20% - Accent5 9 2 5" xfId="62762"/>
    <cellStyle name="20% - Accent5 9 2 5 2" xfId="62763"/>
    <cellStyle name="20% - Accent5 9 2 5 2 2" xfId="62764"/>
    <cellStyle name="20% - Accent5 9 2 5 3" xfId="62765"/>
    <cellStyle name="20% - Accent5 9 2 6" xfId="62766"/>
    <cellStyle name="20% - Accent5 9 2 6 2" xfId="62767"/>
    <cellStyle name="20% - Accent5 9 2 7" xfId="62768"/>
    <cellStyle name="20% - Accent5 9 2 7 2" xfId="62769"/>
    <cellStyle name="20% - Accent5 9 2 8" xfId="62770"/>
    <cellStyle name="20% - Accent5 9 2 8 2" xfId="62771"/>
    <cellStyle name="20% - Accent5 9 2 9" xfId="62772"/>
    <cellStyle name="20% - Accent5 9 2 9 2" xfId="62773"/>
    <cellStyle name="20% - Accent5 9 3" xfId="62774"/>
    <cellStyle name="20% - Accent5 9 3 10" xfId="62775"/>
    <cellStyle name="20% - Accent5 9 3 10 2" xfId="62776"/>
    <cellStyle name="20% - Accent5 9 3 11" xfId="62777"/>
    <cellStyle name="20% - Accent5 9 3 2" xfId="62778"/>
    <cellStyle name="20% - Accent5 9 3 2 2" xfId="62779"/>
    <cellStyle name="20% - Accent5 9 3 2 2 2" xfId="62780"/>
    <cellStyle name="20% - Accent5 9 3 2 3" xfId="62781"/>
    <cellStyle name="20% - Accent5 9 3 2 3 2" xfId="62782"/>
    <cellStyle name="20% - Accent5 9 3 2 4" xfId="62783"/>
    <cellStyle name="20% - Accent5 9 3 3" xfId="62784"/>
    <cellStyle name="20% - Accent5 9 3 3 2" xfId="62785"/>
    <cellStyle name="20% - Accent5 9 3 3 2 2" xfId="62786"/>
    <cellStyle name="20% - Accent5 9 3 3 3" xfId="62787"/>
    <cellStyle name="20% - Accent5 9 3 3 3 2" xfId="62788"/>
    <cellStyle name="20% - Accent5 9 3 3 4" xfId="62789"/>
    <cellStyle name="20% - Accent5 9 3 4" xfId="62790"/>
    <cellStyle name="20% - Accent5 9 3 4 2" xfId="62791"/>
    <cellStyle name="20% - Accent5 9 3 4 2 2" xfId="62792"/>
    <cellStyle name="20% - Accent5 9 3 4 3" xfId="62793"/>
    <cellStyle name="20% - Accent5 9 3 5" xfId="62794"/>
    <cellStyle name="20% - Accent5 9 3 5 2" xfId="62795"/>
    <cellStyle name="20% - Accent5 9 3 6" xfId="62796"/>
    <cellStyle name="20% - Accent5 9 3 6 2" xfId="62797"/>
    <cellStyle name="20% - Accent5 9 3 7" xfId="62798"/>
    <cellStyle name="20% - Accent5 9 3 7 2" xfId="62799"/>
    <cellStyle name="20% - Accent5 9 3 8" xfId="62800"/>
    <cellStyle name="20% - Accent5 9 3 8 2" xfId="62801"/>
    <cellStyle name="20% - Accent5 9 3 9" xfId="62802"/>
    <cellStyle name="20% - Accent5 9 3 9 2" xfId="62803"/>
    <cellStyle name="20% - Accent5 9 4" xfId="62804"/>
    <cellStyle name="20% - Accent5 9 4 2" xfId="62805"/>
    <cellStyle name="20% - Accent5 9 4 2 2" xfId="62806"/>
    <cellStyle name="20% - Accent5 9 4 3" xfId="62807"/>
    <cellStyle name="20% - Accent5 9 4 3 2" xfId="62808"/>
    <cellStyle name="20% - Accent5 9 4 4" xfId="62809"/>
    <cellStyle name="20% - Accent5 9 5" xfId="62810"/>
    <cellStyle name="20% - Accent5 9 5 2" xfId="62811"/>
    <cellStyle name="20% - Accent5 9 5 2 2" xfId="62812"/>
    <cellStyle name="20% - Accent5 9 5 3" xfId="62813"/>
    <cellStyle name="20% - Accent5 9 5 3 2" xfId="62814"/>
    <cellStyle name="20% - Accent5 9 5 4" xfId="62815"/>
    <cellStyle name="20% - Accent5 9 6" xfId="62816"/>
    <cellStyle name="20% - Accent5 9 6 2" xfId="62817"/>
    <cellStyle name="20% - Accent5 9 6 2 2" xfId="62818"/>
    <cellStyle name="20% - Accent5 9 6 3" xfId="62819"/>
    <cellStyle name="20% - Accent5 9 7" xfId="62820"/>
    <cellStyle name="20% - Accent5 9 7 2" xfId="62821"/>
    <cellStyle name="20% - Accent5 9 8" xfId="62822"/>
    <cellStyle name="20% - Accent5 9 8 2" xfId="62823"/>
    <cellStyle name="20% - Accent5 9 9" xfId="62824"/>
    <cellStyle name="20% - Accent5 9 9 2" xfId="62825"/>
    <cellStyle name="20% - Accent6 10" xfId="917"/>
    <cellStyle name="20% - Accent6 10 10" xfId="62826"/>
    <cellStyle name="20% - Accent6 10 10 2" xfId="62827"/>
    <cellStyle name="20% - Accent6 10 11" xfId="62828"/>
    <cellStyle name="20% - Accent6 10 11 2" xfId="62829"/>
    <cellStyle name="20% - Accent6 10 12" xfId="62830"/>
    <cellStyle name="20% - Accent6 10 12 2" xfId="62831"/>
    <cellStyle name="20% - Accent6 10 13" xfId="62832"/>
    <cellStyle name="20% - Accent6 10 2" xfId="918"/>
    <cellStyle name="20% - Accent6 10 2 10" xfId="62833"/>
    <cellStyle name="20% - Accent6 10 2 10 2" xfId="62834"/>
    <cellStyle name="20% - Accent6 10 2 11" xfId="62835"/>
    <cellStyle name="20% - Accent6 10 2 11 2" xfId="62836"/>
    <cellStyle name="20% - Accent6 10 2 12" xfId="62837"/>
    <cellStyle name="20% - Accent6 10 2 2" xfId="62838"/>
    <cellStyle name="20% - Accent6 10 2 2 10" xfId="62839"/>
    <cellStyle name="20% - Accent6 10 2 2 10 2" xfId="62840"/>
    <cellStyle name="20% - Accent6 10 2 2 11" xfId="62841"/>
    <cellStyle name="20% - Accent6 10 2 2 2" xfId="62842"/>
    <cellStyle name="20% - Accent6 10 2 2 2 2" xfId="62843"/>
    <cellStyle name="20% - Accent6 10 2 2 2 2 2" xfId="62844"/>
    <cellStyle name="20% - Accent6 10 2 2 2 3" xfId="62845"/>
    <cellStyle name="20% - Accent6 10 2 2 2 3 2" xfId="62846"/>
    <cellStyle name="20% - Accent6 10 2 2 2 4" xfId="62847"/>
    <cellStyle name="20% - Accent6 10 2 2 3" xfId="62848"/>
    <cellStyle name="20% - Accent6 10 2 2 3 2" xfId="62849"/>
    <cellStyle name="20% - Accent6 10 2 2 3 2 2" xfId="62850"/>
    <cellStyle name="20% - Accent6 10 2 2 3 3" xfId="62851"/>
    <cellStyle name="20% - Accent6 10 2 2 3 3 2" xfId="62852"/>
    <cellStyle name="20% - Accent6 10 2 2 3 4" xfId="62853"/>
    <cellStyle name="20% - Accent6 10 2 2 4" xfId="62854"/>
    <cellStyle name="20% - Accent6 10 2 2 4 2" xfId="62855"/>
    <cellStyle name="20% - Accent6 10 2 2 4 2 2" xfId="62856"/>
    <cellStyle name="20% - Accent6 10 2 2 4 3" xfId="62857"/>
    <cellStyle name="20% - Accent6 10 2 2 5" xfId="62858"/>
    <cellStyle name="20% - Accent6 10 2 2 5 2" xfId="62859"/>
    <cellStyle name="20% - Accent6 10 2 2 6" xfId="62860"/>
    <cellStyle name="20% - Accent6 10 2 2 6 2" xfId="62861"/>
    <cellStyle name="20% - Accent6 10 2 2 7" xfId="62862"/>
    <cellStyle name="20% - Accent6 10 2 2 7 2" xfId="62863"/>
    <cellStyle name="20% - Accent6 10 2 2 8" xfId="62864"/>
    <cellStyle name="20% - Accent6 10 2 2 8 2" xfId="62865"/>
    <cellStyle name="20% - Accent6 10 2 2 9" xfId="62866"/>
    <cellStyle name="20% - Accent6 10 2 2 9 2" xfId="62867"/>
    <cellStyle name="20% - Accent6 10 2 3" xfId="62868"/>
    <cellStyle name="20% - Accent6 10 2 3 2" xfId="62869"/>
    <cellStyle name="20% - Accent6 10 2 3 2 2" xfId="62870"/>
    <cellStyle name="20% - Accent6 10 2 3 3" xfId="62871"/>
    <cellStyle name="20% - Accent6 10 2 3 3 2" xfId="62872"/>
    <cellStyle name="20% - Accent6 10 2 3 4" xfId="62873"/>
    <cellStyle name="20% - Accent6 10 2 4" xfId="62874"/>
    <cellStyle name="20% - Accent6 10 2 4 2" xfId="62875"/>
    <cellStyle name="20% - Accent6 10 2 4 2 2" xfId="62876"/>
    <cellStyle name="20% - Accent6 10 2 4 3" xfId="62877"/>
    <cellStyle name="20% - Accent6 10 2 4 3 2" xfId="62878"/>
    <cellStyle name="20% - Accent6 10 2 4 4" xfId="62879"/>
    <cellStyle name="20% - Accent6 10 2 5" xfId="62880"/>
    <cellStyle name="20% - Accent6 10 2 5 2" xfId="62881"/>
    <cellStyle name="20% - Accent6 10 2 5 2 2" xfId="62882"/>
    <cellStyle name="20% - Accent6 10 2 5 3" xfId="62883"/>
    <cellStyle name="20% - Accent6 10 2 6" xfId="62884"/>
    <cellStyle name="20% - Accent6 10 2 6 2" xfId="62885"/>
    <cellStyle name="20% - Accent6 10 2 7" xfId="62886"/>
    <cellStyle name="20% - Accent6 10 2 7 2" xfId="62887"/>
    <cellStyle name="20% - Accent6 10 2 8" xfId="62888"/>
    <cellStyle name="20% - Accent6 10 2 8 2" xfId="62889"/>
    <cellStyle name="20% - Accent6 10 2 9" xfId="62890"/>
    <cellStyle name="20% - Accent6 10 2 9 2" xfId="62891"/>
    <cellStyle name="20% - Accent6 10 3" xfId="62892"/>
    <cellStyle name="20% - Accent6 10 3 10" xfId="62893"/>
    <cellStyle name="20% - Accent6 10 3 10 2" xfId="62894"/>
    <cellStyle name="20% - Accent6 10 3 11" xfId="62895"/>
    <cellStyle name="20% - Accent6 10 3 2" xfId="62896"/>
    <cellStyle name="20% - Accent6 10 3 2 2" xfId="62897"/>
    <cellStyle name="20% - Accent6 10 3 2 2 2" xfId="62898"/>
    <cellStyle name="20% - Accent6 10 3 2 3" xfId="62899"/>
    <cellStyle name="20% - Accent6 10 3 2 3 2" xfId="62900"/>
    <cellStyle name="20% - Accent6 10 3 2 4" xfId="62901"/>
    <cellStyle name="20% - Accent6 10 3 3" xfId="62902"/>
    <cellStyle name="20% - Accent6 10 3 3 2" xfId="62903"/>
    <cellStyle name="20% - Accent6 10 3 3 2 2" xfId="62904"/>
    <cellStyle name="20% - Accent6 10 3 3 3" xfId="62905"/>
    <cellStyle name="20% - Accent6 10 3 3 3 2" xfId="62906"/>
    <cellStyle name="20% - Accent6 10 3 3 4" xfId="62907"/>
    <cellStyle name="20% - Accent6 10 3 4" xfId="62908"/>
    <cellStyle name="20% - Accent6 10 3 4 2" xfId="62909"/>
    <cellStyle name="20% - Accent6 10 3 4 2 2" xfId="62910"/>
    <cellStyle name="20% - Accent6 10 3 4 3" xfId="62911"/>
    <cellStyle name="20% - Accent6 10 3 5" xfId="62912"/>
    <cellStyle name="20% - Accent6 10 3 5 2" xfId="62913"/>
    <cellStyle name="20% - Accent6 10 3 6" xfId="62914"/>
    <cellStyle name="20% - Accent6 10 3 6 2" xfId="62915"/>
    <cellStyle name="20% - Accent6 10 3 7" xfId="62916"/>
    <cellStyle name="20% - Accent6 10 3 7 2" xfId="62917"/>
    <cellStyle name="20% - Accent6 10 3 8" xfId="62918"/>
    <cellStyle name="20% - Accent6 10 3 8 2" xfId="62919"/>
    <cellStyle name="20% - Accent6 10 3 9" xfId="62920"/>
    <cellStyle name="20% - Accent6 10 3 9 2" xfId="62921"/>
    <cellStyle name="20% - Accent6 10 4" xfId="62922"/>
    <cellStyle name="20% - Accent6 10 4 2" xfId="62923"/>
    <cellStyle name="20% - Accent6 10 4 2 2" xfId="62924"/>
    <cellStyle name="20% - Accent6 10 4 3" xfId="62925"/>
    <cellStyle name="20% - Accent6 10 4 3 2" xfId="62926"/>
    <cellStyle name="20% - Accent6 10 4 4" xfId="62927"/>
    <cellStyle name="20% - Accent6 10 5" xfId="62928"/>
    <cellStyle name="20% - Accent6 10 5 2" xfId="62929"/>
    <cellStyle name="20% - Accent6 10 5 2 2" xfId="62930"/>
    <cellStyle name="20% - Accent6 10 5 3" xfId="62931"/>
    <cellStyle name="20% - Accent6 10 5 3 2" xfId="62932"/>
    <cellStyle name="20% - Accent6 10 5 4" xfId="62933"/>
    <cellStyle name="20% - Accent6 10 6" xfId="62934"/>
    <cellStyle name="20% - Accent6 10 6 2" xfId="62935"/>
    <cellStyle name="20% - Accent6 10 6 2 2" xfId="62936"/>
    <cellStyle name="20% - Accent6 10 6 3" xfId="62937"/>
    <cellStyle name="20% - Accent6 10 7" xfId="62938"/>
    <cellStyle name="20% - Accent6 10 7 2" xfId="62939"/>
    <cellStyle name="20% - Accent6 10 8" xfId="62940"/>
    <cellStyle name="20% - Accent6 10 8 2" xfId="62941"/>
    <cellStyle name="20% - Accent6 10 9" xfId="62942"/>
    <cellStyle name="20% - Accent6 10 9 2" xfId="62943"/>
    <cellStyle name="20% - Accent6 11" xfId="919"/>
    <cellStyle name="20% - Accent6 11 10" xfId="62944"/>
    <cellStyle name="20% - Accent6 11 10 2" xfId="62945"/>
    <cellStyle name="20% - Accent6 11 11" xfId="62946"/>
    <cellStyle name="20% - Accent6 11 11 2" xfId="62947"/>
    <cellStyle name="20% - Accent6 11 12" xfId="62948"/>
    <cellStyle name="20% - Accent6 11 12 2" xfId="62949"/>
    <cellStyle name="20% - Accent6 11 13" xfId="62950"/>
    <cellStyle name="20% - Accent6 11 2" xfId="920"/>
    <cellStyle name="20% - Accent6 11 2 10" xfId="62951"/>
    <cellStyle name="20% - Accent6 11 2 10 2" xfId="62952"/>
    <cellStyle name="20% - Accent6 11 2 11" xfId="62953"/>
    <cellStyle name="20% - Accent6 11 2 11 2" xfId="62954"/>
    <cellStyle name="20% - Accent6 11 2 12" xfId="62955"/>
    <cellStyle name="20% - Accent6 11 2 2" xfId="62956"/>
    <cellStyle name="20% - Accent6 11 2 2 10" xfId="62957"/>
    <cellStyle name="20% - Accent6 11 2 2 10 2" xfId="62958"/>
    <cellStyle name="20% - Accent6 11 2 2 11" xfId="62959"/>
    <cellStyle name="20% - Accent6 11 2 2 2" xfId="62960"/>
    <cellStyle name="20% - Accent6 11 2 2 2 2" xfId="62961"/>
    <cellStyle name="20% - Accent6 11 2 2 2 2 2" xfId="62962"/>
    <cellStyle name="20% - Accent6 11 2 2 2 3" xfId="62963"/>
    <cellStyle name="20% - Accent6 11 2 2 2 3 2" xfId="62964"/>
    <cellStyle name="20% - Accent6 11 2 2 2 4" xfId="62965"/>
    <cellStyle name="20% - Accent6 11 2 2 3" xfId="62966"/>
    <cellStyle name="20% - Accent6 11 2 2 3 2" xfId="62967"/>
    <cellStyle name="20% - Accent6 11 2 2 3 2 2" xfId="62968"/>
    <cellStyle name="20% - Accent6 11 2 2 3 3" xfId="62969"/>
    <cellStyle name="20% - Accent6 11 2 2 3 3 2" xfId="62970"/>
    <cellStyle name="20% - Accent6 11 2 2 3 4" xfId="62971"/>
    <cellStyle name="20% - Accent6 11 2 2 4" xfId="62972"/>
    <cellStyle name="20% - Accent6 11 2 2 4 2" xfId="62973"/>
    <cellStyle name="20% - Accent6 11 2 2 4 2 2" xfId="62974"/>
    <cellStyle name="20% - Accent6 11 2 2 4 3" xfId="62975"/>
    <cellStyle name="20% - Accent6 11 2 2 5" xfId="62976"/>
    <cellStyle name="20% - Accent6 11 2 2 5 2" xfId="62977"/>
    <cellStyle name="20% - Accent6 11 2 2 6" xfId="62978"/>
    <cellStyle name="20% - Accent6 11 2 2 6 2" xfId="62979"/>
    <cellStyle name="20% - Accent6 11 2 2 7" xfId="62980"/>
    <cellStyle name="20% - Accent6 11 2 2 7 2" xfId="62981"/>
    <cellStyle name="20% - Accent6 11 2 2 8" xfId="62982"/>
    <cellStyle name="20% - Accent6 11 2 2 8 2" xfId="62983"/>
    <cellStyle name="20% - Accent6 11 2 2 9" xfId="62984"/>
    <cellStyle name="20% - Accent6 11 2 2 9 2" xfId="62985"/>
    <cellStyle name="20% - Accent6 11 2 3" xfId="62986"/>
    <cellStyle name="20% - Accent6 11 2 3 2" xfId="62987"/>
    <cellStyle name="20% - Accent6 11 2 3 2 2" xfId="62988"/>
    <cellStyle name="20% - Accent6 11 2 3 3" xfId="62989"/>
    <cellStyle name="20% - Accent6 11 2 3 3 2" xfId="62990"/>
    <cellStyle name="20% - Accent6 11 2 3 4" xfId="62991"/>
    <cellStyle name="20% - Accent6 11 2 4" xfId="62992"/>
    <cellStyle name="20% - Accent6 11 2 4 2" xfId="62993"/>
    <cellStyle name="20% - Accent6 11 2 4 2 2" xfId="62994"/>
    <cellStyle name="20% - Accent6 11 2 4 3" xfId="62995"/>
    <cellStyle name="20% - Accent6 11 2 4 3 2" xfId="62996"/>
    <cellStyle name="20% - Accent6 11 2 4 4" xfId="62997"/>
    <cellStyle name="20% - Accent6 11 2 5" xfId="62998"/>
    <cellStyle name="20% - Accent6 11 2 5 2" xfId="62999"/>
    <cellStyle name="20% - Accent6 11 2 5 2 2" xfId="63000"/>
    <cellStyle name="20% - Accent6 11 2 5 3" xfId="63001"/>
    <cellStyle name="20% - Accent6 11 2 6" xfId="63002"/>
    <cellStyle name="20% - Accent6 11 2 6 2" xfId="63003"/>
    <cellStyle name="20% - Accent6 11 2 7" xfId="63004"/>
    <cellStyle name="20% - Accent6 11 2 7 2" xfId="63005"/>
    <cellStyle name="20% - Accent6 11 2 8" xfId="63006"/>
    <cellStyle name="20% - Accent6 11 2 8 2" xfId="63007"/>
    <cellStyle name="20% - Accent6 11 2 9" xfId="63008"/>
    <cellStyle name="20% - Accent6 11 2 9 2" xfId="63009"/>
    <cellStyle name="20% - Accent6 11 3" xfId="63010"/>
    <cellStyle name="20% - Accent6 11 3 10" xfId="63011"/>
    <cellStyle name="20% - Accent6 11 3 10 2" xfId="63012"/>
    <cellStyle name="20% - Accent6 11 3 11" xfId="63013"/>
    <cellStyle name="20% - Accent6 11 3 2" xfId="63014"/>
    <cellStyle name="20% - Accent6 11 3 2 2" xfId="63015"/>
    <cellStyle name="20% - Accent6 11 3 2 2 2" xfId="63016"/>
    <cellStyle name="20% - Accent6 11 3 2 3" xfId="63017"/>
    <cellStyle name="20% - Accent6 11 3 2 3 2" xfId="63018"/>
    <cellStyle name="20% - Accent6 11 3 2 4" xfId="63019"/>
    <cellStyle name="20% - Accent6 11 3 3" xfId="63020"/>
    <cellStyle name="20% - Accent6 11 3 3 2" xfId="63021"/>
    <cellStyle name="20% - Accent6 11 3 3 2 2" xfId="63022"/>
    <cellStyle name="20% - Accent6 11 3 3 3" xfId="63023"/>
    <cellStyle name="20% - Accent6 11 3 3 3 2" xfId="63024"/>
    <cellStyle name="20% - Accent6 11 3 3 4" xfId="63025"/>
    <cellStyle name="20% - Accent6 11 3 4" xfId="63026"/>
    <cellStyle name="20% - Accent6 11 3 4 2" xfId="63027"/>
    <cellStyle name="20% - Accent6 11 3 4 2 2" xfId="63028"/>
    <cellStyle name="20% - Accent6 11 3 4 3" xfId="63029"/>
    <cellStyle name="20% - Accent6 11 3 5" xfId="63030"/>
    <cellStyle name="20% - Accent6 11 3 5 2" xfId="63031"/>
    <cellStyle name="20% - Accent6 11 3 6" xfId="63032"/>
    <cellStyle name="20% - Accent6 11 3 6 2" xfId="63033"/>
    <cellStyle name="20% - Accent6 11 3 7" xfId="63034"/>
    <cellStyle name="20% - Accent6 11 3 7 2" xfId="63035"/>
    <cellStyle name="20% - Accent6 11 3 8" xfId="63036"/>
    <cellStyle name="20% - Accent6 11 3 8 2" xfId="63037"/>
    <cellStyle name="20% - Accent6 11 3 9" xfId="63038"/>
    <cellStyle name="20% - Accent6 11 3 9 2" xfId="63039"/>
    <cellStyle name="20% - Accent6 11 4" xfId="63040"/>
    <cellStyle name="20% - Accent6 11 4 2" xfId="63041"/>
    <cellStyle name="20% - Accent6 11 4 2 2" xfId="63042"/>
    <cellStyle name="20% - Accent6 11 4 3" xfId="63043"/>
    <cellStyle name="20% - Accent6 11 4 3 2" xfId="63044"/>
    <cellStyle name="20% - Accent6 11 4 4" xfId="63045"/>
    <cellStyle name="20% - Accent6 11 5" xfId="63046"/>
    <cellStyle name="20% - Accent6 11 5 2" xfId="63047"/>
    <cellStyle name="20% - Accent6 11 5 2 2" xfId="63048"/>
    <cellStyle name="20% - Accent6 11 5 3" xfId="63049"/>
    <cellStyle name="20% - Accent6 11 5 3 2" xfId="63050"/>
    <cellStyle name="20% - Accent6 11 5 4" xfId="63051"/>
    <cellStyle name="20% - Accent6 11 6" xfId="63052"/>
    <cellStyle name="20% - Accent6 11 6 2" xfId="63053"/>
    <cellStyle name="20% - Accent6 11 6 2 2" xfId="63054"/>
    <cellStyle name="20% - Accent6 11 6 3" xfId="63055"/>
    <cellStyle name="20% - Accent6 11 7" xfId="63056"/>
    <cellStyle name="20% - Accent6 11 7 2" xfId="63057"/>
    <cellStyle name="20% - Accent6 11 8" xfId="63058"/>
    <cellStyle name="20% - Accent6 11 8 2" xfId="63059"/>
    <cellStyle name="20% - Accent6 11 9" xfId="63060"/>
    <cellStyle name="20% - Accent6 11 9 2" xfId="63061"/>
    <cellStyle name="20% - Accent6 12" xfId="921"/>
    <cellStyle name="20% - Accent6 12 10" xfId="63062"/>
    <cellStyle name="20% - Accent6 12 10 2" xfId="63063"/>
    <cellStyle name="20% - Accent6 12 11" xfId="63064"/>
    <cellStyle name="20% - Accent6 12 11 2" xfId="63065"/>
    <cellStyle name="20% - Accent6 12 12" xfId="63066"/>
    <cellStyle name="20% - Accent6 12 12 2" xfId="63067"/>
    <cellStyle name="20% - Accent6 12 13" xfId="63068"/>
    <cellStyle name="20% - Accent6 12 2" xfId="922"/>
    <cellStyle name="20% - Accent6 12 2 10" xfId="63069"/>
    <cellStyle name="20% - Accent6 12 2 10 2" xfId="63070"/>
    <cellStyle name="20% - Accent6 12 2 11" xfId="63071"/>
    <cellStyle name="20% - Accent6 12 2 11 2" xfId="63072"/>
    <cellStyle name="20% - Accent6 12 2 12" xfId="63073"/>
    <cellStyle name="20% - Accent6 12 2 2" xfId="63074"/>
    <cellStyle name="20% - Accent6 12 2 2 10" xfId="63075"/>
    <cellStyle name="20% - Accent6 12 2 2 10 2" xfId="63076"/>
    <cellStyle name="20% - Accent6 12 2 2 11" xfId="63077"/>
    <cellStyle name="20% - Accent6 12 2 2 2" xfId="63078"/>
    <cellStyle name="20% - Accent6 12 2 2 2 2" xfId="63079"/>
    <cellStyle name="20% - Accent6 12 2 2 2 2 2" xfId="63080"/>
    <cellStyle name="20% - Accent6 12 2 2 2 3" xfId="63081"/>
    <cellStyle name="20% - Accent6 12 2 2 2 3 2" xfId="63082"/>
    <cellStyle name="20% - Accent6 12 2 2 2 4" xfId="63083"/>
    <cellStyle name="20% - Accent6 12 2 2 3" xfId="63084"/>
    <cellStyle name="20% - Accent6 12 2 2 3 2" xfId="63085"/>
    <cellStyle name="20% - Accent6 12 2 2 3 2 2" xfId="63086"/>
    <cellStyle name="20% - Accent6 12 2 2 3 3" xfId="63087"/>
    <cellStyle name="20% - Accent6 12 2 2 3 3 2" xfId="63088"/>
    <cellStyle name="20% - Accent6 12 2 2 3 4" xfId="63089"/>
    <cellStyle name="20% - Accent6 12 2 2 4" xfId="63090"/>
    <cellStyle name="20% - Accent6 12 2 2 4 2" xfId="63091"/>
    <cellStyle name="20% - Accent6 12 2 2 4 2 2" xfId="63092"/>
    <cellStyle name="20% - Accent6 12 2 2 4 3" xfId="63093"/>
    <cellStyle name="20% - Accent6 12 2 2 5" xfId="63094"/>
    <cellStyle name="20% - Accent6 12 2 2 5 2" xfId="63095"/>
    <cellStyle name="20% - Accent6 12 2 2 6" xfId="63096"/>
    <cellStyle name="20% - Accent6 12 2 2 6 2" xfId="63097"/>
    <cellStyle name="20% - Accent6 12 2 2 7" xfId="63098"/>
    <cellStyle name="20% - Accent6 12 2 2 7 2" xfId="63099"/>
    <cellStyle name="20% - Accent6 12 2 2 8" xfId="63100"/>
    <cellStyle name="20% - Accent6 12 2 2 8 2" xfId="63101"/>
    <cellStyle name="20% - Accent6 12 2 2 9" xfId="63102"/>
    <cellStyle name="20% - Accent6 12 2 2 9 2" xfId="63103"/>
    <cellStyle name="20% - Accent6 12 2 3" xfId="63104"/>
    <cellStyle name="20% - Accent6 12 2 3 2" xfId="63105"/>
    <cellStyle name="20% - Accent6 12 2 3 2 2" xfId="63106"/>
    <cellStyle name="20% - Accent6 12 2 3 3" xfId="63107"/>
    <cellStyle name="20% - Accent6 12 2 3 3 2" xfId="63108"/>
    <cellStyle name="20% - Accent6 12 2 3 4" xfId="63109"/>
    <cellStyle name="20% - Accent6 12 2 4" xfId="63110"/>
    <cellStyle name="20% - Accent6 12 2 4 2" xfId="63111"/>
    <cellStyle name="20% - Accent6 12 2 4 2 2" xfId="63112"/>
    <cellStyle name="20% - Accent6 12 2 4 3" xfId="63113"/>
    <cellStyle name="20% - Accent6 12 2 4 3 2" xfId="63114"/>
    <cellStyle name="20% - Accent6 12 2 4 4" xfId="63115"/>
    <cellStyle name="20% - Accent6 12 2 5" xfId="63116"/>
    <cellStyle name="20% - Accent6 12 2 5 2" xfId="63117"/>
    <cellStyle name="20% - Accent6 12 2 5 2 2" xfId="63118"/>
    <cellStyle name="20% - Accent6 12 2 5 3" xfId="63119"/>
    <cellStyle name="20% - Accent6 12 2 6" xfId="63120"/>
    <cellStyle name="20% - Accent6 12 2 6 2" xfId="63121"/>
    <cellStyle name="20% - Accent6 12 2 7" xfId="63122"/>
    <cellStyle name="20% - Accent6 12 2 7 2" xfId="63123"/>
    <cellStyle name="20% - Accent6 12 2 8" xfId="63124"/>
    <cellStyle name="20% - Accent6 12 2 8 2" xfId="63125"/>
    <cellStyle name="20% - Accent6 12 2 9" xfId="63126"/>
    <cellStyle name="20% - Accent6 12 2 9 2" xfId="63127"/>
    <cellStyle name="20% - Accent6 12 3" xfId="63128"/>
    <cellStyle name="20% - Accent6 12 3 10" xfId="63129"/>
    <cellStyle name="20% - Accent6 12 3 10 2" xfId="63130"/>
    <cellStyle name="20% - Accent6 12 3 11" xfId="63131"/>
    <cellStyle name="20% - Accent6 12 3 2" xfId="63132"/>
    <cellStyle name="20% - Accent6 12 3 2 2" xfId="63133"/>
    <cellStyle name="20% - Accent6 12 3 2 2 2" xfId="63134"/>
    <cellStyle name="20% - Accent6 12 3 2 3" xfId="63135"/>
    <cellStyle name="20% - Accent6 12 3 2 3 2" xfId="63136"/>
    <cellStyle name="20% - Accent6 12 3 2 4" xfId="63137"/>
    <cellStyle name="20% - Accent6 12 3 3" xfId="63138"/>
    <cellStyle name="20% - Accent6 12 3 3 2" xfId="63139"/>
    <cellStyle name="20% - Accent6 12 3 3 2 2" xfId="63140"/>
    <cellStyle name="20% - Accent6 12 3 3 3" xfId="63141"/>
    <cellStyle name="20% - Accent6 12 3 3 3 2" xfId="63142"/>
    <cellStyle name="20% - Accent6 12 3 3 4" xfId="63143"/>
    <cellStyle name="20% - Accent6 12 3 4" xfId="63144"/>
    <cellStyle name="20% - Accent6 12 3 4 2" xfId="63145"/>
    <cellStyle name="20% - Accent6 12 3 4 2 2" xfId="63146"/>
    <cellStyle name="20% - Accent6 12 3 4 3" xfId="63147"/>
    <cellStyle name="20% - Accent6 12 3 5" xfId="63148"/>
    <cellStyle name="20% - Accent6 12 3 5 2" xfId="63149"/>
    <cellStyle name="20% - Accent6 12 3 6" xfId="63150"/>
    <cellStyle name="20% - Accent6 12 3 6 2" xfId="63151"/>
    <cellStyle name="20% - Accent6 12 3 7" xfId="63152"/>
    <cellStyle name="20% - Accent6 12 3 7 2" xfId="63153"/>
    <cellStyle name="20% - Accent6 12 3 8" xfId="63154"/>
    <cellStyle name="20% - Accent6 12 3 8 2" xfId="63155"/>
    <cellStyle name="20% - Accent6 12 3 9" xfId="63156"/>
    <cellStyle name="20% - Accent6 12 3 9 2" xfId="63157"/>
    <cellStyle name="20% - Accent6 12 4" xfId="63158"/>
    <cellStyle name="20% - Accent6 12 4 2" xfId="63159"/>
    <cellStyle name="20% - Accent6 12 4 2 2" xfId="63160"/>
    <cellStyle name="20% - Accent6 12 4 3" xfId="63161"/>
    <cellStyle name="20% - Accent6 12 4 3 2" xfId="63162"/>
    <cellStyle name="20% - Accent6 12 4 4" xfId="63163"/>
    <cellStyle name="20% - Accent6 12 5" xfId="63164"/>
    <cellStyle name="20% - Accent6 12 5 2" xfId="63165"/>
    <cellStyle name="20% - Accent6 12 5 2 2" xfId="63166"/>
    <cellStyle name="20% - Accent6 12 5 3" xfId="63167"/>
    <cellStyle name="20% - Accent6 12 5 3 2" xfId="63168"/>
    <cellStyle name="20% - Accent6 12 5 4" xfId="63169"/>
    <cellStyle name="20% - Accent6 12 6" xfId="63170"/>
    <cellStyle name="20% - Accent6 12 6 2" xfId="63171"/>
    <cellStyle name="20% - Accent6 12 6 2 2" xfId="63172"/>
    <cellStyle name="20% - Accent6 12 6 3" xfId="63173"/>
    <cellStyle name="20% - Accent6 12 7" xfId="63174"/>
    <cellStyle name="20% - Accent6 12 7 2" xfId="63175"/>
    <cellStyle name="20% - Accent6 12 8" xfId="63176"/>
    <cellStyle name="20% - Accent6 12 8 2" xfId="63177"/>
    <cellStyle name="20% - Accent6 12 9" xfId="63178"/>
    <cellStyle name="20% - Accent6 12 9 2" xfId="63179"/>
    <cellStyle name="20% - Accent6 13" xfId="923"/>
    <cellStyle name="20% - Accent6 13 10" xfId="63180"/>
    <cellStyle name="20% - Accent6 13 10 2" xfId="63181"/>
    <cellStyle name="20% - Accent6 13 11" xfId="63182"/>
    <cellStyle name="20% - Accent6 13 11 2" xfId="63183"/>
    <cellStyle name="20% - Accent6 13 12" xfId="63184"/>
    <cellStyle name="20% - Accent6 13 12 2" xfId="63185"/>
    <cellStyle name="20% - Accent6 13 13" xfId="63186"/>
    <cellStyle name="20% - Accent6 13 2" xfId="924"/>
    <cellStyle name="20% - Accent6 13 2 10" xfId="63187"/>
    <cellStyle name="20% - Accent6 13 2 10 2" xfId="63188"/>
    <cellStyle name="20% - Accent6 13 2 11" xfId="63189"/>
    <cellStyle name="20% - Accent6 13 2 11 2" xfId="63190"/>
    <cellStyle name="20% - Accent6 13 2 12" xfId="63191"/>
    <cellStyle name="20% - Accent6 13 2 2" xfId="63192"/>
    <cellStyle name="20% - Accent6 13 2 2 10" xfId="63193"/>
    <cellStyle name="20% - Accent6 13 2 2 10 2" xfId="63194"/>
    <cellStyle name="20% - Accent6 13 2 2 11" xfId="63195"/>
    <cellStyle name="20% - Accent6 13 2 2 2" xfId="63196"/>
    <cellStyle name="20% - Accent6 13 2 2 2 2" xfId="63197"/>
    <cellStyle name="20% - Accent6 13 2 2 2 2 2" xfId="63198"/>
    <cellStyle name="20% - Accent6 13 2 2 2 3" xfId="63199"/>
    <cellStyle name="20% - Accent6 13 2 2 2 3 2" xfId="63200"/>
    <cellStyle name="20% - Accent6 13 2 2 2 4" xfId="63201"/>
    <cellStyle name="20% - Accent6 13 2 2 3" xfId="63202"/>
    <cellStyle name="20% - Accent6 13 2 2 3 2" xfId="63203"/>
    <cellStyle name="20% - Accent6 13 2 2 3 2 2" xfId="63204"/>
    <cellStyle name="20% - Accent6 13 2 2 3 3" xfId="63205"/>
    <cellStyle name="20% - Accent6 13 2 2 3 3 2" xfId="63206"/>
    <cellStyle name="20% - Accent6 13 2 2 3 4" xfId="63207"/>
    <cellStyle name="20% - Accent6 13 2 2 4" xfId="63208"/>
    <cellStyle name="20% - Accent6 13 2 2 4 2" xfId="63209"/>
    <cellStyle name="20% - Accent6 13 2 2 4 2 2" xfId="63210"/>
    <cellStyle name="20% - Accent6 13 2 2 4 3" xfId="63211"/>
    <cellStyle name="20% - Accent6 13 2 2 5" xfId="63212"/>
    <cellStyle name="20% - Accent6 13 2 2 5 2" xfId="63213"/>
    <cellStyle name="20% - Accent6 13 2 2 6" xfId="63214"/>
    <cellStyle name="20% - Accent6 13 2 2 6 2" xfId="63215"/>
    <cellStyle name="20% - Accent6 13 2 2 7" xfId="63216"/>
    <cellStyle name="20% - Accent6 13 2 2 7 2" xfId="63217"/>
    <cellStyle name="20% - Accent6 13 2 2 8" xfId="63218"/>
    <cellStyle name="20% - Accent6 13 2 2 8 2" xfId="63219"/>
    <cellStyle name="20% - Accent6 13 2 2 9" xfId="63220"/>
    <cellStyle name="20% - Accent6 13 2 2 9 2" xfId="63221"/>
    <cellStyle name="20% - Accent6 13 2 3" xfId="63222"/>
    <cellStyle name="20% - Accent6 13 2 3 2" xfId="63223"/>
    <cellStyle name="20% - Accent6 13 2 3 2 2" xfId="63224"/>
    <cellStyle name="20% - Accent6 13 2 3 3" xfId="63225"/>
    <cellStyle name="20% - Accent6 13 2 3 3 2" xfId="63226"/>
    <cellStyle name="20% - Accent6 13 2 3 4" xfId="63227"/>
    <cellStyle name="20% - Accent6 13 2 4" xfId="63228"/>
    <cellStyle name="20% - Accent6 13 2 4 2" xfId="63229"/>
    <cellStyle name="20% - Accent6 13 2 4 2 2" xfId="63230"/>
    <cellStyle name="20% - Accent6 13 2 4 3" xfId="63231"/>
    <cellStyle name="20% - Accent6 13 2 4 3 2" xfId="63232"/>
    <cellStyle name="20% - Accent6 13 2 4 4" xfId="63233"/>
    <cellStyle name="20% - Accent6 13 2 5" xfId="63234"/>
    <cellStyle name="20% - Accent6 13 2 5 2" xfId="63235"/>
    <cellStyle name="20% - Accent6 13 2 5 2 2" xfId="63236"/>
    <cellStyle name="20% - Accent6 13 2 5 3" xfId="63237"/>
    <cellStyle name="20% - Accent6 13 2 6" xfId="63238"/>
    <cellStyle name="20% - Accent6 13 2 6 2" xfId="63239"/>
    <cellStyle name="20% - Accent6 13 2 7" xfId="63240"/>
    <cellStyle name="20% - Accent6 13 2 7 2" xfId="63241"/>
    <cellStyle name="20% - Accent6 13 2 8" xfId="63242"/>
    <cellStyle name="20% - Accent6 13 2 8 2" xfId="63243"/>
    <cellStyle name="20% - Accent6 13 2 9" xfId="63244"/>
    <cellStyle name="20% - Accent6 13 2 9 2" xfId="63245"/>
    <cellStyle name="20% - Accent6 13 3" xfId="63246"/>
    <cellStyle name="20% - Accent6 13 3 10" xfId="63247"/>
    <cellStyle name="20% - Accent6 13 3 10 2" xfId="63248"/>
    <cellStyle name="20% - Accent6 13 3 11" xfId="63249"/>
    <cellStyle name="20% - Accent6 13 3 2" xfId="63250"/>
    <cellStyle name="20% - Accent6 13 3 2 2" xfId="63251"/>
    <cellStyle name="20% - Accent6 13 3 2 2 2" xfId="63252"/>
    <cellStyle name="20% - Accent6 13 3 2 3" xfId="63253"/>
    <cellStyle name="20% - Accent6 13 3 2 3 2" xfId="63254"/>
    <cellStyle name="20% - Accent6 13 3 2 4" xfId="63255"/>
    <cellStyle name="20% - Accent6 13 3 3" xfId="63256"/>
    <cellStyle name="20% - Accent6 13 3 3 2" xfId="63257"/>
    <cellStyle name="20% - Accent6 13 3 3 2 2" xfId="63258"/>
    <cellStyle name="20% - Accent6 13 3 3 3" xfId="63259"/>
    <cellStyle name="20% - Accent6 13 3 3 3 2" xfId="63260"/>
    <cellStyle name="20% - Accent6 13 3 3 4" xfId="63261"/>
    <cellStyle name="20% - Accent6 13 3 4" xfId="63262"/>
    <cellStyle name="20% - Accent6 13 3 4 2" xfId="63263"/>
    <cellStyle name="20% - Accent6 13 3 4 2 2" xfId="63264"/>
    <cellStyle name="20% - Accent6 13 3 4 3" xfId="63265"/>
    <cellStyle name="20% - Accent6 13 3 5" xfId="63266"/>
    <cellStyle name="20% - Accent6 13 3 5 2" xfId="63267"/>
    <cellStyle name="20% - Accent6 13 3 6" xfId="63268"/>
    <cellStyle name="20% - Accent6 13 3 6 2" xfId="63269"/>
    <cellStyle name="20% - Accent6 13 3 7" xfId="63270"/>
    <cellStyle name="20% - Accent6 13 3 7 2" xfId="63271"/>
    <cellStyle name="20% - Accent6 13 3 8" xfId="63272"/>
    <cellStyle name="20% - Accent6 13 3 8 2" xfId="63273"/>
    <cellStyle name="20% - Accent6 13 3 9" xfId="63274"/>
    <cellStyle name="20% - Accent6 13 3 9 2" xfId="63275"/>
    <cellStyle name="20% - Accent6 13 4" xfId="63276"/>
    <cellStyle name="20% - Accent6 13 4 2" xfId="63277"/>
    <cellStyle name="20% - Accent6 13 4 2 2" xfId="63278"/>
    <cellStyle name="20% - Accent6 13 4 3" xfId="63279"/>
    <cellStyle name="20% - Accent6 13 4 3 2" xfId="63280"/>
    <cellStyle name="20% - Accent6 13 4 4" xfId="63281"/>
    <cellStyle name="20% - Accent6 13 5" xfId="63282"/>
    <cellStyle name="20% - Accent6 13 5 2" xfId="63283"/>
    <cellStyle name="20% - Accent6 13 5 2 2" xfId="63284"/>
    <cellStyle name="20% - Accent6 13 5 3" xfId="63285"/>
    <cellStyle name="20% - Accent6 13 5 3 2" xfId="63286"/>
    <cellStyle name="20% - Accent6 13 5 4" xfId="63287"/>
    <cellStyle name="20% - Accent6 13 6" xfId="63288"/>
    <cellStyle name="20% - Accent6 13 6 2" xfId="63289"/>
    <cellStyle name="20% - Accent6 13 6 2 2" xfId="63290"/>
    <cellStyle name="20% - Accent6 13 6 3" xfId="63291"/>
    <cellStyle name="20% - Accent6 13 7" xfId="63292"/>
    <cellStyle name="20% - Accent6 13 7 2" xfId="63293"/>
    <cellStyle name="20% - Accent6 13 8" xfId="63294"/>
    <cellStyle name="20% - Accent6 13 8 2" xfId="63295"/>
    <cellStyle name="20% - Accent6 13 9" xfId="63296"/>
    <cellStyle name="20% - Accent6 13 9 2" xfId="63297"/>
    <cellStyle name="20% - Accent6 14" xfId="925"/>
    <cellStyle name="20% - Accent6 14 10" xfId="63298"/>
    <cellStyle name="20% - Accent6 14 10 2" xfId="63299"/>
    <cellStyle name="20% - Accent6 14 11" xfId="63300"/>
    <cellStyle name="20% - Accent6 14 11 2" xfId="63301"/>
    <cellStyle name="20% - Accent6 14 12" xfId="63302"/>
    <cellStyle name="20% - Accent6 14 12 2" xfId="63303"/>
    <cellStyle name="20% - Accent6 14 13" xfId="63304"/>
    <cellStyle name="20% - Accent6 14 2" xfId="63305"/>
    <cellStyle name="20% - Accent6 14 2 10" xfId="63306"/>
    <cellStyle name="20% - Accent6 14 2 10 2" xfId="63307"/>
    <cellStyle name="20% - Accent6 14 2 11" xfId="63308"/>
    <cellStyle name="20% - Accent6 14 2 11 2" xfId="63309"/>
    <cellStyle name="20% - Accent6 14 2 12" xfId="63310"/>
    <cellStyle name="20% - Accent6 14 2 2" xfId="63311"/>
    <cellStyle name="20% - Accent6 14 2 2 10" xfId="63312"/>
    <cellStyle name="20% - Accent6 14 2 2 10 2" xfId="63313"/>
    <cellStyle name="20% - Accent6 14 2 2 11" xfId="63314"/>
    <cellStyle name="20% - Accent6 14 2 2 2" xfId="63315"/>
    <cellStyle name="20% - Accent6 14 2 2 2 2" xfId="63316"/>
    <cellStyle name="20% - Accent6 14 2 2 2 2 2" xfId="63317"/>
    <cellStyle name="20% - Accent6 14 2 2 2 3" xfId="63318"/>
    <cellStyle name="20% - Accent6 14 2 2 2 3 2" xfId="63319"/>
    <cellStyle name="20% - Accent6 14 2 2 2 4" xfId="63320"/>
    <cellStyle name="20% - Accent6 14 2 2 3" xfId="63321"/>
    <cellStyle name="20% - Accent6 14 2 2 3 2" xfId="63322"/>
    <cellStyle name="20% - Accent6 14 2 2 3 2 2" xfId="63323"/>
    <cellStyle name="20% - Accent6 14 2 2 3 3" xfId="63324"/>
    <cellStyle name="20% - Accent6 14 2 2 3 3 2" xfId="63325"/>
    <cellStyle name="20% - Accent6 14 2 2 3 4" xfId="63326"/>
    <cellStyle name="20% - Accent6 14 2 2 4" xfId="63327"/>
    <cellStyle name="20% - Accent6 14 2 2 4 2" xfId="63328"/>
    <cellStyle name="20% - Accent6 14 2 2 4 2 2" xfId="63329"/>
    <cellStyle name="20% - Accent6 14 2 2 4 3" xfId="63330"/>
    <cellStyle name="20% - Accent6 14 2 2 5" xfId="63331"/>
    <cellStyle name="20% - Accent6 14 2 2 5 2" xfId="63332"/>
    <cellStyle name="20% - Accent6 14 2 2 6" xfId="63333"/>
    <cellStyle name="20% - Accent6 14 2 2 6 2" xfId="63334"/>
    <cellStyle name="20% - Accent6 14 2 2 7" xfId="63335"/>
    <cellStyle name="20% - Accent6 14 2 2 7 2" xfId="63336"/>
    <cellStyle name="20% - Accent6 14 2 2 8" xfId="63337"/>
    <cellStyle name="20% - Accent6 14 2 2 8 2" xfId="63338"/>
    <cellStyle name="20% - Accent6 14 2 2 9" xfId="63339"/>
    <cellStyle name="20% - Accent6 14 2 2 9 2" xfId="63340"/>
    <cellStyle name="20% - Accent6 14 2 3" xfId="63341"/>
    <cellStyle name="20% - Accent6 14 2 3 2" xfId="63342"/>
    <cellStyle name="20% - Accent6 14 2 3 2 2" xfId="63343"/>
    <cellStyle name="20% - Accent6 14 2 3 3" xfId="63344"/>
    <cellStyle name="20% - Accent6 14 2 3 3 2" xfId="63345"/>
    <cellStyle name="20% - Accent6 14 2 3 4" xfId="63346"/>
    <cellStyle name="20% - Accent6 14 2 4" xfId="63347"/>
    <cellStyle name="20% - Accent6 14 2 4 2" xfId="63348"/>
    <cellStyle name="20% - Accent6 14 2 4 2 2" xfId="63349"/>
    <cellStyle name="20% - Accent6 14 2 4 3" xfId="63350"/>
    <cellStyle name="20% - Accent6 14 2 4 3 2" xfId="63351"/>
    <cellStyle name="20% - Accent6 14 2 4 4" xfId="63352"/>
    <cellStyle name="20% - Accent6 14 2 5" xfId="63353"/>
    <cellStyle name="20% - Accent6 14 2 5 2" xfId="63354"/>
    <cellStyle name="20% - Accent6 14 2 5 2 2" xfId="63355"/>
    <cellStyle name="20% - Accent6 14 2 5 3" xfId="63356"/>
    <cellStyle name="20% - Accent6 14 2 6" xfId="63357"/>
    <cellStyle name="20% - Accent6 14 2 6 2" xfId="63358"/>
    <cellStyle name="20% - Accent6 14 2 7" xfId="63359"/>
    <cellStyle name="20% - Accent6 14 2 7 2" xfId="63360"/>
    <cellStyle name="20% - Accent6 14 2 8" xfId="63361"/>
    <cellStyle name="20% - Accent6 14 2 8 2" xfId="63362"/>
    <cellStyle name="20% - Accent6 14 2 9" xfId="63363"/>
    <cellStyle name="20% - Accent6 14 2 9 2" xfId="63364"/>
    <cellStyle name="20% - Accent6 14 3" xfId="63365"/>
    <cellStyle name="20% - Accent6 14 3 10" xfId="63366"/>
    <cellStyle name="20% - Accent6 14 3 10 2" xfId="63367"/>
    <cellStyle name="20% - Accent6 14 3 11" xfId="63368"/>
    <cellStyle name="20% - Accent6 14 3 2" xfId="63369"/>
    <cellStyle name="20% - Accent6 14 3 2 2" xfId="63370"/>
    <cellStyle name="20% - Accent6 14 3 2 2 2" xfId="63371"/>
    <cellStyle name="20% - Accent6 14 3 2 3" xfId="63372"/>
    <cellStyle name="20% - Accent6 14 3 2 3 2" xfId="63373"/>
    <cellStyle name="20% - Accent6 14 3 2 4" xfId="63374"/>
    <cellStyle name="20% - Accent6 14 3 3" xfId="63375"/>
    <cellStyle name="20% - Accent6 14 3 3 2" xfId="63376"/>
    <cellStyle name="20% - Accent6 14 3 3 2 2" xfId="63377"/>
    <cellStyle name="20% - Accent6 14 3 3 3" xfId="63378"/>
    <cellStyle name="20% - Accent6 14 3 3 3 2" xfId="63379"/>
    <cellStyle name="20% - Accent6 14 3 3 4" xfId="63380"/>
    <cellStyle name="20% - Accent6 14 3 4" xfId="63381"/>
    <cellStyle name="20% - Accent6 14 3 4 2" xfId="63382"/>
    <cellStyle name="20% - Accent6 14 3 4 2 2" xfId="63383"/>
    <cellStyle name="20% - Accent6 14 3 4 3" xfId="63384"/>
    <cellStyle name="20% - Accent6 14 3 5" xfId="63385"/>
    <cellStyle name="20% - Accent6 14 3 5 2" xfId="63386"/>
    <cellStyle name="20% - Accent6 14 3 6" xfId="63387"/>
    <cellStyle name="20% - Accent6 14 3 6 2" xfId="63388"/>
    <cellStyle name="20% - Accent6 14 3 7" xfId="63389"/>
    <cellStyle name="20% - Accent6 14 3 7 2" xfId="63390"/>
    <cellStyle name="20% - Accent6 14 3 8" xfId="63391"/>
    <cellStyle name="20% - Accent6 14 3 8 2" xfId="63392"/>
    <cellStyle name="20% - Accent6 14 3 9" xfId="63393"/>
    <cellStyle name="20% - Accent6 14 3 9 2" xfId="63394"/>
    <cellStyle name="20% - Accent6 14 4" xfId="63395"/>
    <cellStyle name="20% - Accent6 14 4 2" xfId="63396"/>
    <cellStyle name="20% - Accent6 14 4 2 2" xfId="63397"/>
    <cellStyle name="20% - Accent6 14 4 3" xfId="63398"/>
    <cellStyle name="20% - Accent6 14 4 3 2" xfId="63399"/>
    <cellStyle name="20% - Accent6 14 4 4" xfId="63400"/>
    <cellStyle name="20% - Accent6 14 5" xfId="63401"/>
    <cellStyle name="20% - Accent6 14 5 2" xfId="63402"/>
    <cellStyle name="20% - Accent6 14 5 2 2" xfId="63403"/>
    <cellStyle name="20% - Accent6 14 5 3" xfId="63404"/>
    <cellStyle name="20% - Accent6 14 5 3 2" xfId="63405"/>
    <cellStyle name="20% - Accent6 14 5 4" xfId="63406"/>
    <cellStyle name="20% - Accent6 14 6" xfId="63407"/>
    <cellStyle name="20% - Accent6 14 6 2" xfId="63408"/>
    <cellStyle name="20% - Accent6 14 6 2 2" xfId="63409"/>
    <cellStyle name="20% - Accent6 14 6 3" xfId="63410"/>
    <cellStyle name="20% - Accent6 14 7" xfId="63411"/>
    <cellStyle name="20% - Accent6 14 7 2" xfId="63412"/>
    <cellStyle name="20% - Accent6 14 8" xfId="63413"/>
    <cellStyle name="20% - Accent6 14 8 2" xfId="63414"/>
    <cellStyle name="20% - Accent6 14 9" xfId="63415"/>
    <cellStyle name="20% - Accent6 14 9 2" xfId="63416"/>
    <cellStyle name="20% - Accent6 15" xfId="63417"/>
    <cellStyle name="20% - Accent6 15 10" xfId="63418"/>
    <cellStyle name="20% - Accent6 15 10 2" xfId="63419"/>
    <cellStyle name="20% - Accent6 15 11" xfId="63420"/>
    <cellStyle name="20% - Accent6 15 11 2" xfId="63421"/>
    <cellStyle name="20% - Accent6 15 12" xfId="63422"/>
    <cellStyle name="20% - Accent6 15 12 2" xfId="63423"/>
    <cellStyle name="20% - Accent6 15 13" xfId="63424"/>
    <cellStyle name="20% - Accent6 15 2" xfId="63425"/>
    <cellStyle name="20% - Accent6 15 2 10" xfId="63426"/>
    <cellStyle name="20% - Accent6 15 2 10 2" xfId="63427"/>
    <cellStyle name="20% - Accent6 15 2 11" xfId="63428"/>
    <cellStyle name="20% - Accent6 15 2 11 2" xfId="63429"/>
    <cellStyle name="20% - Accent6 15 2 12" xfId="63430"/>
    <cellStyle name="20% - Accent6 15 2 2" xfId="63431"/>
    <cellStyle name="20% - Accent6 15 2 2 10" xfId="63432"/>
    <cellStyle name="20% - Accent6 15 2 2 10 2" xfId="63433"/>
    <cellStyle name="20% - Accent6 15 2 2 11" xfId="63434"/>
    <cellStyle name="20% - Accent6 15 2 2 2" xfId="63435"/>
    <cellStyle name="20% - Accent6 15 2 2 2 2" xfId="63436"/>
    <cellStyle name="20% - Accent6 15 2 2 2 2 2" xfId="63437"/>
    <cellStyle name="20% - Accent6 15 2 2 2 3" xfId="63438"/>
    <cellStyle name="20% - Accent6 15 2 2 2 3 2" xfId="63439"/>
    <cellStyle name="20% - Accent6 15 2 2 2 4" xfId="63440"/>
    <cellStyle name="20% - Accent6 15 2 2 3" xfId="63441"/>
    <cellStyle name="20% - Accent6 15 2 2 3 2" xfId="63442"/>
    <cellStyle name="20% - Accent6 15 2 2 3 2 2" xfId="63443"/>
    <cellStyle name="20% - Accent6 15 2 2 3 3" xfId="63444"/>
    <cellStyle name="20% - Accent6 15 2 2 3 3 2" xfId="63445"/>
    <cellStyle name="20% - Accent6 15 2 2 3 4" xfId="63446"/>
    <cellStyle name="20% - Accent6 15 2 2 4" xfId="63447"/>
    <cellStyle name="20% - Accent6 15 2 2 4 2" xfId="63448"/>
    <cellStyle name="20% - Accent6 15 2 2 4 2 2" xfId="63449"/>
    <cellStyle name="20% - Accent6 15 2 2 4 3" xfId="63450"/>
    <cellStyle name="20% - Accent6 15 2 2 5" xfId="63451"/>
    <cellStyle name="20% - Accent6 15 2 2 5 2" xfId="63452"/>
    <cellStyle name="20% - Accent6 15 2 2 6" xfId="63453"/>
    <cellStyle name="20% - Accent6 15 2 2 6 2" xfId="63454"/>
    <cellStyle name="20% - Accent6 15 2 2 7" xfId="63455"/>
    <cellStyle name="20% - Accent6 15 2 2 7 2" xfId="63456"/>
    <cellStyle name="20% - Accent6 15 2 2 8" xfId="63457"/>
    <cellStyle name="20% - Accent6 15 2 2 8 2" xfId="63458"/>
    <cellStyle name="20% - Accent6 15 2 2 9" xfId="63459"/>
    <cellStyle name="20% - Accent6 15 2 2 9 2" xfId="63460"/>
    <cellStyle name="20% - Accent6 15 2 3" xfId="63461"/>
    <cellStyle name="20% - Accent6 15 2 3 2" xfId="63462"/>
    <cellStyle name="20% - Accent6 15 2 3 2 2" xfId="63463"/>
    <cellStyle name="20% - Accent6 15 2 3 3" xfId="63464"/>
    <cellStyle name="20% - Accent6 15 2 3 3 2" xfId="63465"/>
    <cellStyle name="20% - Accent6 15 2 3 4" xfId="63466"/>
    <cellStyle name="20% - Accent6 15 2 4" xfId="63467"/>
    <cellStyle name="20% - Accent6 15 2 4 2" xfId="63468"/>
    <cellStyle name="20% - Accent6 15 2 4 2 2" xfId="63469"/>
    <cellStyle name="20% - Accent6 15 2 4 3" xfId="63470"/>
    <cellStyle name="20% - Accent6 15 2 4 3 2" xfId="63471"/>
    <cellStyle name="20% - Accent6 15 2 4 4" xfId="63472"/>
    <cellStyle name="20% - Accent6 15 2 5" xfId="63473"/>
    <cellStyle name="20% - Accent6 15 2 5 2" xfId="63474"/>
    <cellStyle name="20% - Accent6 15 2 5 2 2" xfId="63475"/>
    <cellStyle name="20% - Accent6 15 2 5 3" xfId="63476"/>
    <cellStyle name="20% - Accent6 15 2 6" xfId="63477"/>
    <cellStyle name="20% - Accent6 15 2 6 2" xfId="63478"/>
    <cellStyle name="20% - Accent6 15 2 7" xfId="63479"/>
    <cellStyle name="20% - Accent6 15 2 7 2" xfId="63480"/>
    <cellStyle name="20% - Accent6 15 2 8" xfId="63481"/>
    <cellStyle name="20% - Accent6 15 2 8 2" xfId="63482"/>
    <cellStyle name="20% - Accent6 15 2 9" xfId="63483"/>
    <cellStyle name="20% - Accent6 15 2 9 2" xfId="63484"/>
    <cellStyle name="20% - Accent6 15 3" xfId="63485"/>
    <cellStyle name="20% - Accent6 15 3 10" xfId="63486"/>
    <cellStyle name="20% - Accent6 15 3 10 2" xfId="63487"/>
    <cellStyle name="20% - Accent6 15 3 11" xfId="63488"/>
    <cellStyle name="20% - Accent6 15 3 2" xfId="63489"/>
    <cellStyle name="20% - Accent6 15 3 2 2" xfId="63490"/>
    <cellStyle name="20% - Accent6 15 3 2 2 2" xfId="63491"/>
    <cellStyle name="20% - Accent6 15 3 2 3" xfId="63492"/>
    <cellStyle name="20% - Accent6 15 3 2 3 2" xfId="63493"/>
    <cellStyle name="20% - Accent6 15 3 2 4" xfId="63494"/>
    <cellStyle name="20% - Accent6 15 3 3" xfId="63495"/>
    <cellStyle name="20% - Accent6 15 3 3 2" xfId="63496"/>
    <cellStyle name="20% - Accent6 15 3 3 2 2" xfId="63497"/>
    <cellStyle name="20% - Accent6 15 3 3 3" xfId="63498"/>
    <cellStyle name="20% - Accent6 15 3 3 3 2" xfId="63499"/>
    <cellStyle name="20% - Accent6 15 3 3 4" xfId="63500"/>
    <cellStyle name="20% - Accent6 15 3 4" xfId="63501"/>
    <cellStyle name="20% - Accent6 15 3 4 2" xfId="63502"/>
    <cellStyle name="20% - Accent6 15 3 4 2 2" xfId="63503"/>
    <cellStyle name="20% - Accent6 15 3 4 3" xfId="63504"/>
    <cellStyle name="20% - Accent6 15 3 5" xfId="63505"/>
    <cellStyle name="20% - Accent6 15 3 5 2" xfId="63506"/>
    <cellStyle name="20% - Accent6 15 3 6" xfId="63507"/>
    <cellStyle name="20% - Accent6 15 3 6 2" xfId="63508"/>
    <cellStyle name="20% - Accent6 15 3 7" xfId="63509"/>
    <cellStyle name="20% - Accent6 15 3 7 2" xfId="63510"/>
    <cellStyle name="20% - Accent6 15 3 8" xfId="63511"/>
    <cellStyle name="20% - Accent6 15 3 8 2" xfId="63512"/>
    <cellStyle name="20% - Accent6 15 3 9" xfId="63513"/>
    <cellStyle name="20% - Accent6 15 3 9 2" xfId="63514"/>
    <cellStyle name="20% - Accent6 15 4" xfId="63515"/>
    <cellStyle name="20% - Accent6 15 4 2" xfId="63516"/>
    <cellStyle name="20% - Accent6 15 4 2 2" xfId="63517"/>
    <cellStyle name="20% - Accent6 15 4 3" xfId="63518"/>
    <cellStyle name="20% - Accent6 15 4 3 2" xfId="63519"/>
    <cellStyle name="20% - Accent6 15 4 4" xfId="63520"/>
    <cellStyle name="20% - Accent6 15 5" xfId="63521"/>
    <cellStyle name="20% - Accent6 15 5 2" xfId="63522"/>
    <cellStyle name="20% - Accent6 15 5 2 2" xfId="63523"/>
    <cellStyle name="20% - Accent6 15 5 3" xfId="63524"/>
    <cellStyle name="20% - Accent6 15 5 3 2" xfId="63525"/>
    <cellStyle name="20% - Accent6 15 5 4" xfId="63526"/>
    <cellStyle name="20% - Accent6 15 6" xfId="63527"/>
    <cellStyle name="20% - Accent6 15 6 2" xfId="63528"/>
    <cellStyle name="20% - Accent6 15 6 2 2" xfId="63529"/>
    <cellStyle name="20% - Accent6 15 6 3" xfId="63530"/>
    <cellStyle name="20% - Accent6 15 7" xfId="63531"/>
    <cellStyle name="20% - Accent6 15 7 2" xfId="63532"/>
    <cellStyle name="20% - Accent6 15 8" xfId="63533"/>
    <cellStyle name="20% - Accent6 15 8 2" xfId="63534"/>
    <cellStyle name="20% - Accent6 15 9" xfId="63535"/>
    <cellStyle name="20% - Accent6 15 9 2" xfId="63536"/>
    <cellStyle name="20% - Accent6 16" xfId="63537"/>
    <cellStyle name="20% - Accent6 16 10" xfId="63538"/>
    <cellStyle name="20% - Accent6 16 10 2" xfId="63539"/>
    <cellStyle name="20% - Accent6 16 11" xfId="63540"/>
    <cellStyle name="20% - Accent6 16 11 2" xfId="63541"/>
    <cellStyle name="20% - Accent6 16 12" xfId="63542"/>
    <cellStyle name="20% - Accent6 16 12 2" xfId="63543"/>
    <cellStyle name="20% - Accent6 16 13" xfId="63544"/>
    <cellStyle name="20% - Accent6 16 2" xfId="63545"/>
    <cellStyle name="20% - Accent6 16 2 10" xfId="63546"/>
    <cellStyle name="20% - Accent6 16 2 10 2" xfId="63547"/>
    <cellStyle name="20% - Accent6 16 2 11" xfId="63548"/>
    <cellStyle name="20% - Accent6 16 2 11 2" xfId="63549"/>
    <cellStyle name="20% - Accent6 16 2 12" xfId="63550"/>
    <cellStyle name="20% - Accent6 16 2 2" xfId="63551"/>
    <cellStyle name="20% - Accent6 16 2 2 10" xfId="63552"/>
    <cellStyle name="20% - Accent6 16 2 2 10 2" xfId="63553"/>
    <cellStyle name="20% - Accent6 16 2 2 11" xfId="63554"/>
    <cellStyle name="20% - Accent6 16 2 2 2" xfId="63555"/>
    <cellStyle name="20% - Accent6 16 2 2 2 2" xfId="63556"/>
    <cellStyle name="20% - Accent6 16 2 2 2 2 2" xfId="63557"/>
    <cellStyle name="20% - Accent6 16 2 2 2 3" xfId="63558"/>
    <cellStyle name="20% - Accent6 16 2 2 2 3 2" xfId="63559"/>
    <cellStyle name="20% - Accent6 16 2 2 2 4" xfId="63560"/>
    <cellStyle name="20% - Accent6 16 2 2 3" xfId="63561"/>
    <cellStyle name="20% - Accent6 16 2 2 3 2" xfId="63562"/>
    <cellStyle name="20% - Accent6 16 2 2 3 2 2" xfId="63563"/>
    <cellStyle name="20% - Accent6 16 2 2 3 3" xfId="63564"/>
    <cellStyle name="20% - Accent6 16 2 2 3 3 2" xfId="63565"/>
    <cellStyle name="20% - Accent6 16 2 2 3 4" xfId="63566"/>
    <cellStyle name="20% - Accent6 16 2 2 4" xfId="63567"/>
    <cellStyle name="20% - Accent6 16 2 2 4 2" xfId="63568"/>
    <cellStyle name="20% - Accent6 16 2 2 4 2 2" xfId="63569"/>
    <cellStyle name="20% - Accent6 16 2 2 4 3" xfId="63570"/>
    <cellStyle name="20% - Accent6 16 2 2 5" xfId="63571"/>
    <cellStyle name="20% - Accent6 16 2 2 5 2" xfId="63572"/>
    <cellStyle name="20% - Accent6 16 2 2 6" xfId="63573"/>
    <cellStyle name="20% - Accent6 16 2 2 6 2" xfId="63574"/>
    <cellStyle name="20% - Accent6 16 2 2 7" xfId="63575"/>
    <cellStyle name="20% - Accent6 16 2 2 7 2" xfId="63576"/>
    <cellStyle name="20% - Accent6 16 2 2 8" xfId="63577"/>
    <cellStyle name="20% - Accent6 16 2 2 8 2" xfId="63578"/>
    <cellStyle name="20% - Accent6 16 2 2 9" xfId="63579"/>
    <cellStyle name="20% - Accent6 16 2 2 9 2" xfId="63580"/>
    <cellStyle name="20% - Accent6 16 2 3" xfId="63581"/>
    <cellStyle name="20% - Accent6 16 2 3 2" xfId="63582"/>
    <cellStyle name="20% - Accent6 16 2 3 2 2" xfId="63583"/>
    <cellStyle name="20% - Accent6 16 2 3 3" xfId="63584"/>
    <cellStyle name="20% - Accent6 16 2 3 3 2" xfId="63585"/>
    <cellStyle name="20% - Accent6 16 2 3 4" xfId="63586"/>
    <cellStyle name="20% - Accent6 16 2 4" xfId="63587"/>
    <cellStyle name="20% - Accent6 16 2 4 2" xfId="63588"/>
    <cellStyle name="20% - Accent6 16 2 4 2 2" xfId="63589"/>
    <cellStyle name="20% - Accent6 16 2 4 3" xfId="63590"/>
    <cellStyle name="20% - Accent6 16 2 4 3 2" xfId="63591"/>
    <cellStyle name="20% - Accent6 16 2 4 4" xfId="63592"/>
    <cellStyle name="20% - Accent6 16 2 5" xfId="63593"/>
    <cellStyle name="20% - Accent6 16 2 5 2" xfId="63594"/>
    <cellStyle name="20% - Accent6 16 2 5 2 2" xfId="63595"/>
    <cellStyle name="20% - Accent6 16 2 5 3" xfId="63596"/>
    <cellStyle name="20% - Accent6 16 2 6" xfId="63597"/>
    <cellStyle name="20% - Accent6 16 2 6 2" xfId="63598"/>
    <cellStyle name="20% - Accent6 16 2 7" xfId="63599"/>
    <cellStyle name="20% - Accent6 16 2 7 2" xfId="63600"/>
    <cellStyle name="20% - Accent6 16 2 8" xfId="63601"/>
    <cellStyle name="20% - Accent6 16 2 8 2" xfId="63602"/>
    <cellStyle name="20% - Accent6 16 2 9" xfId="63603"/>
    <cellStyle name="20% - Accent6 16 2 9 2" xfId="63604"/>
    <cellStyle name="20% - Accent6 16 3" xfId="63605"/>
    <cellStyle name="20% - Accent6 16 3 10" xfId="63606"/>
    <cellStyle name="20% - Accent6 16 3 10 2" xfId="63607"/>
    <cellStyle name="20% - Accent6 16 3 11" xfId="63608"/>
    <cellStyle name="20% - Accent6 16 3 2" xfId="63609"/>
    <cellStyle name="20% - Accent6 16 3 2 2" xfId="63610"/>
    <cellStyle name="20% - Accent6 16 3 2 2 2" xfId="63611"/>
    <cellStyle name="20% - Accent6 16 3 2 3" xfId="63612"/>
    <cellStyle name="20% - Accent6 16 3 2 3 2" xfId="63613"/>
    <cellStyle name="20% - Accent6 16 3 2 4" xfId="63614"/>
    <cellStyle name="20% - Accent6 16 3 3" xfId="63615"/>
    <cellStyle name="20% - Accent6 16 3 3 2" xfId="63616"/>
    <cellStyle name="20% - Accent6 16 3 3 2 2" xfId="63617"/>
    <cellStyle name="20% - Accent6 16 3 3 3" xfId="63618"/>
    <cellStyle name="20% - Accent6 16 3 3 3 2" xfId="63619"/>
    <cellStyle name="20% - Accent6 16 3 3 4" xfId="63620"/>
    <cellStyle name="20% - Accent6 16 3 4" xfId="63621"/>
    <cellStyle name="20% - Accent6 16 3 4 2" xfId="63622"/>
    <cellStyle name="20% - Accent6 16 3 4 2 2" xfId="63623"/>
    <cellStyle name="20% - Accent6 16 3 4 3" xfId="63624"/>
    <cellStyle name="20% - Accent6 16 3 5" xfId="63625"/>
    <cellStyle name="20% - Accent6 16 3 5 2" xfId="63626"/>
    <cellStyle name="20% - Accent6 16 3 6" xfId="63627"/>
    <cellStyle name="20% - Accent6 16 3 6 2" xfId="63628"/>
    <cellStyle name="20% - Accent6 16 3 7" xfId="63629"/>
    <cellStyle name="20% - Accent6 16 3 7 2" xfId="63630"/>
    <cellStyle name="20% - Accent6 16 3 8" xfId="63631"/>
    <cellStyle name="20% - Accent6 16 3 8 2" xfId="63632"/>
    <cellStyle name="20% - Accent6 16 3 9" xfId="63633"/>
    <cellStyle name="20% - Accent6 16 3 9 2" xfId="63634"/>
    <cellStyle name="20% - Accent6 16 4" xfId="63635"/>
    <cellStyle name="20% - Accent6 16 4 2" xfId="63636"/>
    <cellStyle name="20% - Accent6 16 4 2 2" xfId="63637"/>
    <cellStyle name="20% - Accent6 16 4 3" xfId="63638"/>
    <cellStyle name="20% - Accent6 16 4 3 2" xfId="63639"/>
    <cellStyle name="20% - Accent6 16 4 4" xfId="63640"/>
    <cellStyle name="20% - Accent6 16 5" xfId="63641"/>
    <cellStyle name="20% - Accent6 16 5 2" xfId="63642"/>
    <cellStyle name="20% - Accent6 16 5 2 2" xfId="63643"/>
    <cellStyle name="20% - Accent6 16 5 3" xfId="63644"/>
    <cellStyle name="20% - Accent6 16 5 3 2" xfId="63645"/>
    <cellStyle name="20% - Accent6 16 5 4" xfId="63646"/>
    <cellStyle name="20% - Accent6 16 6" xfId="63647"/>
    <cellStyle name="20% - Accent6 16 6 2" xfId="63648"/>
    <cellStyle name="20% - Accent6 16 6 2 2" xfId="63649"/>
    <cellStyle name="20% - Accent6 16 6 3" xfId="63650"/>
    <cellStyle name="20% - Accent6 16 7" xfId="63651"/>
    <cellStyle name="20% - Accent6 16 7 2" xfId="63652"/>
    <cellStyle name="20% - Accent6 16 8" xfId="63653"/>
    <cellStyle name="20% - Accent6 16 8 2" xfId="63654"/>
    <cellStyle name="20% - Accent6 16 9" xfId="63655"/>
    <cellStyle name="20% - Accent6 16 9 2" xfId="63656"/>
    <cellStyle name="20% - Accent6 17" xfId="63657"/>
    <cellStyle name="20% - Accent6 17 10" xfId="63658"/>
    <cellStyle name="20% - Accent6 17 10 2" xfId="63659"/>
    <cellStyle name="20% - Accent6 17 11" xfId="63660"/>
    <cellStyle name="20% - Accent6 17 11 2" xfId="63661"/>
    <cellStyle name="20% - Accent6 17 12" xfId="63662"/>
    <cellStyle name="20% - Accent6 17 12 2" xfId="63663"/>
    <cellStyle name="20% - Accent6 17 13" xfId="63664"/>
    <cellStyle name="20% - Accent6 17 2" xfId="63665"/>
    <cellStyle name="20% - Accent6 17 2 10" xfId="63666"/>
    <cellStyle name="20% - Accent6 17 2 10 2" xfId="63667"/>
    <cellStyle name="20% - Accent6 17 2 11" xfId="63668"/>
    <cellStyle name="20% - Accent6 17 2 11 2" xfId="63669"/>
    <cellStyle name="20% - Accent6 17 2 12" xfId="63670"/>
    <cellStyle name="20% - Accent6 17 2 2" xfId="63671"/>
    <cellStyle name="20% - Accent6 17 2 2 10" xfId="63672"/>
    <cellStyle name="20% - Accent6 17 2 2 10 2" xfId="63673"/>
    <cellStyle name="20% - Accent6 17 2 2 11" xfId="63674"/>
    <cellStyle name="20% - Accent6 17 2 2 2" xfId="63675"/>
    <cellStyle name="20% - Accent6 17 2 2 2 2" xfId="63676"/>
    <cellStyle name="20% - Accent6 17 2 2 2 2 2" xfId="63677"/>
    <cellStyle name="20% - Accent6 17 2 2 2 3" xfId="63678"/>
    <cellStyle name="20% - Accent6 17 2 2 2 3 2" xfId="63679"/>
    <cellStyle name="20% - Accent6 17 2 2 2 4" xfId="63680"/>
    <cellStyle name="20% - Accent6 17 2 2 3" xfId="63681"/>
    <cellStyle name="20% - Accent6 17 2 2 3 2" xfId="63682"/>
    <cellStyle name="20% - Accent6 17 2 2 3 2 2" xfId="63683"/>
    <cellStyle name="20% - Accent6 17 2 2 3 3" xfId="63684"/>
    <cellStyle name="20% - Accent6 17 2 2 3 3 2" xfId="63685"/>
    <cellStyle name="20% - Accent6 17 2 2 3 4" xfId="63686"/>
    <cellStyle name="20% - Accent6 17 2 2 4" xfId="63687"/>
    <cellStyle name="20% - Accent6 17 2 2 4 2" xfId="63688"/>
    <cellStyle name="20% - Accent6 17 2 2 4 2 2" xfId="63689"/>
    <cellStyle name="20% - Accent6 17 2 2 4 3" xfId="63690"/>
    <cellStyle name="20% - Accent6 17 2 2 5" xfId="63691"/>
    <cellStyle name="20% - Accent6 17 2 2 5 2" xfId="63692"/>
    <cellStyle name="20% - Accent6 17 2 2 6" xfId="63693"/>
    <cellStyle name="20% - Accent6 17 2 2 6 2" xfId="63694"/>
    <cellStyle name="20% - Accent6 17 2 2 7" xfId="63695"/>
    <cellStyle name="20% - Accent6 17 2 2 7 2" xfId="63696"/>
    <cellStyle name="20% - Accent6 17 2 2 8" xfId="63697"/>
    <cellStyle name="20% - Accent6 17 2 2 8 2" xfId="63698"/>
    <cellStyle name="20% - Accent6 17 2 2 9" xfId="63699"/>
    <cellStyle name="20% - Accent6 17 2 2 9 2" xfId="63700"/>
    <cellStyle name="20% - Accent6 17 2 3" xfId="63701"/>
    <cellStyle name="20% - Accent6 17 2 3 2" xfId="63702"/>
    <cellStyle name="20% - Accent6 17 2 3 2 2" xfId="63703"/>
    <cellStyle name="20% - Accent6 17 2 3 3" xfId="63704"/>
    <cellStyle name="20% - Accent6 17 2 3 3 2" xfId="63705"/>
    <cellStyle name="20% - Accent6 17 2 3 4" xfId="63706"/>
    <cellStyle name="20% - Accent6 17 2 4" xfId="63707"/>
    <cellStyle name="20% - Accent6 17 2 4 2" xfId="63708"/>
    <cellStyle name="20% - Accent6 17 2 4 2 2" xfId="63709"/>
    <cellStyle name="20% - Accent6 17 2 4 3" xfId="63710"/>
    <cellStyle name="20% - Accent6 17 2 4 3 2" xfId="63711"/>
    <cellStyle name="20% - Accent6 17 2 4 4" xfId="63712"/>
    <cellStyle name="20% - Accent6 17 2 5" xfId="63713"/>
    <cellStyle name="20% - Accent6 17 2 5 2" xfId="63714"/>
    <cellStyle name="20% - Accent6 17 2 5 2 2" xfId="63715"/>
    <cellStyle name="20% - Accent6 17 2 5 3" xfId="63716"/>
    <cellStyle name="20% - Accent6 17 2 6" xfId="63717"/>
    <cellStyle name="20% - Accent6 17 2 6 2" xfId="63718"/>
    <cellStyle name="20% - Accent6 17 2 7" xfId="63719"/>
    <cellStyle name="20% - Accent6 17 2 7 2" xfId="63720"/>
    <cellStyle name="20% - Accent6 17 2 8" xfId="63721"/>
    <cellStyle name="20% - Accent6 17 2 8 2" xfId="63722"/>
    <cellStyle name="20% - Accent6 17 2 9" xfId="63723"/>
    <cellStyle name="20% - Accent6 17 2 9 2" xfId="63724"/>
    <cellStyle name="20% - Accent6 17 3" xfId="63725"/>
    <cellStyle name="20% - Accent6 17 3 10" xfId="63726"/>
    <cellStyle name="20% - Accent6 17 3 10 2" xfId="63727"/>
    <cellStyle name="20% - Accent6 17 3 11" xfId="63728"/>
    <cellStyle name="20% - Accent6 17 3 2" xfId="63729"/>
    <cellStyle name="20% - Accent6 17 3 2 2" xfId="63730"/>
    <cellStyle name="20% - Accent6 17 3 2 2 2" xfId="63731"/>
    <cellStyle name="20% - Accent6 17 3 2 3" xfId="63732"/>
    <cellStyle name="20% - Accent6 17 3 2 3 2" xfId="63733"/>
    <cellStyle name="20% - Accent6 17 3 2 4" xfId="63734"/>
    <cellStyle name="20% - Accent6 17 3 3" xfId="63735"/>
    <cellStyle name="20% - Accent6 17 3 3 2" xfId="63736"/>
    <cellStyle name="20% - Accent6 17 3 3 2 2" xfId="63737"/>
    <cellStyle name="20% - Accent6 17 3 3 3" xfId="63738"/>
    <cellStyle name="20% - Accent6 17 3 3 3 2" xfId="63739"/>
    <cellStyle name="20% - Accent6 17 3 3 4" xfId="63740"/>
    <cellStyle name="20% - Accent6 17 3 4" xfId="63741"/>
    <cellStyle name="20% - Accent6 17 3 4 2" xfId="63742"/>
    <cellStyle name="20% - Accent6 17 3 4 2 2" xfId="63743"/>
    <cellStyle name="20% - Accent6 17 3 4 3" xfId="63744"/>
    <cellStyle name="20% - Accent6 17 3 5" xfId="63745"/>
    <cellStyle name="20% - Accent6 17 3 5 2" xfId="63746"/>
    <cellStyle name="20% - Accent6 17 3 6" xfId="63747"/>
    <cellStyle name="20% - Accent6 17 3 6 2" xfId="63748"/>
    <cellStyle name="20% - Accent6 17 3 7" xfId="63749"/>
    <cellStyle name="20% - Accent6 17 3 7 2" xfId="63750"/>
    <cellStyle name="20% - Accent6 17 3 8" xfId="63751"/>
    <cellStyle name="20% - Accent6 17 3 8 2" xfId="63752"/>
    <cellStyle name="20% - Accent6 17 3 9" xfId="63753"/>
    <cellStyle name="20% - Accent6 17 3 9 2" xfId="63754"/>
    <cellStyle name="20% - Accent6 17 4" xfId="63755"/>
    <cellStyle name="20% - Accent6 17 4 2" xfId="63756"/>
    <cellStyle name="20% - Accent6 17 4 2 2" xfId="63757"/>
    <cellStyle name="20% - Accent6 17 4 3" xfId="63758"/>
    <cellStyle name="20% - Accent6 17 4 3 2" xfId="63759"/>
    <cellStyle name="20% - Accent6 17 4 4" xfId="63760"/>
    <cellStyle name="20% - Accent6 17 5" xfId="63761"/>
    <cellStyle name="20% - Accent6 17 5 2" xfId="63762"/>
    <cellStyle name="20% - Accent6 17 5 2 2" xfId="63763"/>
    <cellStyle name="20% - Accent6 17 5 3" xfId="63764"/>
    <cellStyle name="20% - Accent6 17 5 3 2" xfId="63765"/>
    <cellStyle name="20% - Accent6 17 5 4" xfId="63766"/>
    <cellStyle name="20% - Accent6 17 6" xfId="63767"/>
    <cellStyle name="20% - Accent6 17 6 2" xfId="63768"/>
    <cellStyle name="20% - Accent6 17 6 2 2" xfId="63769"/>
    <cellStyle name="20% - Accent6 17 6 3" xfId="63770"/>
    <cellStyle name="20% - Accent6 17 7" xfId="63771"/>
    <cellStyle name="20% - Accent6 17 7 2" xfId="63772"/>
    <cellStyle name="20% - Accent6 17 8" xfId="63773"/>
    <cellStyle name="20% - Accent6 17 8 2" xfId="63774"/>
    <cellStyle name="20% - Accent6 17 9" xfId="63775"/>
    <cellStyle name="20% - Accent6 17 9 2" xfId="63776"/>
    <cellStyle name="20% - Accent6 18" xfId="63777"/>
    <cellStyle name="20% - Accent6 18 10" xfId="63778"/>
    <cellStyle name="20% - Accent6 18 10 2" xfId="63779"/>
    <cellStyle name="20% - Accent6 18 11" xfId="63780"/>
    <cellStyle name="20% - Accent6 18 11 2" xfId="63781"/>
    <cellStyle name="20% - Accent6 18 12" xfId="63782"/>
    <cellStyle name="20% - Accent6 18 12 2" xfId="63783"/>
    <cellStyle name="20% - Accent6 18 13" xfId="63784"/>
    <cellStyle name="20% - Accent6 18 2" xfId="63785"/>
    <cellStyle name="20% - Accent6 18 2 10" xfId="63786"/>
    <cellStyle name="20% - Accent6 18 2 10 2" xfId="63787"/>
    <cellStyle name="20% - Accent6 18 2 11" xfId="63788"/>
    <cellStyle name="20% - Accent6 18 2 11 2" xfId="63789"/>
    <cellStyle name="20% - Accent6 18 2 12" xfId="63790"/>
    <cellStyle name="20% - Accent6 18 2 2" xfId="63791"/>
    <cellStyle name="20% - Accent6 18 2 2 10" xfId="63792"/>
    <cellStyle name="20% - Accent6 18 2 2 10 2" xfId="63793"/>
    <cellStyle name="20% - Accent6 18 2 2 11" xfId="63794"/>
    <cellStyle name="20% - Accent6 18 2 2 2" xfId="63795"/>
    <cellStyle name="20% - Accent6 18 2 2 2 2" xfId="63796"/>
    <cellStyle name="20% - Accent6 18 2 2 2 2 2" xfId="63797"/>
    <cellStyle name="20% - Accent6 18 2 2 2 3" xfId="63798"/>
    <cellStyle name="20% - Accent6 18 2 2 2 3 2" xfId="63799"/>
    <cellStyle name="20% - Accent6 18 2 2 2 4" xfId="63800"/>
    <cellStyle name="20% - Accent6 18 2 2 3" xfId="63801"/>
    <cellStyle name="20% - Accent6 18 2 2 3 2" xfId="63802"/>
    <cellStyle name="20% - Accent6 18 2 2 3 2 2" xfId="63803"/>
    <cellStyle name="20% - Accent6 18 2 2 3 3" xfId="63804"/>
    <cellStyle name="20% - Accent6 18 2 2 3 3 2" xfId="63805"/>
    <cellStyle name="20% - Accent6 18 2 2 3 4" xfId="63806"/>
    <cellStyle name="20% - Accent6 18 2 2 4" xfId="63807"/>
    <cellStyle name="20% - Accent6 18 2 2 4 2" xfId="63808"/>
    <cellStyle name="20% - Accent6 18 2 2 4 2 2" xfId="63809"/>
    <cellStyle name="20% - Accent6 18 2 2 4 3" xfId="63810"/>
    <cellStyle name="20% - Accent6 18 2 2 5" xfId="63811"/>
    <cellStyle name="20% - Accent6 18 2 2 5 2" xfId="63812"/>
    <cellStyle name="20% - Accent6 18 2 2 6" xfId="63813"/>
    <cellStyle name="20% - Accent6 18 2 2 6 2" xfId="63814"/>
    <cellStyle name="20% - Accent6 18 2 2 7" xfId="63815"/>
    <cellStyle name="20% - Accent6 18 2 2 7 2" xfId="63816"/>
    <cellStyle name="20% - Accent6 18 2 2 8" xfId="63817"/>
    <cellStyle name="20% - Accent6 18 2 2 8 2" xfId="63818"/>
    <cellStyle name="20% - Accent6 18 2 2 9" xfId="63819"/>
    <cellStyle name="20% - Accent6 18 2 2 9 2" xfId="63820"/>
    <cellStyle name="20% - Accent6 18 2 3" xfId="63821"/>
    <cellStyle name="20% - Accent6 18 2 3 2" xfId="63822"/>
    <cellStyle name="20% - Accent6 18 2 3 2 2" xfId="63823"/>
    <cellStyle name="20% - Accent6 18 2 3 3" xfId="63824"/>
    <cellStyle name="20% - Accent6 18 2 3 3 2" xfId="63825"/>
    <cellStyle name="20% - Accent6 18 2 3 4" xfId="63826"/>
    <cellStyle name="20% - Accent6 18 2 4" xfId="63827"/>
    <cellStyle name="20% - Accent6 18 2 4 2" xfId="63828"/>
    <cellStyle name="20% - Accent6 18 2 4 2 2" xfId="63829"/>
    <cellStyle name="20% - Accent6 18 2 4 3" xfId="63830"/>
    <cellStyle name="20% - Accent6 18 2 4 3 2" xfId="63831"/>
    <cellStyle name="20% - Accent6 18 2 4 4" xfId="63832"/>
    <cellStyle name="20% - Accent6 18 2 5" xfId="63833"/>
    <cellStyle name="20% - Accent6 18 2 5 2" xfId="63834"/>
    <cellStyle name="20% - Accent6 18 2 5 2 2" xfId="63835"/>
    <cellStyle name="20% - Accent6 18 2 5 3" xfId="63836"/>
    <cellStyle name="20% - Accent6 18 2 6" xfId="63837"/>
    <cellStyle name="20% - Accent6 18 2 6 2" xfId="63838"/>
    <cellStyle name="20% - Accent6 18 2 7" xfId="63839"/>
    <cellStyle name="20% - Accent6 18 2 7 2" xfId="63840"/>
    <cellStyle name="20% - Accent6 18 2 8" xfId="63841"/>
    <cellStyle name="20% - Accent6 18 2 8 2" xfId="63842"/>
    <cellStyle name="20% - Accent6 18 2 9" xfId="63843"/>
    <cellStyle name="20% - Accent6 18 2 9 2" xfId="63844"/>
    <cellStyle name="20% - Accent6 18 3" xfId="63845"/>
    <cellStyle name="20% - Accent6 18 3 10" xfId="63846"/>
    <cellStyle name="20% - Accent6 18 3 10 2" xfId="63847"/>
    <cellStyle name="20% - Accent6 18 3 11" xfId="63848"/>
    <cellStyle name="20% - Accent6 18 3 2" xfId="63849"/>
    <cellStyle name="20% - Accent6 18 3 2 2" xfId="63850"/>
    <cellStyle name="20% - Accent6 18 3 2 2 2" xfId="63851"/>
    <cellStyle name="20% - Accent6 18 3 2 3" xfId="63852"/>
    <cellStyle name="20% - Accent6 18 3 2 3 2" xfId="63853"/>
    <cellStyle name="20% - Accent6 18 3 2 4" xfId="63854"/>
    <cellStyle name="20% - Accent6 18 3 3" xfId="63855"/>
    <cellStyle name="20% - Accent6 18 3 3 2" xfId="63856"/>
    <cellStyle name="20% - Accent6 18 3 3 2 2" xfId="63857"/>
    <cellStyle name="20% - Accent6 18 3 3 3" xfId="63858"/>
    <cellStyle name="20% - Accent6 18 3 3 3 2" xfId="63859"/>
    <cellStyle name="20% - Accent6 18 3 3 4" xfId="63860"/>
    <cellStyle name="20% - Accent6 18 3 4" xfId="63861"/>
    <cellStyle name="20% - Accent6 18 3 4 2" xfId="63862"/>
    <cellStyle name="20% - Accent6 18 3 4 2 2" xfId="63863"/>
    <cellStyle name="20% - Accent6 18 3 4 3" xfId="63864"/>
    <cellStyle name="20% - Accent6 18 3 5" xfId="63865"/>
    <cellStyle name="20% - Accent6 18 3 5 2" xfId="63866"/>
    <cellStyle name="20% - Accent6 18 3 6" xfId="63867"/>
    <cellStyle name="20% - Accent6 18 3 6 2" xfId="63868"/>
    <cellStyle name="20% - Accent6 18 3 7" xfId="63869"/>
    <cellStyle name="20% - Accent6 18 3 7 2" xfId="63870"/>
    <cellStyle name="20% - Accent6 18 3 8" xfId="63871"/>
    <cellStyle name="20% - Accent6 18 3 8 2" xfId="63872"/>
    <cellStyle name="20% - Accent6 18 3 9" xfId="63873"/>
    <cellStyle name="20% - Accent6 18 3 9 2" xfId="63874"/>
    <cellStyle name="20% - Accent6 18 4" xfId="63875"/>
    <cellStyle name="20% - Accent6 18 4 2" xfId="63876"/>
    <cellStyle name="20% - Accent6 18 4 2 2" xfId="63877"/>
    <cellStyle name="20% - Accent6 18 4 3" xfId="63878"/>
    <cellStyle name="20% - Accent6 18 4 3 2" xfId="63879"/>
    <cellStyle name="20% - Accent6 18 4 4" xfId="63880"/>
    <cellStyle name="20% - Accent6 18 5" xfId="63881"/>
    <cellStyle name="20% - Accent6 18 5 2" xfId="63882"/>
    <cellStyle name="20% - Accent6 18 5 2 2" xfId="63883"/>
    <cellStyle name="20% - Accent6 18 5 3" xfId="63884"/>
    <cellStyle name="20% - Accent6 18 5 3 2" xfId="63885"/>
    <cellStyle name="20% - Accent6 18 5 4" xfId="63886"/>
    <cellStyle name="20% - Accent6 18 6" xfId="63887"/>
    <cellStyle name="20% - Accent6 18 6 2" xfId="63888"/>
    <cellStyle name="20% - Accent6 18 6 2 2" xfId="63889"/>
    <cellStyle name="20% - Accent6 18 6 3" xfId="63890"/>
    <cellStyle name="20% - Accent6 18 7" xfId="63891"/>
    <cellStyle name="20% - Accent6 18 7 2" xfId="63892"/>
    <cellStyle name="20% - Accent6 18 8" xfId="63893"/>
    <cellStyle name="20% - Accent6 18 8 2" xfId="63894"/>
    <cellStyle name="20% - Accent6 18 9" xfId="63895"/>
    <cellStyle name="20% - Accent6 18 9 2" xfId="63896"/>
    <cellStyle name="20% - Accent6 19" xfId="63897"/>
    <cellStyle name="20% - Accent6 19 10" xfId="63898"/>
    <cellStyle name="20% - Accent6 19 10 2" xfId="63899"/>
    <cellStyle name="20% - Accent6 19 11" xfId="63900"/>
    <cellStyle name="20% - Accent6 19 11 2" xfId="63901"/>
    <cellStyle name="20% - Accent6 19 12" xfId="63902"/>
    <cellStyle name="20% - Accent6 19 12 2" xfId="63903"/>
    <cellStyle name="20% - Accent6 19 13" xfId="63904"/>
    <cellStyle name="20% - Accent6 19 2" xfId="63905"/>
    <cellStyle name="20% - Accent6 19 2 10" xfId="63906"/>
    <cellStyle name="20% - Accent6 19 2 10 2" xfId="63907"/>
    <cellStyle name="20% - Accent6 19 2 11" xfId="63908"/>
    <cellStyle name="20% - Accent6 19 2 11 2" xfId="63909"/>
    <cellStyle name="20% - Accent6 19 2 12" xfId="63910"/>
    <cellStyle name="20% - Accent6 19 2 2" xfId="63911"/>
    <cellStyle name="20% - Accent6 19 2 2 10" xfId="63912"/>
    <cellStyle name="20% - Accent6 19 2 2 10 2" xfId="63913"/>
    <cellStyle name="20% - Accent6 19 2 2 11" xfId="63914"/>
    <cellStyle name="20% - Accent6 19 2 2 2" xfId="63915"/>
    <cellStyle name="20% - Accent6 19 2 2 2 2" xfId="63916"/>
    <cellStyle name="20% - Accent6 19 2 2 2 2 2" xfId="63917"/>
    <cellStyle name="20% - Accent6 19 2 2 2 3" xfId="63918"/>
    <cellStyle name="20% - Accent6 19 2 2 2 3 2" xfId="63919"/>
    <cellStyle name="20% - Accent6 19 2 2 2 4" xfId="63920"/>
    <cellStyle name="20% - Accent6 19 2 2 3" xfId="63921"/>
    <cellStyle name="20% - Accent6 19 2 2 3 2" xfId="63922"/>
    <cellStyle name="20% - Accent6 19 2 2 3 2 2" xfId="63923"/>
    <cellStyle name="20% - Accent6 19 2 2 3 3" xfId="63924"/>
    <cellStyle name="20% - Accent6 19 2 2 3 3 2" xfId="63925"/>
    <cellStyle name="20% - Accent6 19 2 2 3 4" xfId="63926"/>
    <cellStyle name="20% - Accent6 19 2 2 4" xfId="63927"/>
    <cellStyle name="20% - Accent6 19 2 2 4 2" xfId="63928"/>
    <cellStyle name="20% - Accent6 19 2 2 4 2 2" xfId="63929"/>
    <cellStyle name="20% - Accent6 19 2 2 4 3" xfId="63930"/>
    <cellStyle name="20% - Accent6 19 2 2 5" xfId="63931"/>
    <cellStyle name="20% - Accent6 19 2 2 5 2" xfId="63932"/>
    <cellStyle name="20% - Accent6 19 2 2 6" xfId="63933"/>
    <cellStyle name="20% - Accent6 19 2 2 6 2" xfId="63934"/>
    <cellStyle name="20% - Accent6 19 2 2 7" xfId="63935"/>
    <cellStyle name="20% - Accent6 19 2 2 7 2" xfId="63936"/>
    <cellStyle name="20% - Accent6 19 2 2 8" xfId="63937"/>
    <cellStyle name="20% - Accent6 19 2 2 8 2" xfId="63938"/>
    <cellStyle name="20% - Accent6 19 2 2 9" xfId="63939"/>
    <cellStyle name="20% - Accent6 19 2 2 9 2" xfId="63940"/>
    <cellStyle name="20% - Accent6 19 2 3" xfId="63941"/>
    <cellStyle name="20% - Accent6 19 2 3 2" xfId="63942"/>
    <cellStyle name="20% - Accent6 19 2 3 2 2" xfId="63943"/>
    <cellStyle name="20% - Accent6 19 2 3 3" xfId="63944"/>
    <cellStyle name="20% - Accent6 19 2 3 3 2" xfId="63945"/>
    <cellStyle name="20% - Accent6 19 2 3 4" xfId="63946"/>
    <cellStyle name="20% - Accent6 19 2 4" xfId="63947"/>
    <cellStyle name="20% - Accent6 19 2 4 2" xfId="63948"/>
    <cellStyle name="20% - Accent6 19 2 4 2 2" xfId="63949"/>
    <cellStyle name="20% - Accent6 19 2 4 3" xfId="63950"/>
    <cellStyle name="20% - Accent6 19 2 4 3 2" xfId="63951"/>
    <cellStyle name="20% - Accent6 19 2 4 4" xfId="63952"/>
    <cellStyle name="20% - Accent6 19 2 5" xfId="63953"/>
    <cellStyle name="20% - Accent6 19 2 5 2" xfId="63954"/>
    <cellStyle name="20% - Accent6 19 2 5 2 2" xfId="63955"/>
    <cellStyle name="20% - Accent6 19 2 5 3" xfId="63956"/>
    <cellStyle name="20% - Accent6 19 2 6" xfId="63957"/>
    <cellStyle name="20% - Accent6 19 2 6 2" xfId="63958"/>
    <cellStyle name="20% - Accent6 19 2 7" xfId="63959"/>
    <cellStyle name="20% - Accent6 19 2 7 2" xfId="63960"/>
    <cellStyle name="20% - Accent6 19 2 8" xfId="63961"/>
    <cellStyle name="20% - Accent6 19 2 8 2" xfId="63962"/>
    <cellStyle name="20% - Accent6 19 2 9" xfId="63963"/>
    <cellStyle name="20% - Accent6 19 2 9 2" xfId="63964"/>
    <cellStyle name="20% - Accent6 19 3" xfId="63965"/>
    <cellStyle name="20% - Accent6 19 3 10" xfId="63966"/>
    <cellStyle name="20% - Accent6 19 3 10 2" xfId="63967"/>
    <cellStyle name="20% - Accent6 19 3 11" xfId="63968"/>
    <cellStyle name="20% - Accent6 19 3 2" xfId="63969"/>
    <cellStyle name="20% - Accent6 19 3 2 2" xfId="63970"/>
    <cellStyle name="20% - Accent6 19 3 2 2 2" xfId="63971"/>
    <cellStyle name="20% - Accent6 19 3 2 3" xfId="63972"/>
    <cellStyle name="20% - Accent6 19 3 2 3 2" xfId="63973"/>
    <cellStyle name="20% - Accent6 19 3 2 4" xfId="63974"/>
    <cellStyle name="20% - Accent6 19 3 3" xfId="63975"/>
    <cellStyle name="20% - Accent6 19 3 3 2" xfId="63976"/>
    <cellStyle name="20% - Accent6 19 3 3 2 2" xfId="63977"/>
    <cellStyle name="20% - Accent6 19 3 3 3" xfId="63978"/>
    <cellStyle name="20% - Accent6 19 3 3 3 2" xfId="63979"/>
    <cellStyle name="20% - Accent6 19 3 3 4" xfId="63980"/>
    <cellStyle name="20% - Accent6 19 3 4" xfId="63981"/>
    <cellStyle name="20% - Accent6 19 3 4 2" xfId="63982"/>
    <cellStyle name="20% - Accent6 19 3 4 2 2" xfId="63983"/>
    <cellStyle name="20% - Accent6 19 3 4 3" xfId="63984"/>
    <cellStyle name="20% - Accent6 19 3 5" xfId="63985"/>
    <cellStyle name="20% - Accent6 19 3 5 2" xfId="63986"/>
    <cellStyle name="20% - Accent6 19 3 6" xfId="63987"/>
    <cellStyle name="20% - Accent6 19 3 6 2" xfId="63988"/>
    <cellStyle name="20% - Accent6 19 3 7" xfId="63989"/>
    <cellStyle name="20% - Accent6 19 3 7 2" xfId="63990"/>
    <cellStyle name="20% - Accent6 19 3 8" xfId="63991"/>
    <cellStyle name="20% - Accent6 19 3 8 2" xfId="63992"/>
    <cellStyle name="20% - Accent6 19 3 9" xfId="63993"/>
    <cellStyle name="20% - Accent6 19 3 9 2" xfId="63994"/>
    <cellStyle name="20% - Accent6 19 4" xfId="63995"/>
    <cellStyle name="20% - Accent6 19 4 2" xfId="63996"/>
    <cellStyle name="20% - Accent6 19 4 2 2" xfId="63997"/>
    <cellStyle name="20% - Accent6 19 4 3" xfId="63998"/>
    <cellStyle name="20% - Accent6 19 4 3 2" xfId="63999"/>
    <cellStyle name="20% - Accent6 19 4 4" xfId="64000"/>
    <cellStyle name="20% - Accent6 19 5" xfId="64001"/>
    <cellStyle name="20% - Accent6 19 5 2" xfId="64002"/>
    <cellStyle name="20% - Accent6 19 5 2 2" xfId="64003"/>
    <cellStyle name="20% - Accent6 19 5 3" xfId="64004"/>
    <cellStyle name="20% - Accent6 19 5 3 2" xfId="64005"/>
    <cellStyle name="20% - Accent6 19 5 4" xfId="64006"/>
    <cellStyle name="20% - Accent6 19 6" xfId="64007"/>
    <cellStyle name="20% - Accent6 19 6 2" xfId="64008"/>
    <cellStyle name="20% - Accent6 19 6 2 2" xfId="64009"/>
    <cellStyle name="20% - Accent6 19 6 3" xfId="64010"/>
    <cellStyle name="20% - Accent6 19 7" xfId="64011"/>
    <cellStyle name="20% - Accent6 19 7 2" xfId="64012"/>
    <cellStyle name="20% - Accent6 19 8" xfId="64013"/>
    <cellStyle name="20% - Accent6 19 8 2" xfId="64014"/>
    <cellStyle name="20% - Accent6 19 9" xfId="64015"/>
    <cellStyle name="20% - Accent6 19 9 2" xfId="64016"/>
    <cellStyle name="20% - Accent6 2" xfId="926"/>
    <cellStyle name="20% - Accent6 2 10" xfId="64017"/>
    <cellStyle name="20% - Accent6 2 10 2" xfId="64018"/>
    <cellStyle name="20% - Accent6 2 11" xfId="64019"/>
    <cellStyle name="20% - Accent6 2 11 2" xfId="64020"/>
    <cellStyle name="20% - Accent6 2 12" xfId="64021"/>
    <cellStyle name="20% - Accent6 2 12 2" xfId="64022"/>
    <cellStyle name="20% - Accent6 2 13" xfId="64023"/>
    <cellStyle name="20% - Accent6 2 13 2" xfId="64024"/>
    <cellStyle name="20% - Accent6 2 14" xfId="64025"/>
    <cellStyle name="20% - Accent6 2 2" xfId="927"/>
    <cellStyle name="20% - Accent6 2 2 2" xfId="928"/>
    <cellStyle name="20% - Accent6 2 2 2 2" xfId="64026"/>
    <cellStyle name="20% - Accent6 2 2 2 3" xfId="64027"/>
    <cellStyle name="20% - Accent6 2 2 3" xfId="929"/>
    <cellStyle name="20% - Accent6 2 3" xfId="930"/>
    <cellStyle name="20% - Accent6 2 3 10" xfId="64028"/>
    <cellStyle name="20% - Accent6 2 3 10 2" xfId="64029"/>
    <cellStyle name="20% - Accent6 2 3 11" xfId="64030"/>
    <cellStyle name="20% - Accent6 2 3 11 2" xfId="64031"/>
    <cellStyle name="20% - Accent6 2 3 12" xfId="64032"/>
    <cellStyle name="20% - Accent6 2 3 2" xfId="64033"/>
    <cellStyle name="20% - Accent6 2 3 2 10" xfId="64034"/>
    <cellStyle name="20% - Accent6 2 3 2 10 2" xfId="64035"/>
    <cellStyle name="20% - Accent6 2 3 2 11" xfId="64036"/>
    <cellStyle name="20% - Accent6 2 3 2 2" xfId="64037"/>
    <cellStyle name="20% - Accent6 2 3 2 2 2" xfId="64038"/>
    <cellStyle name="20% - Accent6 2 3 2 2 2 2" xfId="64039"/>
    <cellStyle name="20% - Accent6 2 3 2 2 3" xfId="64040"/>
    <cellStyle name="20% - Accent6 2 3 2 2 3 2" xfId="64041"/>
    <cellStyle name="20% - Accent6 2 3 2 2 4" xfId="64042"/>
    <cellStyle name="20% - Accent6 2 3 2 3" xfId="64043"/>
    <cellStyle name="20% - Accent6 2 3 2 3 2" xfId="64044"/>
    <cellStyle name="20% - Accent6 2 3 2 3 2 2" xfId="64045"/>
    <cellStyle name="20% - Accent6 2 3 2 3 3" xfId="64046"/>
    <cellStyle name="20% - Accent6 2 3 2 3 3 2" xfId="64047"/>
    <cellStyle name="20% - Accent6 2 3 2 3 4" xfId="64048"/>
    <cellStyle name="20% - Accent6 2 3 2 4" xfId="64049"/>
    <cellStyle name="20% - Accent6 2 3 2 4 2" xfId="64050"/>
    <cellStyle name="20% - Accent6 2 3 2 4 2 2" xfId="64051"/>
    <cellStyle name="20% - Accent6 2 3 2 4 3" xfId="64052"/>
    <cellStyle name="20% - Accent6 2 3 2 5" xfId="64053"/>
    <cellStyle name="20% - Accent6 2 3 2 5 2" xfId="64054"/>
    <cellStyle name="20% - Accent6 2 3 2 6" xfId="64055"/>
    <cellStyle name="20% - Accent6 2 3 2 6 2" xfId="64056"/>
    <cellStyle name="20% - Accent6 2 3 2 7" xfId="64057"/>
    <cellStyle name="20% - Accent6 2 3 2 7 2" xfId="64058"/>
    <cellStyle name="20% - Accent6 2 3 2 8" xfId="64059"/>
    <cellStyle name="20% - Accent6 2 3 2 8 2" xfId="64060"/>
    <cellStyle name="20% - Accent6 2 3 2 9" xfId="64061"/>
    <cellStyle name="20% - Accent6 2 3 2 9 2" xfId="64062"/>
    <cellStyle name="20% - Accent6 2 3 3" xfId="64063"/>
    <cellStyle name="20% - Accent6 2 3 3 2" xfId="64064"/>
    <cellStyle name="20% - Accent6 2 3 3 2 2" xfId="64065"/>
    <cellStyle name="20% - Accent6 2 3 3 3" xfId="64066"/>
    <cellStyle name="20% - Accent6 2 3 3 3 2" xfId="64067"/>
    <cellStyle name="20% - Accent6 2 3 3 4" xfId="64068"/>
    <cellStyle name="20% - Accent6 2 3 4" xfId="64069"/>
    <cellStyle name="20% - Accent6 2 3 4 2" xfId="64070"/>
    <cellStyle name="20% - Accent6 2 3 4 2 2" xfId="64071"/>
    <cellStyle name="20% - Accent6 2 3 4 3" xfId="64072"/>
    <cellStyle name="20% - Accent6 2 3 4 3 2" xfId="64073"/>
    <cellStyle name="20% - Accent6 2 3 4 4" xfId="64074"/>
    <cellStyle name="20% - Accent6 2 3 5" xfId="64075"/>
    <cellStyle name="20% - Accent6 2 3 5 2" xfId="64076"/>
    <cellStyle name="20% - Accent6 2 3 5 2 2" xfId="64077"/>
    <cellStyle name="20% - Accent6 2 3 5 3" xfId="64078"/>
    <cellStyle name="20% - Accent6 2 3 6" xfId="64079"/>
    <cellStyle name="20% - Accent6 2 3 6 2" xfId="64080"/>
    <cellStyle name="20% - Accent6 2 3 7" xfId="64081"/>
    <cellStyle name="20% - Accent6 2 3 7 2" xfId="64082"/>
    <cellStyle name="20% - Accent6 2 3 8" xfId="64083"/>
    <cellStyle name="20% - Accent6 2 3 8 2" xfId="64084"/>
    <cellStyle name="20% - Accent6 2 3 9" xfId="64085"/>
    <cellStyle name="20% - Accent6 2 3 9 2" xfId="64086"/>
    <cellStyle name="20% - Accent6 2 3_FY11 Repairs" xfId="64087"/>
    <cellStyle name="20% - Accent6 2 4" xfId="931"/>
    <cellStyle name="20% - Accent6 2 4 10" xfId="64088"/>
    <cellStyle name="20% - Accent6 2 4 10 2" xfId="64089"/>
    <cellStyle name="20% - Accent6 2 4 11" xfId="64090"/>
    <cellStyle name="20% - Accent6 2 4 2" xfId="64091"/>
    <cellStyle name="20% - Accent6 2 4 2 2" xfId="64092"/>
    <cellStyle name="20% - Accent6 2 4 2 2 2" xfId="64093"/>
    <cellStyle name="20% - Accent6 2 4 2 3" xfId="64094"/>
    <cellStyle name="20% - Accent6 2 4 2 3 2" xfId="64095"/>
    <cellStyle name="20% - Accent6 2 4 2 4" xfId="64096"/>
    <cellStyle name="20% - Accent6 2 4 3" xfId="64097"/>
    <cellStyle name="20% - Accent6 2 4 3 2" xfId="64098"/>
    <cellStyle name="20% - Accent6 2 4 3 2 2" xfId="64099"/>
    <cellStyle name="20% - Accent6 2 4 3 3" xfId="64100"/>
    <cellStyle name="20% - Accent6 2 4 3 3 2" xfId="64101"/>
    <cellStyle name="20% - Accent6 2 4 3 4" xfId="64102"/>
    <cellStyle name="20% - Accent6 2 4 4" xfId="64103"/>
    <cellStyle name="20% - Accent6 2 4 4 2" xfId="64104"/>
    <cellStyle name="20% - Accent6 2 4 4 2 2" xfId="64105"/>
    <cellStyle name="20% - Accent6 2 4 4 3" xfId="64106"/>
    <cellStyle name="20% - Accent6 2 4 5" xfId="64107"/>
    <cellStyle name="20% - Accent6 2 4 5 2" xfId="64108"/>
    <cellStyle name="20% - Accent6 2 4 6" xfId="64109"/>
    <cellStyle name="20% - Accent6 2 4 6 2" xfId="64110"/>
    <cellStyle name="20% - Accent6 2 4 7" xfId="64111"/>
    <cellStyle name="20% - Accent6 2 4 7 2" xfId="64112"/>
    <cellStyle name="20% - Accent6 2 4 8" xfId="64113"/>
    <cellStyle name="20% - Accent6 2 4 8 2" xfId="64114"/>
    <cellStyle name="20% - Accent6 2 4 9" xfId="64115"/>
    <cellStyle name="20% - Accent6 2 4 9 2" xfId="64116"/>
    <cellStyle name="20% - Accent6 2 5" xfId="932"/>
    <cellStyle name="20% - Accent6 2 5 2" xfId="64117"/>
    <cellStyle name="20% - Accent6 2 5 2 2" xfId="64118"/>
    <cellStyle name="20% - Accent6 2 5 3" xfId="64119"/>
    <cellStyle name="20% - Accent6 2 5 3 2" xfId="64120"/>
    <cellStyle name="20% - Accent6 2 5 4" xfId="64121"/>
    <cellStyle name="20% - Accent6 2 6" xfId="64122"/>
    <cellStyle name="20% - Accent6 2 6 2" xfId="64123"/>
    <cellStyle name="20% - Accent6 2 6 2 2" xfId="64124"/>
    <cellStyle name="20% - Accent6 2 6 3" xfId="64125"/>
    <cellStyle name="20% - Accent6 2 6 3 2" xfId="64126"/>
    <cellStyle name="20% - Accent6 2 6 4" xfId="64127"/>
    <cellStyle name="20% - Accent6 2 7" xfId="64128"/>
    <cellStyle name="20% - Accent6 2 7 2" xfId="64129"/>
    <cellStyle name="20% - Accent6 2 7 2 2" xfId="64130"/>
    <cellStyle name="20% - Accent6 2 7 3" xfId="64131"/>
    <cellStyle name="20% - Accent6 2 8" xfId="64132"/>
    <cellStyle name="20% - Accent6 2 8 2" xfId="64133"/>
    <cellStyle name="20% - Accent6 2 9" xfId="64134"/>
    <cellStyle name="20% - Accent6 2 9 2" xfId="64135"/>
    <cellStyle name="20% - Accent6 2_2013 Combined" xfId="64136"/>
    <cellStyle name="20% - Accent6 20" xfId="64137"/>
    <cellStyle name="20% - Accent6 20 10" xfId="64138"/>
    <cellStyle name="20% - Accent6 20 10 2" xfId="64139"/>
    <cellStyle name="20% - Accent6 20 11" xfId="64140"/>
    <cellStyle name="20% - Accent6 20 11 2" xfId="64141"/>
    <cellStyle name="20% - Accent6 20 12" xfId="64142"/>
    <cellStyle name="20% - Accent6 20 12 2" xfId="64143"/>
    <cellStyle name="20% - Accent6 20 13" xfId="64144"/>
    <cellStyle name="20% - Accent6 20 2" xfId="64145"/>
    <cellStyle name="20% - Accent6 20 2 10" xfId="64146"/>
    <cellStyle name="20% - Accent6 20 2 10 2" xfId="64147"/>
    <cellStyle name="20% - Accent6 20 2 11" xfId="64148"/>
    <cellStyle name="20% - Accent6 20 2 11 2" xfId="64149"/>
    <cellStyle name="20% - Accent6 20 2 12" xfId="64150"/>
    <cellStyle name="20% - Accent6 20 2 2" xfId="64151"/>
    <cellStyle name="20% - Accent6 20 2 2 10" xfId="64152"/>
    <cellStyle name="20% - Accent6 20 2 2 10 2" xfId="64153"/>
    <cellStyle name="20% - Accent6 20 2 2 11" xfId="64154"/>
    <cellStyle name="20% - Accent6 20 2 2 2" xfId="64155"/>
    <cellStyle name="20% - Accent6 20 2 2 2 2" xfId="64156"/>
    <cellStyle name="20% - Accent6 20 2 2 2 2 2" xfId="64157"/>
    <cellStyle name="20% - Accent6 20 2 2 2 3" xfId="64158"/>
    <cellStyle name="20% - Accent6 20 2 2 2 3 2" xfId="64159"/>
    <cellStyle name="20% - Accent6 20 2 2 2 4" xfId="64160"/>
    <cellStyle name="20% - Accent6 20 2 2 3" xfId="64161"/>
    <cellStyle name="20% - Accent6 20 2 2 3 2" xfId="64162"/>
    <cellStyle name="20% - Accent6 20 2 2 3 2 2" xfId="64163"/>
    <cellStyle name="20% - Accent6 20 2 2 3 3" xfId="64164"/>
    <cellStyle name="20% - Accent6 20 2 2 3 3 2" xfId="64165"/>
    <cellStyle name="20% - Accent6 20 2 2 3 4" xfId="64166"/>
    <cellStyle name="20% - Accent6 20 2 2 4" xfId="64167"/>
    <cellStyle name="20% - Accent6 20 2 2 4 2" xfId="64168"/>
    <cellStyle name="20% - Accent6 20 2 2 4 2 2" xfId="64169"/>
    <cellStyle name="20% - Accent6 20 2 2 4 3" xfId="64170"/>
    <cellStyle name="20% - Accent6 20 2 2 5" xfId="64171"/>
    <cellStyle name="20% - Accent6 20 2 2 5 2" xfId="64172"/>
    <cellStyle name="20% - Accent6 20 2 2 6" xfId="64173"/>
    <cellStyle name="20% - Accent6 20 2 2 6 2" xfId="64174"/>
    <cellStyle name="20% - Accent6 20 2 2 7" xfId="64175"/>
    <cellStyle name="20% - Accent6 20 2 2 7 2" xfId="64176"/>
    <cellStyle name="20% - Accent6 20 2 2 8" xfId="64177"/>
    <cellStyle name="20% - Accent6 20 2 2 8 2" xfId="64178"/>
    <cellStyle name="20% - Accent6 20 2 2 9" xfId="64179"/>
    <cellStyle name="20% - Accent6 20 2 2 9 2" xfId="64180"/>
    <cellStyle name="20% - Accent6 20 2 3" xfId="64181"/>
    <cellStyle name="20% - Accent6 20 2 3 2" xfId="64182"/>
    <cellStyle name="20% - Accent6 20 2 3 2 2" xfId="64183"/>
    <cellStyle name="20% - Accent6 20 2 3 3" xfId="64184"/>
    <cellStyle name="20% - Accent6 20 2 3 3 2" xfId="64185"/>
    <cellStyle name="20% - Accent6 20 2 3 4" xfId="64186"/>
    <cellStyle name="20% - Accent6 20 2 4" xfId="64187"/>
    <cellStyle name="20% - Accent6 20 2 4 2" xfId="64188"/>
    <cellStyle name="20% - Accent6 20 2 4 2 2" xfId="64189"/>
    <cellStyle name="20% - Accent6 20 2 4 3" xfId="64190"/>
    <cellStyle name="20% - Accent6 20 2 4 3 2" xfId="64191"/>
    <cellStyle name="20% - Accent6 20 2 4 4" xfId="64192"/>
    <cellStyle name="20% - Accent6 20 2 5" xfId="64193"/>
    <cellStyle name="20% - Accent6 20 2 5 2" xfId="64194"/>
    <cellStyle name="20% - Accent6 20 2 5 2 2" xfId="64195"/>
    <cellStyle name="20% - Accent6 20 2 5 3" xfId="64196"/>
    <cellStyle name="20% - Accent6 20 2 6" xfId="64197"/>
    <cellStyle name="20% - Accent6 20 2 6 2" xfId="64198"/>
    <cellStyle name="20% - Accent6 20 2 7" xfId="64199"/>
    <cellStyle name="20% - Accent6 20 2 7 2" xfId="64200"/>
    <cellStyle name="20% - Accent6 20 2 8" xfId="64201"/>
    <cellStyle name="20% - Accent6 20 2 8 2" xfId="64202"/>
    <cellStyle name="20% - Accent6 20 2 9" xfId="64203"/>
    <cellStyle name="20% - Accent6 20 2 9 2" xfId="64204"/>
    <cellStyle name="20% - Accent6 20 3" xfId="64205"/>
    <cellStyle name="20% - Accent6 20 3 10" xfId="64206"/>
    <cellStyle name="20% - Accent6 20 3 10 2" xfId="64207"/>
    <cellStyle name="20% - Accent6 20 3 11" xfId="64208"/>
    <cellStyle name="20% - Accent6 20 3 2" xfId="64209"/>
    <cellStyle name="20% - Accent6 20 3 2 2" xfId="64210"/>
    <cellStyle name="20% - Accent6 20 3 2 2 2" xfId="64211"/>
    <cellStyle name="20% - Accent6 20 3 2 3" xfId="64212"/>
    <cellStyle name="20% - Accent6 20 3 2 3 2" xfId="64213"/>
    <cellStyle name="20% - Accent6 20 3 2 4" xfId="64214"/>
    <cellStyle name="20% - Accent6 20 3 3" xfId="64215"/>
    <cellStyle name="20% - Accent6 20 3 3 2" xfId="64216"/>
    <cellStyle name="20% - Accent6 20 3 3 2 2" xfId="64217"/>
    <cellStyle name="20% - Accent6 20 3 3 3" xfId="64218"/>
    <cellStyle name="20% - Accent6 20 3 3 3 2" xfId="64219"/>
    <cellStyle name="20% - Accent6 20 3 3 4" xfId="64220"/>
    <cellStyle name="20% - Accent6 20 3 4" xfId="64221"/>
    <cellStyle name="20% - Accent6 20 3 4 2" xfId="64222"/>
    <cellStyle name="20% - Accent6 20 3 4 2 2" xfId="64223"/>
    <cellStyle name="20% - Accent6 20 3 4 3" xfId="64224"/>
    <cellStyle name="20% - Accent6 20 3 5" xfId="64225"/>
    <cellStyle name="20% - Accent6 20 3 5 2" xfId="64226"/>
    <cellStyle name="20% - Accent6 20 3 6" xfId="64227"/>
    <cellStyle name="20% - Accent6 20 3 6 2" xfId="64228"/>
    <cellStyle name="20% - Accent6 20 3 7" xfId="64229"/>
    <cellStyle name="20% - Accent6 20 3 7 2" xfId="64230"/>
    <cellStyle name="20% - Accent6 20 3 8" xfId="64231"/>
    <cellStyle name="20% - Accent6 20 3 8 2" xfId="64232"/>
    <cellStyle name="20% - Accent6 20 3 9" xfId="64233"/>
    <cellStyle name="20% - Accent6 20 3 9 2" xfId="64234"/>
    <cellStyle name="20% - Accent6 20 4" xfId="64235"/>
    <cellStyle name="20% - Accent6 20 4 2" xfId="64236"/>
    <cellStyle name="20% - Accent6 20 4 2 2" xfId="64237"/>
    <cellStyle name="20% - Accent6 20 4 3" xfId="64238"/>
    <cellStyle name="20% - Accent6 20 4 3 2" xfId="64239"/>
    <cellStyle name="20% - Accent6 20 4 4" xfId="64240"/>
    <cellStyle name="20% - Accent6 20 5" xfId="64241"/>
    <cellStyle name="20% - Accent6 20 5 2" xfId="64242"/>
    <cellStyle name="20% - Accent6 20 5 2 2" xfId="64243"/>
    <cellStyle name="20% - Accent6 20 5 3" xfId="64244"/>
    <cellStyle name="20% - Accent6 20 5 3 2" xfId="64245"/>
    <cellStyle name="20% - Accent6 20 5 4" xfId="64246"/>
    <cellStyle name="20% - Accent6 20 6" xfId="64247"/>
    <cellStyle name="20% - Accent6 20 6 2" xfId="64248"/>
    <cellStyle name="20% - Accent6 20 6 2 2" xfId="64249"/>
    <cellStyle name="20% - Accent6 20 6 3" xfId="64250"/>
    <cellStyle name="20% - Accent6 20 7" xfId="64251"/>
    <cellStyle name="20% - Accent6 20 7 2" xfId="64252"/>
    <cellStyle name="20% - Accent6 20 8" xfId="64253"/>
    <cellStyle name="20% - Accent6 20 8 2" xfId="64254"/>
    <cellStyle name="20% - Accent6 20 9" xfId="64255"/>
    <cellStyle name="20% - Accent6 20 9 2" xfId="64256"/>
    <cellStyle name="20% - Accent6 21" xfId="64257"/>
    <cellStyle name="20% - Accent6 21 10" xfId="64258"/>
    <cellStyle name="20% - Accent6 21 10 2" xfId="64259"/>
    <cellStyle name="20% - Accent6 21 11" xfId="64260"/>
    <cellStyle name="20% - Accent6 21 11 2" xfId="64261"/>
    <cellStyle name="20% - Accent6 21 12" xfId="64262"/>
    <cellStyle name="20% - Accent6 21 12 2" xfId="64263"/>
    <cellStyle name="20% - Accent6 21 13" xfId="64264"/>
    <cellStyle name="20% - Accent6 21 2" xfId="64265"/>
    <cellStyle name="20% - Accent6 21 2 10" xfId="64266"/>
    <cellStyle name="20% - Accent6 21 2 10 2" xfId="64267"/>
    <cellStyle name="20% - Accent6 21 2 11" xfId="64268"/>
    <cellStyle name="20% - Accent6 21 2 11 2" xfId="64269"/>
    <cellStyle name="20% - Accent6 21 2 12" xfId="64270"/>
    <cellStyle name="20% - Accent6 21 2 2" xfId="64271"/>
    <cellStyle name="20% - Accent6 21 2 2 10" xfId="64272"/>
    <cellStyle name="20% - Accent6 21 2 2 10 2" xfId="64273"/>
    <cellStyle name="20% - Accent6 21 2 2 11" xfId="64274"/>
    <cellStyle name="20% - Accent6 21 2 2 2" xfId="64275"/>
    <cellStyle name="20% - Accent6 21 2 2 2 2" xfId="64276"/>
    <cellStyle name="20% - Accent6 21 2 2 2 2 2" xfId="64277"/>
    <cellStyle name="20% - Accent6 21 2 2 2 3" xfId="64278"/>
    <cellStyle name="20% - Accent6 21 2 2 2 3 2" xfId="64279"/>
    <cellStyle name="20% - Accent6 21 2 2 2 4" xfId="64280"/>
    <cellStyle name="20% - Accent6 21 2 2 3" xfId="64281"/>
    <cellStyle name="20% - Accent6 21 2 2 3 2" xfId="64282"/>
    <cellStyle name="20% - Accent6 21 2 2 3 2 2" xfId="64283"/>
    <cellStyle name="20% - Accent6 21 2 2 3 3" xfId="64284"/>
    <cellStyle name="20% - Accent6 21 2 2 3 3 2" xfId="64285"/>
    <cellStyle name="20% - Accent6 21 2 2 3 4" xfId="64286"/>
    <cellStyle name="20% - Accent6 21 2 2 4" xfId="64287"/>
    <cellStyle name="20% - Accent6 21 2 2 4 2" xfId="64288"/>
    <cellStyle name="20% - Accent6 21 2 2 4 2 2" xfId="64289"/>
    <cellStyle name="20% - Accent6 21 2 2 4 3" xfId="64290"/>
    <cellStyle name="20% - Accent6 21 2 2 5" xfId="64291"/>
    <cellStyle name="20% - Accent6 21 2 2 5 2" xfId="64292"/>
    <cellStyle name="20% - Accent6 21 2 2 6" xfId="64293"/>
    <cellStyle name="20% - Accent6 21 2 2 6 2" xfId="64294"/>
    <cellStyle name="20% - Accent6 21 2 2 7" xfId="64295"/>
    <cellStyle name="20% - Accent6 21 2 2 7 2" xfId="64296"/>
    <cellStyle name="20% - Accent6 21 2 2 8" xfId="64297"/>
    <cellStyle name="20% - Accent6 21 2 2 8 2" xfId="64298"/>
    <cellStyle name="20% - Accent6 21 2 2 9" xfId="64299"/>
    <cellStyle name="20% - Accent6 21 2 2 9 2" xfId="64300"/>
    <cellStyle name="20% - Accent6 21 2 3" xfId="64301"/>
    <cellStyle name="20% - Accent6 21 2 3 2" xfId="64302"/>
    <cellStyle name="20% - Accent6 21 2 3 2 2" xfId="64303"/>
    <cellStyle name="20% - Accent6 21 2 3 3" xfId="64304"/>
    <cellStyle name="20% - Accent6 21 2 3 3 2" xfId="64305"/>
    <cellStyle name="20% - Accent6 21 2 3 4" xfId="64306"/>
    <cellStyle name="20% - Accent6 21 2 4" xfId="64307"/>
    <cellStyle name="20% - Accent6 21 2 4 2" xfId="64308"/>
    <cellStyle name="20% - Accent6 21 2 4 2 2" xfId="64309"/>
    <cellStyle name="20% - Accent6 21 2 4 3" xfId="64310"/>
    <cellStyle name="20% - Accent6 21 2 4 3 2" xfId="64311"/>
    <cellStyle name="20% - Accent6 21 2 4 4" xfId="64312"/>
    <cellStyle name="20% - Accent6 21 2 5" xfId="64313"/>
    <cellStyle name="20% - Accent6 21 2 5 2" xfId="64314"/>
    <cellStyle name="20% - Accent6 21 2 5 2 2" xfId="64315"/>
    <cellStyle name="20% - Accent6 21 2 5 3" xfId="64316"/>
    <cellStyle name="20% - Accent6 21 2 6" xfId="64317"/>
    <cellStyle name="20% - Accent6 21 2 6 2" xfId="64318"/>
    <cellStyle name="20% - Accent6 21 2 7" xfId="64319"/>
    <cellStyle name="20% - Accent6 21 2 7 2" xfId="64320"/>
    <cellStyle name="20% - Accent6 21 2 8" xfId="64321"/>
    <cellStyle name="20% - Accent6 21 2 8 2" xfId="64322"/>
    <cellStyle name="20% - Accent6 21 2 9" xfId="64323"/>
    <cellStyle name="20% - Accent6 21 2 9 2" xfId="64324"/>
    <cellStyle name="20% - Accent6 21 3" xfId="64325"/>
    <cellStyle name="20% - Accent6 21 3 10" xfId="64326"/>
    <cellStyle name="20% - Accent6 21 3 10 2" xfId="64327"/>
    <cellStyle name="20% - Accent6 21 3 11" xfId="64328"/>
    <cellStyle name="20% - Accent6 21 3 2" xfId="64329"/>
    <cellStyle name="20% - Accent6 21 3 2 2" xfId="64330"/>
    <cellStyle name="20% - Accent6 21 3 2 2 2" xfId="64331"/>
    <cellStyle name="20% - Accent6 21 3 2 3" xfId="64332"/>
    <cellStyle name="20% - Accent6 21 3 2 3 2" xfId="64333"/>
    <cellStyle name="20% - Accent6 21 3 2 4" xfId="64334"/>
    <cellStyle name="20% - Accent6 21 3 3" xfId="64335"/>
    <cellStyle name="20% - Accent6 21 3 3 2" xfId="64336"/>
    <cellStyle name="20% - Accent6 21 3 3 2 2" xfId="64337"/>
    <cellStyle name="20% - Accent6 21 3 3 3" xfId="64338"/>
    <cellStyle name="20% - Accent6 21 3 3 3 2" xfId="64339"/>
    <cellStyle name="20% - Accent6 21 3 3 4" xfId="64340"/>
    <cellStyle name="20% - Accent6 21 3 4" xfId="64341"/>
    <cellStyle name="20% - Accent6 21 3 4 2" xfId="64342"/>
    <cellStyle name="20% - Accent6 21 3 4 2 2" xfId="64343"/>
    <cellStyle name="20% - Accent6 21 3 4 3" xfId="64344"/>
    <cellStyle name="20% - Accent6 21 3 5" xfId="64345"/>
    <cellStyle name="20% - Accent6 21 3 5 2" xfId="64346"/>
    <cellStyle name="20% - Accent6 21 3 6" xfId="64347"/>
    <cellStyle name="20% - Accent6 21 3 6 2" xfId="64348"/>
    <cellStyle name="20% - Accent6 21 3 7" xfId="64349"/>
    <cellStyle name="20% - Accent6 21 3 7 2" xfId="64350"/>
    <cellStyle name="20% - Accent6 21 3 8" xfId="64351"/>
    <cellStyle name="20% - Accent6 21 3 8 2" xfId="64352"/>
    <cellStyle name="20% - Accent6 21 3 9" xfId="64353"/>
    <cellStyle name="20% - Accent6 21 3 9 2" xfId="64354"/>
    <cellStyle name="20% - Accent6 21 4" xfId="64355"/>
    <cellStyle name="20% - Accent6 21 4 2" xfId="64356"/>
    <cellStyle name="20% - Accent6 21 4 2 2" xfId="64357"/>
    <cellStyle name="20% - Accent6 21 4 3" xfId="64358"/>
    <cellStyle name="20% - Accent6 21 4 3 2" xfId="64359"/>
    <cellStyle name="20% - Accent6 21 4 4" xfId="64360"/>
    <cellStyle name="20% - Accent6 21 5" xfId="64361"/>
    <cellStyle name="20% - Accent6 21 5 2" xfId="64362"/>
    <cellStyle name="20% - Accent6 21 5 2 2" xfId="64363"/>
    <cellStyle name="20% - Accent6 21 5 3" xfId="64364"/>
    <cellStyle name="20% - Accent6 21 5 3 2" xfId="64365"/>
    <cellStyle name="20% - Accent6 21 5 4" xfId="64366"/>
    <cellStyle name="20% - Accent6 21 6" xfId="64367"/>
    <cellStyle name="20% - Accent6 21 6 2" xfId="64368"/>
    <cellStyle name="20% - Accent6 21 6 2 2" xfId="64369"/>
    <cellStyle name="20% - Accent6 21 6 3" xfId="64370"/>
    <cellStyle name="20% - Accent6 21 7" xfId="64371"/>
    <cellStyle name="20% - Accent6 21 7 2" xfId="64372"/>
    <cellStyle name="20% - Accent6 21 8" xfId="64373"/>
    <cellStyle name="20% - Accent6 21 8 2" xfId="64374"/>
    <cellStyle name="20% - Accent6 21 9" xfId="64375"/>
    <cellStyle name="20% - Accent6 21 9 2" xfId="64376"/>
    <cellStyle name="20% - Accent6 22" xfId="64377"/>
    <cellStyle name="20% - Accent6 22 10" xfId="64378"/>
    <cellStyle name="20% - Accent6 22 10 2" xfId="64379"/>
    <cellStyle name="20% - Accent6 22 11" xfId="64380"/>
    <cellStyle name="20% - Accent6 22 11 2" xfId="64381"/>
    <cellStyle name="20% - Accent6 22 12" xfId="64382"/>
    <cellStyle name="20% - Accent6 22 12 2" xfId="64383"/>
    <cellStyle name="20% - Accent6 22 13" xfId="64384"/>
    <cellStyle name="20% - Accent6 22 2" xfId="64385"/>
    <cellStyle name="20% - Accent6 22 2 10" xfId="64386"/>
    <cellStyle name="20% - Accent6 22 2 10 2" xfId="64387"/>
    <cellStyle name="20% - Accent6 22 2 11" xfId="64388"/>
    <cellStyle name="20% - Accent6 22 2 11 2" xfId="64389"/>
    <cellStyle name="20% - Accent6 22 2 12" xfId="64390"/>
    <cellStyle name="20% - Accent6 22 2 2" xfId="64391"/>
    <cellStyle name="20% - Accent6 22 2 2 10" xfId="64392"/>
    <cellStyle name="20% - Accent6 22 2 2 10 2" xfId="64393"/>
    <cellStyle name="20% - Accent6 22 2 2 11" xfId="64394"/>
    <cellStyle name="20% - Accent6 22 2 2 2" xfId="64395"/>
    <cellStyle name="20% - Accent6 22 2 2 2 2" xfId="64396"/>
    <cellStyle name="20% - Accent6 22 2 2 2 2 2" xfId="64397"/>
    <cellStyle name="20% - Accent6 22 2 2 2 3" xfId="64398"/>
    <cellStyle name="20% - Accent6 22 2 2 2 3 2" xfId="64399"/>
    <cellStyle name="20% - Accent6 22 2 2 2 4" xfId="64400"/>
    <cellStyle name="20% - Accent6 22 2 2 3" xfId="64401"/>
    <cellStyle name="20% - Accent6 22 2 2 3 2" xfId="64402"/>
    <cellStyle name="20% - Accent6 22 2 2 3 2 2" xfId="64403"/>
    <cellStyle name="20% - Accent6 22 2 2 3 3" xfId="64404"/>
    <cellStyle name="20% - Accent6 22 2 2 3 3 2" xfId="64405"/>
    <cellStyle name="20% - Accent6 22 2 2 3 4" xfId="64406"/>
    <cellStyle name="20% - Accent6 22 2 2 4" xfId="64407"/>
    <cellStyle name="20% - Accent6 22 2 2 4 2" xfId="64408"/>
    <cellStyle name="20% - Accent6 22 2 2 4 2 2" xfId="64409"/>
    <cellStyle name="20% - Accent6 22 2 2 4 3" xfId="64410"/>
    <cellStyle name="20% - Accent6 22 2 2 5" xfId="64411"/>
    <cellStyle name="20% - Accent6 22 2 2 5 2" xfId="64412"/>
    <cellStyle name="20% - Accent6 22 2 2 6" xfId="64413"/>
    <cellStyle name="20% - Accent6 22 2 2 6 2" xfId="64414"/>
    <cellStyle name="20% - Accent6 22 2 2 7" xfId="64415"/>
    <cellStyle name="20% - Accent6 22 2 2 7 2" xfId="64416"/>
    <cellStyle name="20% - Accent6 22 2 2 8" xfId="64417"/>
    <cellStyle name="20% - Accent6 22 2 2 8 2" xfId="64418"/>
    <cellStyle name="20% - Accent6 22 2 2 9" xfId="64419"/>
    <cellStyle name="20% - Accent6 22 2 2 9 2" xfId="64420"/>
    <cellStyle name="20% - Accent6 22 2 3" xfId="64421"/>
    <cellStyle name="20% - Accent6 22 2 3 2" xfId="64422"/>
    <cellStyle name="20% - Accent6 22 2 3 2 2" xfId="64423"/>
    <cellStyle name="20% - Accent6 22 2 3 3" xfId="64424"/>
    <cellStyle name="20% - Accent6 22 2 3 3 2" xfId="64425"/>
    <cellStyle name="20% - Accent6 22 2 3 4" xfId="64426"/>
    <cellStyle name="20% - Accent6 22 2 4" xfId="64427"/>
    <cellStyle name="20% - Accent6 22 2 4 2" xfId="64428"/>
    <cellStyle name="20% - Accent6 22 2 4 2 2" xfId="64429"/>
    <cellStyle name="20% - Accent6 22 2 4 3" xfId="64430"/>
    <cellStyle name="20% - Accent6 22 2 4 3 2" xfId="64431"/>
    <cellStyle name="20% - Accent6 22 2 4 4" xfId="64432"/>
    <cellStyle name="20% - Accent6 22 2 5" xfId="64433"/>
    <cellStyle name="20% - Accent6 22 2 5 2" xfId="64434"/>
    <cellStyle name="20% - Accent6 22 2 5 2 2" xfId="64435"/>
    <cellStyle name="20% - Accent6 22 2 5 3" xfId="64436"/>
    <cellStyle name="20% - Accent6 22 2 6" xfId="64437"/>
    <cellStyle name="20% - Accent6 22 2 6 2" xfId="64438"/>
    <cellStyle name="20% - Accent6 22 2 7" xfId="64439"/>
    <cellStyle name="20% - Accent6 22 2 7 2" xfId="64440"/>
    <cellStyle name="20% - Accent6 22 2 8" xfId="64441"/>
    <cellStyle name="20% - Accent6 22 2 8 2" xfId="64442"/>
    <cellStyle name="20% - Accent6 22 2 9" xfId="64443"/>
    <cellStyle name="20% - Accent6 22 2 9 2" xfId="64444"/>
    <cellStyle name="20% - Accent6 22 3" xfId="64445"/>
    <cellStyle name="20% - Accent6 22 3 10" xfId="64446"/>
    <cellStyle name="20% - Accent6 22 3 10 2" xfId="64447"/>
    <cellStyle name="20% - Accent6 22 3 11" xfId="64448"/>
    <cellStyle name="20% - Accent6 22 3 2" xfId="64449"/>
    <cellStyle name="20% - Accent6 22 3 2 2" xfId="64450"/>
    <cellStyle name="20% - Accent6 22 3 2 2 2" xfId="64451"/>
    <cellStyle name="20% - Accent6 22 3 2 3" xfId="64452"/>
    <cellStyle name="20% - Accent6 22 3 2 3 2" xfId="64453"/>
    <cellStyle name="20% - Accent6 22 3 2 4" xfId="64454"/>
    <cellStyle name="20% - Accent6 22 3 3" xfId="64455"/>
    <cellStyle name="20% - Accent6 22 3 3 2" xfId="64456"/>
    <cellStyle name="20% - Accent6 22 3 3 2 2" xfId="64457"/>
    <cellStyle name="20% - Accent6 22 3 3 3" xfId="64458"/>
    <cellStyle name="20% - Accent6 22 3 3 3 2" xfId="64459"/>
    <cellStyle name="20% - Accent6 22 3 3 4" xfId="64460"/>
    <cellStyle name="20% - Accent6 22 3 4" xfId="64461"/>
    <cellStyle name="20% - Accent6 22 3 4 2" xfId="64462"/>
    <cellStyle name="20% - Accent6 22 3 4 2 2" xfId="64463"/>
    <cellStyle name="20% - Accent6 22 3 4 3" xfId="64464"/>
    <cellStyle name="20% - Accent6 22 3 5" xfId="64465"/>
    <cellStyle name="20% - Accent6 22 3 5 2" xfId="64466"/>
    <cellStyle name="20% - Accent6 22 3 6" xfId="64467"/>
    <cellStyle name="20% - Accent6 22 3 6 2" xfId="64468"/>
    <cellStyle name="20% - Accent6 22 3 7" xfId="64469"/>
    <cellStyle name="20% - Accent6 22 3 7 2" xfId="64470"/>
    <cellStyle name="20% - Accent6 22 3 8" xfId="64471"/>
    <cellStyle name="20% - Accent6 22 3 8 2" xfId="64472"/>
    <cellStyle name="20% - Accent6 22 3 9" xfId="64473"/>
    <cellStyle name="20% - Accent6 22 3 9 2" xfId="64474"/>
    <cellStyle name="20% - Accent6 22 4" xfId="64475"/>
    <cellStyle name="20% - Accent6 22 4 2" xfId="64476"/>
    <cellStyle name="20% - Accent6 22 4 2 2" xfId="64477"/>
    <cellStyle name="20% - Accent6 22 4 3" xfId="64478"/>
    <cellStyle name="20% - Accent6 22 4 3 2" xfId="64479"/>
    <cellStyle name="20% - Accent6 22 4 4" xfId="64480"/>
    <cellStyle name="20% - Accent6 22 5" xfId="64481"/>
    <cellStyle name="20% - Accent6 22 5 2" xfId="64482"/>
    <cellStyle name="20% - Accent6 22 5 2 2" xfId="64483"/>
    <cellStyle name="20% - Accent6 22 5 3" xfId="64484"/>
    <cellStyle name="20% - Accent6 22 5 3 2" xfId="64485"/>
    <cellStyle name="20% - Accent6 22 5 4" xfId="64486"/>
    <cellStyle name="20% - Accent6 22 6" xfId="64487"/>
    <cellStyle name="20% - Accent6 22 6 2" xfId="64488"/>
    <cellStyle name="20% - Accent6 22 6 2 2" xfId="64489"/>
    <cellStyle name="20% - Accent6 22 6 3" xfId="64490"/>
    <cellStyle name="20% - Accent6 22 7" xfId="64491"/>
    <cellStyle name="20% - Accent6 22 7 2" xfId="64492"/>
    <cellStyle name="20% - Accent6 22 8" xfId="64493"/>
    <cellStyle name="20% - Accent6 22 8 2" xfId="64494"/>
    <cellStyle name="20% - Accent6 22 9" xfId="64495"/>
    <cellStyle name="20% - Accent6 22 9 2" xfId="64496"/>
    <cellStyle name="20% - Accent6 23" xfId="64497"/>
    <cellStyle name="20% - Accent6 23 10" xfId="64498"/>
    <cellStyle name="20% - Accent6 23 10 2" xfId="64499"/>
    <cellStyle name="20% - Accent6 23 11" xfId="64500"/>
    <cellStyle name="20% - Accent6 23 11 2" xfId="64501"/>
    <cellStyle name="20% - Accent6 23 12" xfId="64502"/>
    <cellStyle name="20% - Accent6 23 12 2" xfId="64503"/>
    <cellStyle name="20% - Accent6 23 13" xfId="64504"/>
    <cellStyle name="20% - Accent6 23 2" xfId="64505"/>
    <cellStyle name="20% - Accent6 23 2 10" xfId="64506"/>
    <cellStyle name="20% - Accent6 23 2 10 2" xfId="64507"/>
    <cellStyle name="20% - Accent6 23 2 11" xfId="64508"/>
    <cellStyle name="20% - Accent6 23 2 11 2" xfId="64509"/>
    <cellStyle name="20% - Accent6 23 2 12" xfId="64510"/>
    <cellStyle name="20% - Accent6 23 2 2" xfId="64511"/>
    <cellStyle name="20% - Accent6 23 2 2 10" xfId="64512"/>
    <cellStyle name="20% - Accent6 23 2 2 10 2" xfId="64513"/>
    <cellStyle name="20% - Accent6 23 2 2 11" xfId="64514"/>
    <cellStyle name="20% - Accent6 23 2 2 2" xfId="64515"/>
    <cellStyle name="20% - Accent6 23 2 2 2 2" xfId="64516"/>
    <cellStyle name="20% - Accent6 23 2 2 2 2 2" xfId="64517"/>
    <cellStyle name="20% - Accent6 23 2 2 2 3" xfId="64518"/>
    <cellStyle name="20% - Accent6 23 2 2 2 3 2" xfId="64519"/>
    <cellStyle name="20% - Accent6 23 2 2 2 4" xfId="64520"/>
    <cellStyle name="20% - Accent6 23 2 2 3" xfId="64521"/>
    <cellStyle name="20% - Accent6 23 2 2 3 2" xfId="64522"/>
    <cellStyle name="20% - Accent6 23 2 2 3 2 2" xfId="64523"/>
    <cellStyle name="20% - Accent6 23 2 2 3 3" xfId="64524"/>
    <cellStyle name="20% - Accent6 23 2 2 3 3 2" xfId="64525"/>
    <cellStyle name="20% - Accent6 23 2 2 3 4" xfId="64526"/>
    <cellStyle name="20% - Accent6 23 2 2 4" xfId="64527"/>
    <cellStyle name="20% - Accent6 23 2 2 4 2" xfId="64528"/>
    <cellStyle name="20% - Accent6 23 2 2 4 2 2" xfId="64529"/>
    <cellStyle name="20% - Accent6 23 2 2 4 3" xfId="64530"/>
    <cellStyle name="20% - Accent6 23 2 2 5" xfId="64531"/>
    <cellStyle name="20% - Accent6 23 2 2 5 2" xfId="64532"/>
    <cellStyle name="20% - Accent6 23 2 2 6" xfId="64533"/>
    <cellStyle name="20% - Accent6 23 2 2 6 2" xfId="64534"/>
    <cellStyle name="20% - Accent6 23 2 2 7" xfId="64535"/>
    <cellStyle name="20% - Accent6 23 2 2 7 2" xfId="64536"/>
    <cellStyle name="20% - Accent6 23 2 2 8" xfId="64537"/>
    <cellStyle name="20% - Accent6 23 2 2 8 2" xfId="64538"/>
    <cellStyle name="20% - Accent6 23 2 2 9" xfId="64539"/>
    <cellStyle name="20% - Accent6 23 2 2 9 2" xfId="64540"/>
    <cellStyle name="20% - Accent6 23 2 3" xfId="64541"/>
    <cellStyle name="20% - Accent6 23 2 3 2" xfId="64542"/>
    <cellStyle name="20% - Accent6 23 2 3 2 2" xfId="64543"/>
    <cellStyle name="20% - Accent6 23 2 3 3" xfId="64544"/>
    <cellStyle name="20% - Accent6 23 2 3 3 2" xfId="64545"/>
    <cellStyle name="20% - Accent6 23 2 3 4" xfId="64546"/>
    <cellStyle name="20% - Accent6 23 2 4" xfId="64547"/>
    <cellStyle name="20% - Accent6 23 2 4 2" xfId="64548"/>
    <cellStyle name="20% - Accent6 23 2 4 2 2" xfId="64549"/>
    <cellStyle name="20% - Accent6 23 2 4 3" xfId="64550"/>
    <cellStyle name="20% - Accent6 23 2 4 3 2" xfId="64551"/>
    <cellStyle name="20% - Accent6 23 2 4 4" xfId="64552"/>
    <cellStyle name="20% - Accent6 23 2 5" xfId="64553"/>
    <cellStyle name="20% - Accent6 23 2 5 2" xfId="64554"/>
    <cellStyle name="20% - Accent6 23 2 5 2 2" xfId="64555"/>
    <cellStyle name="20% - Accent6 23 2 5 3" xfId="64556"/>
    <cellStyle name="20% - Accent6 23 2 6" xfId="64557"/>
    <cellStyle name="20% - Accent6 23 2 6 2" xfId="64558"/>
    <cellStyle name="20% - Accent6 23 2 7" xfId="64559"/>
    <cellStyle name="20% - Accent6 23 2 7 2" xfId="64560"/>
    <cellStyle name="20% - Accent6 23 2 8" xfId="64561"/>
    <cellStyle name="20% - Accent6 23 2 8 2" xfId="64562"/>
    <cellStyle name="20% - Accent6 23 2 9" xfId="64563"/>
    <cellStyle name="20% - Accent6 23 2 9 2" xfId="64564"/>
    <cellStyle name="20% - Accent6 23 3" xfId="64565"/>
    <cellStyle name="20% - Accent6 23 3 10" xfId="64566"/>
    <cellStyle name="20% - Accent6 23 3 10 2" xfId="64567"/>
    <cellStyle name="20% - Accent6 23 3 11" xfId="64568"/>
    <cellStyle name="20% - Accent6 23 3 2" xfId="64569"/>
    <cellStyle name="20% - Accent6 23 3 2 2" xfId="64570"/>
    <cellStyle name="20% - Accent6 23 3 2 2 2" xfId="64571"/>
    <cellStyle name="20% - Accent6 23 3 2 3" xfId="64572"/>
    <cellStyle name="20% - Accent6 23 3 2 3 2" xfId="64573"/>
    <cellStyle name="20% - Accent6 23 3 2 4" xfId="64574"/>
    <cellStyle name="20% - Accent6 23 3 3" xfId="64575"/>
    <cellStyle name="20% - Accent6 23 3 3 2" xfId="64576"/>
    <cellStyle name="20% - Accent6 23 3 3 2 2" xfId="64577"/>
    <cellStyle name="20% - Accent6 23 3 3 3" xfId="64578"/>
    <cellStyle name="20% - Accent6 23 3 3 3 2" xfId="64579"/>
    <cellStyle name="20% - Accent6 23 3 3 4" xfId="64580"/>
    <cellStyle name="20% - Accent6 23 3 4" xfId="64581"/>
    <cellStyle name="20% - Accent6 23 3 4 2" xfId="64582"/>
    <cellStyle name="20% - Accent6 23 3 4 2 2" xfId="64583"/>
    <cellStyle name="20% - Accent6 23 3 4 3" xfId="64584"/>
    <cellStyle name="20% - Accent6 23 3 5" xfId="64585"/>
    <cellStyle name="20% - Accent6 23 3 5 2" xfId="64586"/>
    <cellStyle name="20% - Accent6 23 3 6" xfId="64587"/>
    <cellStyle name="20% - Accent6 23 3 6 2" xfId="64588"/>
    <cellStyle name="20% - Accent6 23 3 7" xfId="64589"/>
    <cellStyle name="20% - Accent6 23 3 7 2" xfId="64590"/>
    <cellStyle name="20% - Accent6 23 3 8" xfId="64591"/>
    <cellStyle name="20% - Accent6 23 3 8 2" xfId="64592"/>
    <cellStyle name="20% - Accent6 23 3 9" xfId="64593"/>
    <cellStyle name="20% - Accent6 23 3 9 2" xfId="64594"/>
    <cellStyle name="20% - Accent6 23 4" xfId="64595"/>
    <cellStyle name="20% - Accent6 23 4 2" xfId="64596"/>
    <cellStyle name="20% - Accent6 23 4 2 2" xfId="64597"/>
    <cellStyle name="20% - Accent6 23 4 3" xfId="64598"/>
    <cellStyle name="20% - Accent6 23 4 3 2" xfId="64599"/>
    <cellStyle name="20% - Accent6 23 4 4" xfId="64600"/>
    <cellStyle name="20% - Accent6 23 5" xfId="64601"/>
    <cellStyle name="20% - Accent6 23 5 2" xfId="64602"/>
    <cellStyle name="20% - Accent6 23 5 2 2" xfId="64603"/>
    <cellStyle name="20% - Accent6 23 5 3" xfId="64604"/>
    <cellStyle name="20% - Accent6 23 5 3 2" xfId="64605"/>
    <cellStyle name="20% - Accent6 23 5 4" xfId="64606"/>
    <cellStyle name="20% - Accent6 23 6" xfId="64607"/>
    <cellStyle name="20% - Accent6 23 6 2" xfId="64608"/>
    <cellStyle name="20% - Accent6 23 6 2 2" xfId="64609"/>
    <cellStyle name="20% - Accent6 23 6 3" xfId="64610"/>
    <cellStyle name="20% - Accent6 23 7" xfId="64611"/>
    <cellStyle name="20% - Accent6 23 7 2" xfId="64612"/>
    <cellStyle name="20% - Accent6 23 8" xfId="64613"/>
    <cellStyle name="20% - Accent6 23 8 2" xfId="64614"/>
    <cellStyle name="20% - Accent6 23 9" xfId="64615"/>
    <cellStyle name="20% - Accent6 23 9 2" xfId="64616"/>
    <cellStyle name="20% - Accent6 24" xfId="64617"/>
    <cellStyle name="20% - Accent6 24 10" xfId="64618"/>
    <cellStyle name="20% - Accent6 24 10 2" xfId="64619"/>
    <cellStyle name="20% - Accent6 24 11" xfId="64620"/>
    <cellStyle name="20% - Accent6 24 11 2" xfId="64621"/>
    <cellStyle name="20% - Accent6 24 12" xfId="64622"/>
    <cellStyle name="20% - Accent6 24 12 2" xfId="64623"/>
    <cellStyle name="20% - Accent6 24 13" xfId="64624"/>
    <cellStyle name="20% - Accent6 24 2" xfId="64625"/>
    <cellStyle name="20% - Accent6 24 2 10" xfId="64626"/>
    <cellStyle name="20% - Accent6 24 2 10 2" xfId="64627"/>
    <cellStyle name="20% - Accent6 24 2 11" xfId="64628"/>
    <cellStyle name="20% - Accent6 24 2 11 2" xfId="64629"/>
    <cellStyle name="20% - Accent6 24 2 12" xfId="64630"/>
    <cellStyle name="20% - Accent6 24 2 2" xfId="64631"/>
    <cellStyle name="20% - Accent6 24 2 2 10" xfId="64632"/>
    <cellStyle name="20% - Accent6 24 2 2 10 2" xfId="64633"/>
    <cellStyle name="20% - Accent6 24 2 2 11" xfId="64634"/>
    <cellStyle name="20% - Accent6 24 2 2 2" xfId="64635"/>
    <cellStyle name="20% - Accent6 24 2 2 2 2" xfId="64636"/>
    <cellStyle name="20% - Accent6 24 2 2 2 2 2" xfId="64637"/>
    <cellStyle name="20% - Accent6 24 2 2 2 3" xfId="64638"/>
    <cellStyle name="20% - Accent6 24 2 2 2 3 2" xfId="64639"/>
    <cellStyle name="20% - Accent6 24 2 2 2 4" xfId="64640"/>
    <cellStyle name="20% - Accent6 24 2 2 3" xfId="64641"/>
    <cellStyle name="20% - Accent6 24 2 2 3 2" xfId="64642"/>
    <cellStyle name="20% - Accent6 24 2 2 3 2 2" xfId="64643"/>
    <cellStyle name="20% - Accent6 24 2 2 3 3" xfId="64644"/>
    <cellStyle name="20% - Accent6 24 2 2 3 3 2" xfId="64645"/>
    <cellStyle name="20% - Accent6 24 2 2 3 4" xfId="64646"/>
    <cellStyle name="20% - Accent6 24 2 2 4" xfId="64647"/>
    <cellStyle name="20% - Accent6 24 2 2 4 2" xfId="64648"/>
    <cellStyle name="20% - Accent6 24 2 2 4 2 2" xfId="64649"/>
    <cellStyle name="20% - Accent6 24 2 2 4 3" xfId="64650"/>
    <cellStyle name="20% - Accent6 24 2 2 5" xfId="64651"/>
    <cellStyle name="20% - Accent6 24 2 2 5 2" xfId="64652"/>
    <cellStyle name="20% - Accent6 24 2 2 6" xfId="64653"/>
    <cellStyle name="20% - Accent6 24 2 2 6 2" xfId="64654"/>
    <cellStyle name="20% - Accent6 24 2 2 7" xfId="64655"/>
    <cellStyle name="20% - Accent6 24 2 2 7 2" xfId="64656"/>
    <cellStyle name="20% - Accent6 24 2 2 8" xfId="64657"/>
    <cellStyle name="20% - Accent6 24 2 2 8 2" xfId="64658"/>
    <cellStyle name="20% - Accent6 24 2 2 9" xfId="64659"/>
    <cellStyle name="20% - Accent6 24 2 2 9 2" xfId="64660"/>
    <cellStyle name="20% - Accent6 24 2 3" xfId="64661"/>
    <cellStyle name="20% - Accent6 24 2 3 2" xfId="64662"/>
    <cellStyle name="20% - Accent6 24 2 3 2 2" xfId="64663"/>
    <cellStyle name="20% - Accent6 24 2 3 3" xfId="64664"/>
    <cellStyle name="20% - Accent6 24 2 3 3 2" xfId="64665"/>
    <cellStyle name="20% - Accent6 24 2 3 4" xfId="64666"/>
    <cellStyle name="20% - Accent6 24 2 4" xfId="64667"/>
    <cellStyle name="20% - Accent6 24 2 4 2" xfId="64668"/>
    <cellStyle name="20% - Accent6 24 2 4 2 2" xfId="64669"/>
    <cellStyle name="20% - Accent6 24 2 4 3" xfId="64670"/>
    <cellStyle name="20% - Accent6 24 2 4 3 2" xfId="64671"/>
    <cellStyle name="20% - Accent6 24 2 4 4" xfId="64672"/>
    <cellStyle name="20% - Accent6 24 2 5" xfId="64673"/>
    <cellStyle name="20% - Accent6 24 2 5 2" xfId="64674"/>
    <cellStyle name="20% - Accent6 24 2 5 2 2" xfId="64675"/>
    <cellStyle name="20% - Accent6 24 2 5 3" xfId="64676"/>
    <cellStyle name="20% - Accent6 24 2 6" xfId="64677"/>
    <cellStyle name="20% - Accent6 24 2 6 2" xfId="64678"/>
    <cellStyle name="20% - Accent6 24 2 7" xfId="64679"/>
    <cellStyle name="20% - Accent6 24 2 7 2" xfId="64680"/>
    <cellStyle name="20% - Accent6 24 2 8" xfId="64681"/>
    <cellStyle name="20% - Accent6 24 2 8 2" xfId="64682"/>
    <cellStyle name="20% - Accent6 24 2 9" xfId="64683"/>
    <cellStyle name="20% - Accent6 24 2 9 2" xfId="64684"/>
    <cellStyle name="20% - Accent6 24 3" xfId="64685"/>
    <cellStyle name="20% - Accent6 24 3 10" xfId="64686"/>
    <cellStyle name="20% - Accent6 24 3 10 2" xfId="64687"/>
    <cellStyle name="20% - Accent6 24 3 11" xfId="64688"/>
    <cellStyle name="20% - Accent6 24 3 2" xfId="64689"/>
    <cellStyle name="20% - Accent6 24 3 2 2" xfId="64690"/>
    <cellStyle name="20% - Accent6 24 3 2 2 2" xfId="64691"/>
    <cellStyle name="20% - Accent6 24 3 2 3" xfId="64692"/>
    <cellStyle name="20% - Accent6 24 3 2 3 2" xfId="64693"/>
    <cellStyle name="20% - Accent6 24 3 2 4" xfId="64694"/>
    <cellStyle name="20% - Accent6 24 3 3" xfId="64695"/>
    <cellStyle name="20% - Accent6 24 3 3 2" xfId="64696"/>
    <cellStyle name="20% - Accent6 24 3 3 2 2" xfId="64697"/>
    <cellStyle name="20% - Accent6 24 3 3 3" xfId="64698"/>
    <cellStyle name="20% - Accent6 24 3 3 3 2" xfId="64699"/>
    <cellStyle name="20% - Accent6 24 3 3 4" xfId="64700"/>
    <cellStyle name="20% - Accent6 24 3 4" xfId="64701"/>
    <cellStyle name="20% - Accent6 24 3 4 2" xfId="64702"/>
    <cellStyle name="20% - Accent6 24 3 4 2 2" xfId="64703"/>
    <cellStyle name="20% - Accent6 24 3 4 3" xfId="64704"/>
    <cellStyle name="20% - Accent6 24 3 5" xfId="64705"/>
    <cellStyle name="20% - Accent6 24 3 5 2" xfId="64706"/>
    <cellStyle name="20% - Accent6 24 3 6" xfId="64707"/>
    <cellStyle name="20% - Accent6 24 3 6 2" xfId="64708"/>
    <cellStyle name="20% - Accent6 24 3 7" xfId="64709"/>
    <cellStyle name="20% - Accent6 24 3 7 2" xfId="64710"/>
    <cellStyle name="20% - Accent6 24 3 8" xfId="64711"/>
    <cellStyle name="20% - Accent6 24 3 8 2" xfId="64712"/>
    <cellStyle name="20% - Accent6 24 3 9" xfId="64713"/>
    <cellStyle name="20% - Accent6 24 3 9 2" xfId="64714"/>
    <cellStyle name="20% - Accent6 24 4" xfId="64715"/>
    <cellStyle name="20% - Accent6 24 4 2" xfId="64716"/>
    <cellStyle name="20% - Accent6 24 4 2 2" xfId="64717"/>
    <cellStyle name="20% - Accent6 24 4 3" xfId="64718"/>
    <cellStyle name="20% - Accent6 24 4 3 2" xfId="64719"/>
    <cellStyle name="20% - Accent6 24 4 4" xfId="64720"/>
    <cellStyle name="20% - Accent6 24 5" xfId="64721"/>
    <cellStyle name="20% - Accent6 24 5 2" xfId="64722"/>
    <cellStyle name="20% - Accent6 24 5 2 2" xfId="64723"/>
    <cellStyle name="20% - Accent6 24 5 3" xfId="64724"/>
    <cellStyle name="20% - Accent6 24 5 3 2" xfId="64725"/>
    <cellStyle name="20% - Accent6 24 5 4" xfId="64726"/>
    <cellStyle name="20% - Accent6 24 6" xfId="64727"/>
    <cellStyle name="20% - Accent6 24 6 2" xfId="64728"/>
    <cellStyle name="20% - Accent6 24 6 2 2" xfId="64729"/>
    <cellStyle name="20% - Accent6 24 6 3" xfId="64730"/>
    <cellStyle name="20% - Accent6 24 7" xfId="64731"/>
    <cellStyle name="20% - Accent6 24 7 2" xfId="64732"/>
    <cellStyle name="20% - Accent6 24 8" xfId="64733"/>
    <cellStyle name="20% - Accent6 24 8 2" xfId="64734"/>
    <cellStyle name="20% - Accent6 24 9" xfId="64735"/>
    <cellStyle name="20% - Accent6 24 9 2" xfId="64736"/>
    <cellStyle name="20% - Accent6 25" xfId="64737"/>
    <cellStyle name="20% - Accent6 25 10" xfId="64738"/>
    <cellStyle name="20% - Accent6 25 10 2" xfId="64739"/>
    <cellStyle name="20% - Accent6 25 11" xfId="64740"/>
    <cellStyle name="20% - Accent6 25 11 2" xfId="64741"/>
    <cellStyle name="20% - Accent6 25 12" xfId="64742"/>
    <cellStyle name="20% - Accent6 25 12 2" xfId="64743"/>
    <cellStyle name="20% - Accent6 25 13" xfId="64744"/>
    <cellStyle name="20% - Accent6 25 2" xfId="64745"/>
    <cellStyle name="20% - Accent6 25 2 10" xfId="64746"/>
    <cellStyle name="20% - Accent6 25 2 10 2" xfId="64747"/>
    <cellStyle name="20% - Accent6 25 2 11" xfId="64748"/>
    <cellStyle name="20% - Accent6 25 2 11 2" xfId="64749"/>
    <cellStyle name="20% - Accent6 25 2 12" xfId="64750"/>
    <cellStyle name="20% - Accent6 25 2 2" xfId="64751"/>
    <cellStyle name="20% - Accent6 25 2 2 10" xfId="64752"/>
    <cellStyle name="20% - Accent6 25 2 2 10 2" xfId="64753"/>
    <cellStyle name="20% - Accent6 25 2 2 11" xfId="64754"/>
    <cellStyle name="20% - Accent6 25 2 2 2" xfId="64755"/>
    <cellStyle name="20% - Accent6 25 2 2 2 2" xfId="64756"/>
    <cellStyle name="20% - Accent6 25 2 2 2 2 2" xfId="64757"/>
    <cellStyle name="20% - Accent6 25 2 2 2 3" xfId="64758"/>
    <cellStyle name="20% - Accent6 25 2 2 2 3 2" xfId="64759"/>
    <cellStyle name="20% - Accent6 25 2 2 2 4" xfId="64760"/>
    <cellStyle name="20% - Accent6 25 2 2 3" xfId="64761"/>
    <cellStyle name="20% - Accent6 25 2 2 3 2" xfId="64762"/>
    <cellStyle name="20% - Accent6 25 2 2 3 2 2" xfId="64763"/>
    <cellStyle name="20% - Accent6 25 2 2 3 3" xfId="64764"/>
    <cellStyle name="20% - Accent6 25 2 2 3 3 2" xfId="64765"/>
    <cellStyle name="20% - Accent6 25 2 2 3 4" xfId="64766"/>
    <cellStyle name="20% - Accent6 25 2 2 4" xfId="64767"/>
    <cellStyle name="20% - Accent6 25 2 2 4 2" xfId="64768"/>
    <cellStyle name="20% - Accent6 25 2 2 4 2 2" xfId="64769"/>
    <cellStyle name="20% - Accent6 25 2 2 4 3" xfId="64770"/>
    <cellStyle name="20% - Accent6 25 2 2 5" xfId="64771"/>
    <cellStyle name="20% - Accent6 25 2 2 5 2" xfId="64772"/>
    <cellStyle name="20% - Accent6 25 2 2 6" xfId="64773"/>
    <cellStyle name="20% - Accent6 25 2 2 6 2" xfId="64774"/>
    <cellStyle name="20% - Accent6 25 2 2 7" xfId="64775"/>
    <cellStyle name="20% - Accent6 25 2 2 7 2" xfId="64776"/>
    <cellStyle name="20% - Accent6 25 2 2 8" xfId="64777"/>
    <cellStyle name="20% - Accent6 25 2 2 8 2" xfId="64778"/>
    <cellStyle name="20% - Accent6 25 2 2 9" xfId="64779"/>
    <cellStyle name="20% - Accent6 25 2 2 9 2" xfId="64780"/>
    <cellStyle name="20% - Accent6 25 2 3" xfId="64781"/>
    <cellStyle name="20% - Accent6 25 2 3 2" xfId="64782"/>
    <cellStyle name="20% - Accent6 25 2 3 2 2" xfId="64783"/>
    <cellStyle name="20% - Accent6 25 2 3 3" xfId="64784"/>
    <cellStyle name="20% - Accent6 25 2 3 3 2" xfId="64785"/>
    <cellStyle name="20% - Accent6 25 2 3 4" xfId="64786"/>
    <cellStyle name="20% - Accent6 25 2 4" xfId="64787"/>
    <cellStyle name="20% - Accent6 25 2 4 2" xfId="64788"/>
    <cellStyle name="20% - Accent6 25 2 4 2 2" xfId="64789"/>
    <cellStyle name="20% - Accent6 25 2 4 3" xfId="64790"/>
    <cellStyle name="20% - Accent6 25 2 4 3 2" xfId="64791"/>
    <cellStyle name="20% - Accent6 25 2 4 4" xfId="64792"/>
    <cellStyle name="20% - Accent6 25 2 5" xfId="64793"/>
    <cellStyle name="20% - Accent6 25 2 5 2" xfId="64794"/>
    <cellStyle name="20% - Accent6 25 2 5 2 2" xfId="64795"/>
    <cellStyle name="20% - Accent6 25 2 5 3" xfId="64796"/>
    <cellStyle name="20% - Accent6 25 2 6" xfId="64797"/>
    <cellStyle name="20% - Accent6 25 2 6 2" xfId="64798"/>
    <cellStyle name="20% - Accent6 25 2 7" xfId="64799"/>
    <cellStyle name="20% - Accent6 25 2 7 2" xfId="64800"/>
    <cellStyle name="20% - Accent6 25 2 8" xfId="64801"/>
    <cellStyle name="20% - Accent6 25 2 8 2" xfId="64802"/>
    <cellStyle name="20% - Accent6 25 2 9" xfId="64803"/>
    <cellStyle name="20% - Accent6 25 2 9 2" xfId="64804"/>
    <cellStyle name="20% - Accent6 25 3" xfId="64805"/>
    <cellStyle name="20% - Accent6 25 3 10" xfId="64806"/>
    <cellStyle name="20% - Accent6 25 3 10 2" xfId="64807"/>
    <cellStyle name="20% - Accent6 25 3 11" xfId="64808"/>
    <cellStyle name="20% - Accent6 25 3 2" xfId="64809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deEingabe" xfId="64810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81" xfId="48309"/>
    <cellStyle name="Comma 84" xfId="64811"/>
    <cellStyle name="Comma 86" xfId="64812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0" xfId="64813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ingabe" xfId="64814"/>
    <cellStyle name="Eingabe 2" xfId="64815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6 2" xfId="64816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ItemValue 2" xfId="64817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1 6" xfId="64818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49" xfId="48308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51" xfId="64819"/>
    <cellStyle name="Normal 152" xfId="64820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rmal_'Weather Adj FY96 Kansas" xfId="48311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Amounts 2" xfId="64821"/>
    <cellStyle name="OUTPUT AMOUNTS 3" xfId="64822"/>
    <cellStyle name="Output Amounts_d1" xfId="64823"/>
    <cellStyle name="Output Column Headings" xfId="39"/>
    <cellStyle name="Output Column Headings 2" xfId="64824"/>
    <cellStyle name="OUTPUT COLUMN HEADINGS 3" xfId="64825"/>
    <cellStyle name="Output Column Headings_d1" xfId="64826"/>
    <cellStyle name="Output Line Items" xfId="40"/>
    <cellStyle name="Output Line Items 2" xfId="64827"/>
    <cellStyle name="OUTPUT LINE ITEMS 3" xfId="64828"/>
    <cellStyle name="Output Line Items_d1" xfId="64829"/>
    <cellStyle name="Output Report Heading" xfId="41"/>
    <cellStyle name="Output Report Heading 2" xfId="64830"/>
    <cellStyle name="OUTPUT REPORT HEADING 3" xfId="64831"/>
    <cellStyle name="Output Report Heading_C_BS5_D_C_YTD_CONSG_ALL_U" xfId="64832"/>
    <cellStyle name="Output Report Title" xfId="42"/>
    <cellStyle name="Output Report Title 2" xfId="64833"/>
    <cellStyle name="OUTPUT REPORT TITLE 3" xfId="64834"/>
    <cellStyle name="Output Report Title_d1" xfId="64835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54" xfId="48310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Prompt 2" xfId="64836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ColSetValue 2" xfId="64837"/>
    <cellStyle name="RowLeftPrompt" xfId="47350"/>
    <cellStyle name="RowLevel_" xfId="47351"/>
    <cellStyle name="SampleUsingFormatMask" xfId="47352"/>
    <cellStyle name="SampleWithNoFormatMask" xfId="47353"/>
    <cellStyle name="SAPBEXaggData" xfId="64838"/>
    <cellStyle name="SAPBEXaggData 2" xfId="64839"/>
    <cellStyle name="SAPBEXaggDataEmph" xfId="64840"/>
    <cellStyle name="SAPBEXaggItem" xfId="64841"/>
    <cellStyle name="SAPBEXaggItem 2" xfId="64842"/>
    <cellStyle name="SAPBEXaggItemX" xfId="64843"/>
    <cellStyle name="SAPBEXaggItemX 2" xfId="64844"/>
    <cellStyle name="SAPBEXchaText" xfId="64845"/>
    <cellStyle name="SAPBEXchaText 2" xfId="64846"/>
    <cellStyle name="SAPBEXexcBad7" xfId="64847"/>
    <cellStyle name="SAPBEXexcBad7 2" xfId="64848"/>
    <cellStyle name="SAPBEXexcBad8" xfId="64849"/>
    <cellStyle name="SAPBEXexcBad9" xfId="64850"/>
    <cellStyle name="SAPBEXexcCritical4" xfId="64851"/>
    <cellStyle name="SAPBEXexcCritical4 2" xfId="64852"/>
    <cellStyle name="SAPBEXexcCritical5" xfId="64853"/>
    <cellStyle name="SAPBEXexcCritical5 2" xfId="64854"/>
    <cellStyle name="SAPBEXexcCritical6" xfId="64855"/>
    <cellStyle name="SAPBEXexcCritical6 2" xfId="64856"/>
    <cellStyle name="SAPBEXexcGood1" xfId="64857"/>
    <cellStyle name="SAPBEXexcGood2" xfId="64858"/>
    <cellStyle name="SAPBEXexcGood3" xfId="64859"/>
    <cellStyle name="SAPBEXexcGood3 2" xfId="64860"/>
    <cellStyle name="SAPBEXfilterDrill" xfId="64861"/>
    <cellStyle name="SAPBEXfilterDrill 2" xfId="64862"/>
    <cellStyle name="SAPBEXfilterItem" xfId="64863"/>
    <cellStyle name="SAPBEXfilterItem 2" xfId="64864"/>
    <cellStyle name="SAPBEXfilterText" xfId="64865"/>
    <cellStyle name="SAPBEXfilterText 2" xfId="64866"/>
    <cellStyle name="SAPBEXformats" xfId="64867"/>
    <cellStyle name="SAPBEXformats 2" xfId="64868"/>
    <cellStyle name="SAPBEXheaderItem" xfId="64869"/>
    <cellStyle name="SAPBEXheaderItem 2" xfId="64870"/>
    <cellStyle name="SAPBEXheaderText" xfId="64871"/>
    <cellStyle name="SAPBEXheaderText 2" xfId="64872"/>
    <cellStyle name="SAPBEXHLevel0" xfId="64873"/>
    <cellStyle name="SAPBEXHLevel0 2" xfId="64874"/>
    <cellStyle name="SAPBEXHLevel0X" xfId="64875"/>
    <cellStyle name="SAPBEXHLevel0X 2" xfId="64876"/>
    <cellStyle name="SAPBEXHLevel1" xfId="64877"/>
    <cellStyle name="SAPBEXHLevel1 2" xfId="64878"/>
    <cellStyle name="SAPBEXHLevel1X" xfId="64879"/>
    <cellStyle name="SAPBEXHLevel1X 2" xfId="64880"/>
    <cellStyle name="SAPBEXHLevel2" xfId="64881"/>
    <cellStyle name="SAPBEXHLevel2 2" xfId="64882"/>
    <cellStyle name="SAPBEXHLevel2X" xfId="64883"/>
    <cellStyle name="SAPBEXHLevel2X 2" xfId="64884"/>
    <cellStyle name="SAPBEXHLevel3" xfId="64885"/>
    <cellStyle name="SAPBEXHLevel3 2" xfId="64886"/>
    <cellStyle name="SAPBEXHLevel3X" xfId="64887"/>
    <cellStyle name="SAPBEXHLevel3X 2" xfId="64888"/>
    <cellStyle name="SAPBEXresData" xfId="64889"/>
    <cellStyle name="SAPBEXresDataEmph" xfId="64890"/>
    <cellStyle name="SAPBEXresItem" xfId="64891"/>
    <cellStyle name="SAPBEXresItem 2" xfId="64892"/>
    <cellStyle name="SAPBEXresItemX" xfId="64893"/>
    <cellStyle name="SAPBEXresItemX 2" xfId="64894"/>
    <cellStyle name="SAPBEXstdData" xfId="64895"/>
    <cellStyle name="SAPBEXstdData 2" xfId="64896"/>
    <cellStyle name="SAPBEXstdDataEmph" xfId="64897"/>
    <cellStyle name="SAPBEXstdDataEmph 2" xfId="64898"/>
    <cellStyle name="SAPBEXstdItem" xfId="64899"/>
    <cellStyle name="SAPBEXstdItem 2" xfId="64900"/>
    <cellStyle name="SAPBEXstdItemX" xfId="64901"/>
    <cellStyle name="SAPBEXstdItemX 2" xfId="64902"/>
    <cellStyle name="SAPBEXtitle" xfId="64903"/>
    <cellStyle name="SAPBEXundefined" xfId="64904"/>
    <cellStyle name="SAPBEXundefined 2" xfId="64905"/>
    <cellStyle name="SAPLocked" xfId="64906"/>
    <cellStyle name="SAPLocked 2" xfId="64907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extNumber" xfId="64908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definiert" xfId="64909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1/AppData/Local/Microsoft/Windows/INetCache/Content.Outlook/GSG1UNXP/2017-00349_Christian_KY_Direct_Testimony_Exhibit_ATO-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workbookViewId="0">
      <selection activeCell="B2" sqref="B2:P50"/>
    </sheetView>
  </sheetViews>
  <sheetFormatPr defaultRowHeight="12.75"/>
  <cols>
    <col min="1" max="2" width="1.5703125" customWidth="1"/>
    <col min="3" max="3" width="2.85546875" customWidth="1"/>
    <col min="4" max="4" width="9.7109375" customWidth="1"/>
    <col min="7" max="7" width="49" customWidth="1"/>
    <col min="8" max="8" width="12.85546875" customWidth="1"/>
    <col min="9" max="9" width="8.28515625" hidden="1" customWidth="1"/>
    <col min="10" max="10" width="2" hidden="1" customWidth="1"/>
    <col min="11" max="11" width="6.85546875" hidden="1" customWidth="1"/>
    <col min="12" max="12" width="2" customWidth="1"/>
    <col min="13" max="13" width="9.28515625" customWidth="1"/>
    <col min="14" max="14" width="2" customWidth="1"/>
    <col min="15" max="15" width="9.28515625" customWidth="1"/>
    <col min="16" max="16" width="1.5703125" customWidth="1"/>
    <col min="18" max="18" width="12.5703125" customWidth="1"/>
    <col min="19" max="19" width="14.140625" bestFit="1" customWidth="1"/>
    <col min="20" max="20" width="12.85546875" bestFit="1" customWidth="1"/>
    <col min="21" max="21" width="10.5703125" customWidth="1"/>
    <col min="22" max="22" width="14" bestFit="1" customWidth="1"/>
    <col min="23" max="23" width="11.85546875" customWidth="1"/>
  </cols>
  <sheetData>
    <row r="1" spans="1:22" ht="6" customHeight="1" thickBot="1"/>
    <row r="2" spans="1:22" ht="6" customHeight="1">
      <c r="A2" s="21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22">
      <c r="A3" s="21"/>
      <c r="B3" s="57"/>
      <c r="C3" s="423" t="s">
        <v>28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72"/>
    </row>
    <row r="4" spans="1:22">
      <c r="A4" s="21"/>
      <c r="B4" s="57"/>
      <c r="C4" s="424" t="s">
        <v>14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56"/>
    </row>
    <row r="5" spans="1:22">
      <c r="A5" s="21"/>
      <c r="B5" s="57"/>
      <c r="C5" s="424" t="s">
        <v>50</v>
      </c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56"/>
    </row>
    <row r="6" spans="1:22">
      <c r="A6" s="21"/>
      <c r="B6" s="57"/>
      <c r="C6" s="424" t="s">
        <v>51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56"/>
      <c r="S6" s="51" t="s">
        <v>54</v>
      </c>
      <c r="T6" s="42"/>
      <c r="U6" s="42"/>
      <c r="V6" s="42"/>
    </row>
    <row r="7" spans="1:22">
      <c r="A7" s="21"/>
      <c r="B7" s="57"/>
      <c r="C7" s="424" t="s">
        <v>39</v>
      </c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56"/>
      <c r="S7" s="45"/>
      <c r="T7" s="11"/>
      <c r="U7" s="11"/>
      <c r="V7" s="11"/>
    </row>
    <row r="8" spans="1:22">
      <c r="A8" s="21"/>
      <c r="B8" s="5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413"/>
      <c r="O8" s="413"/>
      <c r="P8" s="56"/>
      <c r="S8" s="45"/>
      <c r="T8" s="11"/>
      <c r="U8" s="11"/>
      <c r="V8" s="11"/>
    </row>
    <row r="9" spans="1:22">
      <c r="A9" s="21"/>
      <c r="B9" s="57"/>
      <c r="C9" s="77"/>
      <c r="D9" s="77"/>
      <c r="E9" s="77"/>
      <c r="F9" s="77"/>
      <c r="G9" s="77"/>
      <c r="H9" s="77"/>
      <c r="I9" s="48" t="s">
        <v>32</v>
      </c>
      <c r="J9" s="77"/>
      <c r="K9" s="48" t="s">
        <v>40</v>
      </c>
      <c r="L9" s="77"/>
      <c r="M9" s="65"/>
      <c r="N9" s="414"/>
      <c r="O9" s="48" t="s">
        <v>222</v>
      </c>
      <c r="P9" s="56"/>
      <c r="S9" s="45"/>
      <c r="T9" s="11"/>
      <c r="U9" s="11"/>
      <c r="V9" s="11"/>
    </row>
    <row r="10" spans="1:22">
      <c r="A10" s="21"/>
      <c r="B10" s="57"/>
      <c r="C10" s="21"/>
      <c r="D10" s="55"/>
      <c r="E10" s="55"/>
      <c r="F10" s="55"/>
      <c r="G10" s="55"/>
      <c r="H10" s="55"/>
      <c r="I10" s="49" t="s">
        <v>37</v>
      </c>
      <c r="J10" s="21"/>
      <c r="K10" s="65" t="s">
        <v>41</v>
      </c>
      <c r="L10" s="65"/>
      <c r="M10" s="48" t="s">
        <v>38</v>
      </c>
      <c r="N10" s="48"/>
      <c r="O10" s="48" t="s">
        <v>366</v>
      </c>
      <c r="P10" s="56"/>
      <c r="R10" s="45"/>
      <c r="S10" s="11"/>
      <c r="T10" s="11"/>
      <c r="U10" s="11"/>
      <c r="V10" s="11"/>
    </row>
    <row r="11" spans="1:22">
      <c r="A11" s="21"/>
      <c r="B11" s="57"/>
      <c r="C11" s="21"/>
      <c r="D11" s="21"/>
      <c r="E11" s="21"/>
      <c r="F11" s="21"/>
      <c r="G11" s="21"/>
      <c r="H11" s="21"/>
      <c r="I11" s="50" t="s">
        <v>12</v>
      </c>
      <c r="J11" s="21"/>
      <c r="K11" s="15" t="s">
        <v>33</v>
      </c>
      <c r="L11" s="65"/>
      <c r="M11" s="44" t="s">
        <v>12</v>
      </c>
      <c r="N11" s="48"/>
      <c r="O11" s="44" t="s">
        <v>12</v>
      </c>
      <c r="P11" s="58"/>
      <c r="R11" s="45"/>
    </row>
    <row r="12" spans="1:22">
      <c r="A12" s="21"/>
      <c r="B12" s="57"/>
      <c r="C12" s="66" t="s">
        <v>367</v>
      </c>
      <c r="D12" s="21"/>
      <c r="E12" s="21"/>
      <c r="F12" s="21"/>
      <c r="G12" s="21"/>
      <c r="H12" s="21"/>
      <c r="I12" s="79"/>
      <c r="J12" s="21"/>
      <c r="K12" s="21"/>
      <c r="L12" s="21"/>
      <c r="M12" s="67"/>
      <c r="N12" s="67"/>
      <c r="O12" s="67"/>
      <c r="P12" s="59"/>
      <c r="R12" s="11"/>
    </row>
    <row r="13" spans="1:22">
      <c r="A13" s="21"/>
      <c r="B13" s="57"/>
      <c r="C13" s="66"/>
      <c r="D13" s="86" t="s">
        <v>368</v>
      </c>
      <c r="E13" s="21"/>
      <c r="F13" s="21"/>
      <c r="G13" s="21"/>
      <c r="H13" s="21"/>
      <c r="I13" s="79"/>
      <c r="J13" s="21"/>
      <c r="K13" s="21"/>
      <c r="L13" s="21"/>
      <c r="M13" s="84">
        <v>16.389804000000002</v>
      </c>
      <c r="N13" s="84"/>
      <c r="O13" s="84"/>
      <c r="P13" s="59"/>
      <c r="R13" s="11"/>
    </row>
    <row r="14" spans="1:22">
      <c r="A14" s="21"/>
      <c r="B14" s="57"/>
      <c r="C14" s="66"/>
      <c r="D14" s="86" t="s">
        <v>369</v>
      </c>
      <c r="E14" s="21"/>
      <c r="F14" s="21"/>
      <c r="G14" s="21"/>
      <c r="H14" s="21"/>
      <c r="I14" s="79"/>
      <c r="J14" s="21"/>
      <c r="K14" s="21"/>
      <c r="L14" s="21"/>
      <c r="M14" s="87">
        <f>15.051854-M13</f>
        <v>-1.3379500000000011</v>
      </c>
      <c r="N14" s="90"/>
      <c r="O14" s="90"/>
      <c r="P14" s="59"/>
      <c r="R14" s="11"/>
    </row>
    <row r="15" spans="1:22" ht="13.5" thickBot="1">
      <c r="A15" s="21"/>
      <c r="B15" s="57"/>
      <c r="C15" s="66"/>
      <c r="D15" s="86" t="s">
        <v>370</v>
      </c>
      <c r="E15" s="21"/>
      <c r="F15" s="21"/>
      <c r="G15" s="21"/>
      <c r="H15" s="21"/>
      <c r="I15" s="79"/>
      <c r="J15" s="21"/>
      <c r="K15" s="21"/>
      <c r="L15" s="21"/>
      <c r="M15" s="97">
        <f>SUM(M13:M14)</f>
        <v>15.051854000000001</v>
      </c>
      <c r="N15" s="84"/>
      <c r="O15" s="84"/>
      <c r="P15" s="59"/>
      <c r="R15" s="11"/>
    </row>
    <row r="16" spans="1:22" ht="13.5" thickTop="1">
      <c r="A16" s="21"/>
      <c r="B16" s="57"/>
      <c r="C16" s="66"/>
      <c r="D16" s="86"/>
      <c r="E16" s="21"/>
      <c r="F16" s="21"/>
      <c r="G16" s="21"/>
      <c r="H16" s="21"/>
      <c r="I16" s="79"/>
      <c r="J16" s="21"/>
      <c r="K16" s="21"/>
      <c r="L16" s="21"/>
      <c r="M16" s="84"/>
      <c r="N16" s="84"/>
      <c r="O16" s="84"/>
      <c r="P16" s="59"/>
      <c r="R16" s="11"/>
    </row>
    <row r="17" spans="1:23">
      <c r="A17" s="21"/>
      <c r="B17" s="57"/>
      <c r="C17" s="66"/>
      <c r="D17" s="86" t="s">
        <v>371</v>
      </c>
      <c r="E17" s="21"/>
      <c r="F17" s="21"/>
      <c r="G17" s="21"/>
      <c r="H17" s="21"/>
      <c r="I17" s="79"/>
      <c r="J17" s="21"/>
      <c r="K17" s="21"/>
      <c r="L17" s="21"/>
      <c r="M17" s="90"/>
      <c r="N17" s="90"/>
      <c r="O17" s="420">
        <v>-9.8624410000000005</v>
      </c>
      <c r="P17" s="59"/>
      <c r="R17" s="101"/>
    </row>
    <row r="18" spans="1:23" ht="13.5" thickBot="1">
      <c r="A18" s="21"/>
      <c r="B18" s="57"/>
      <c r="C18" s="66"/>
      <c r="D18" s="86" t="s">
        <v>372</v>
      </c>
      <c r="E18" s="21"/>
      <c r="F18" s="21"/>
      <c r="G18" s="21"/>
      <c r="H18" s="21"/>
      <c r="I18" s="79"/>
      <c r="J18" s="21"/>
      <c r="K18" s="21"/>
      <c r="L18" s="21"/>
      <c r="M18" s="84"/>
      <c r="N18" s="84"/>
      <c r="O18" s="97">
        <f>M15+O17</f>
        <v>5.1894130000000001</v>
      </c>
      <c r="P18" s="59"/>
      <c r="R18" s="84"/>
    </row>
    <row r="19" spans="1:23" ht="13.5" thickTop="1">
      <c r="A19" s="21"/>
      <c r="B19" s="57"/>
      <c r="C19" s="66"/>
      <c r="D19" s="86"/>
      <c r="E19" s="21"/>
      <c r="F19" s="21"/>
      <c r="G19" s="21"/>
      <c r="H19" s="21"/>
      <c r="I19" s="79"/>
      <c r="J19" s="21"/>
      <c r="K19" s="21"/>
      <c r="L19" s="21"/>
      <c r="M19" s="88"/>
      <c r="N19" s="88"/>
      <c r="O19" s="88"/>
      <c r="P19" s="58"/>
    </row>
    <row r="20" spans="1:23">
      <c r="A20" s="21"/>
      <c r="B20" s="57"/>
      <c r="C20" s="66" t="s">
        <v>48</v>
      </c>
      <c r="D20" s="21"/>
      <c r="E20" s="21"/>
      <c r="F20" s="21"/>
      <c r="G20" s="21"/>
      <c r="H20" s="21"/>
      <c r="I20" s="79"/>
      <c r="J20" s="21"/>
      <c r="K20" s="21"/>
      <c r="L20" s="21"/>
      <c r="M20" s="81"/>
      <c r="N20" s="81"/>
      <c r="O20" s="81"/>
      <c r="P20" s="58"/>
    </row>
    <row r="21" spans="1:23">
      <c r="A21" s="21"/>
      <c r="B21" s="57"/>
      <c r="C21" s="66"/>
      <c r="D21" s="41" t="str">
        <f>'Rate Base'!B14</f>
        <v>Reduce Asset NOL ADIT to Reflect Taxable Income from April 2021 through December 2021</v>
      </c>
      <c r="E21" s="41"/>
      <c r="F21" s="41"/>
      <c r="G21" s="41"/>
      <c r="H21" s="41"/>
      <c r="I21" s="80"/>
      <c r="J21" s="41"/>
      <c r="K21" s="41"/>
      <c r="L21" s="41"/>
      <c r="M21" s="90">
        <f>('Rate Base'!I14/1000000)*COC!$I$18</f>
        <v>-0.51386635836824612</v>
      </c>
      <c r="N21" s="90"/>
      <c r="O21" s="90"/>
      <c r="P21" s="58"/>
      <c r="Q21" s="40"/>
    </row>
    <row r="22" spans="1:23">
      <c r="A22" s="21"/>
      <c r="B22" s="57"/>
      <c r="C22" s="66"/>
      <c r="D22" s="41" t="str">
        <f>'Rate Base'!B15</f>
        <v>Include SSU Division 002 T-Lock Adjustment-Unrealized Gains Liability ADIT</v>
      </c>
      <c r="E22" s="41"/>
      <c r="F22" s="41"/>
      <c r="G22" s="41"/>
      <c r="H22" s="41"/>
      <c r="I22" s="80"/>
      <c r="J22" s="41"/>
      <c r="K22" s="41"/>
      <c r="L22" s="41"/>
      <c r="M22" s="90">
        <f>('Rate Base'!I15/1000000)*COC!$I$18</f>
        <v>-0.31290612586644478</v>
      </c>
      <c r="N22" s="90"/>
      <c r="O22" s="90"/>
      <c r="P22" s="58"/>
    </row>
    <row r="23" spans="1:23">
      <c r="A23" s="21"/>
      <c r="B23" s="57"/>
      <c r="C23" s="66"/>
      <c r="D23" s="41" t="str">
        <f>'Rate Base'!B16</f>
        <v xml:space="preserve">Remove Other SSU Division 002 ADIT </v>
      </c>
      <c r="E23" s="41"/>
      <c r="F23" s="41"/>
      <c r="G23" s="41"/>
      <c r="H23" s="41"/>
      <c r="I23" s="80"/>
      <c r="J23" s="41"/>
      <c r="K23" s="41"/>
      <c r="L23" s="41"/>
      <c r="M23" s="90">
        <f>('Rate Base'!I16/1000000)*COC!$I$18</f>
        <v>-0.11807713287870659</v>
      </c>
      <c r="N23" s="90"/>
      <c r="O23" s="90"/>
      <c r="P23" s="58"/>
    </row>
    <row r="24" spans="1:23">
      <c r="A24" s="21"/>
      <c r="B24" s="57"/>
      <c r="C24" s="66"/>
      <c r="D24" s="41" t="str">
        <f>'Rate Base'!B17</f>
        <v>Remove Accounts Payable - Construction</v>
      </c>
      <c r="E24" s="41"/>
      <c r="F24" s="41"/>
      <c r="G24" s="41"/>
      <c r="H24" s="41"/>
      <c r="I24" s="80"/>
      <c r="J24" s="41"/>
      <c r="K24" s="41"/>
      <c r="L24" s="41"/>
      <c r="M24" s="90">
        <f>('Rate Base'!I17/1000000)*COC!$I$18</f>
        <v>-0.50136640293307388</v>
      </c>
      <c r="N24" s="90"/>
      <c r="O24" s="90"/>
      <c r="P24" s="58"/>
    </row>
    <row r="25" spans="1:23">
      <c r="A25" s="21"/>
      <c r="B25" s="57"/>
      <c r="C25" s="66"/>
      <c r="D25" s="41" t="str">
        <f>'Rate Base'!B18</f>
        <v>Remove Regulatory Asset for Rate Case Expenses</v>
      </c>
      <c r="E25" s="41"/>
      <c r="F25" s="41"/>
      <c r="G25" s="41"/>
      <c r="H25" s="41"/>
      <c r="I25" s="80"/>
      <c r="J25" s="41"/>
      <c r="K25" s="41"/>
      <c r="L25" s="41"/>
      <c r="M25" s="90">
        <f>('Rate Base'!I18/1000000)*COC!$I$18</f>
        <v>-2.3353808113031345E-2</v>
      </c>
      <c r="N25" s="90"/>
      <c r="O25" s="90"/>
      <c r="P25" s="58"/>
      <c r="Q25" s="40"/>
    </row>
    <row r="26" spans="1:23">
      <c r="A26" s="21"/>
      <c r="B26" s="57"/>
      <c r="C26" s="66"/>
      <c r="D26" s="41" t="str">
        <f>'Rate Base'!B19</f>
        <v xml:space="preserve">Correct Depreciation Expense Lag Days in CWC </v>
      </c>
      <c r="E26" s="41"/>
      <c r="F26" s="41"/>
      <c r="G26" s="41"/>
      <c r="H26" s="41"/>
      <c r="I26" s="80"/>
      <c r="J26" s="41"/>
      <c r="K26" s="41"/>
      <c r="L26" s="41"/>
      <c r="M26" s="90">
        <f>('Rate Base'!I19/1000000)*COC!$I$18</f>
        <v>-0.15271352413409592</v>
      </c>
      <c r="N26" s="90"/>
      <c r="O26" s="90"/>
      <c r="P26" s="58"/>
    </row>
    <row r="27" spans="1:23">
      <c r="A27" s="21"/>
      <c r="B27" s="57"/>
      <c r="C27" s="66"/>
      <c r="D27" s="41" t="str">
        <f>'Rate Base'!B20</f>
        <v>Adjust CWC to Reflect Changes in Expenses Recommended by AG</v>
      </c>
      <c r="E27" s="41"/>
      <c r="F27" s="41"/>
      <c r="G27" s="41"/>
      <c r="H27" s="41"/>
      <c r="I27" s="80"/>
      <c r="J27" s="41"/>
      <c r="K27" s="41"/>
      <c r="L27" s="41"/>
      <c r="M27" s="90">
        <f>('Rate Base'!I20/1000000)*COC!$I$18</f>
        <v>-9.2722579739367025E-2</v>
      </c>
      <c r="N27" s="90"/>
      <c r="O27" s="90"/>
      <c r="P27" s="58"/>
      <c r="Q27" s="40"/>
    </row>
    <row r="28" spans="1:23">
      <c r="A28" s="21"/>
      <c r="B28" s="57"/>
      <c r="C28" s="66"/>
      <c r="D28" s="41" t="str">
        <f>'Rate Base'!B21</f>
        <v>Reflect Effects from Amortization of Unprotected EDIT Over Three Years</v>
      </c>
      <c r="E28" s="41"/>
      <c r="F28" s="41"/>
      <c r="G28" s="41"/>
      <c r="H28" s="41"/>
      <c r="I28" s="80"/>
      <c r="J28" s="41"/>
      <c r="K28" s="41"/>
      <c r="L28" s="41"/>
      <c r="M28" s="90">
        <f>('Rate Base'!I21/1000000)*COC!$I$18</f>
        <v>0.16645364402364063</v>
      </c>
      <c r="N28" s="90"/>
      <c r="O28" s="90"/>
      <c r="P28" s="58"/>
      <c r="U28" s="40"/>
      <c r="W28" s="411"/>
    </row>
    <row r="29" spans="1:23">
      <c r="A29" s="21"/>
      <c r="B29" s="57"/>
      <c r="C29" s="66"/>
      <c r="D29" s="86"/>
      <c r="E29" s="21"/>
      <c r="F29" s="21"/>
      <c r="G29" s="21"/>
      <c r="H29" s="21"/>
      <c r="I29" s="79"/>
      <c r="J29" s="21"/>
      <c r="K29" s="21"/>
      <c r="L29" s="21"/>
      <c r="M29" s="88"/>
      <c r="N29" s="88"/>
      <c r="O29" s="88"/>
      <c r="P29" s="58"/>
    </row>
    <row r="30" spans="1:23">
      <c r="A30" s="21"/>
      <c r="B30" s="57"/>
      <c r="C30" s="66" t="s">
        <v>47</v>
      </c>
      <c r="D30" s="21"/>
      <c r="E30" s="21"/>
      <c r="F30" s="21"/>
      <c r="G30" s="21"/>
      <c r="H30" s="21"/>
      <c r="I30" s="79"/>
      <c r="J30" s="21"/>
      <c r="K30" s="21"/>
      <c r="L30" s="21"/>
      <c r="M30" s="82"/>
      <c r="N30" s="82"/>
      <c r="O30" s="82"/>
      <c r="P30" s="58"/>
    </row>
    <row r="31" spans="1:23">
      <c r="A31" s="21"/>
      <c r="B31" s="57"/>
      <c r="C31" s="66"/>
      <c r="D31" s="46" t="s">
        <v>235</v>
      </c>
      <c r="E31" s="41"/>
      <c r="F31" s="41"/>
      <c r="G31" s="41"/>
      <c r="H31" s="41"/>
      <c r="I31" s="80">
        <f>1.086836-1.489349</f>
        <v>-0.40251300000000012</v>
      </c>
      <c r="J31" s="41"/>
      <c r="K31" s="102">
        <f>'Gross Rev Conversion Factor'!$D$27</f>
        <v>1.0070490000000001</v>
      </c>
      <c r="L31" s="41"/>
      <c r="M31" s="83">
        <f t="shared" ref="M31:M33" si="0">I31*K31</f>
        <v>-0.40535031413700018</v>
      </c>
      <c r="N31" s="83"/>
      <c r="O31" s="83"/>
      <c r="P31" s="58"/>
    </row>
    <row r="32" spans="1:23">
      <c r="A32" s="21"/>
      <c r="B32" s="57"/>
      <c r="C32" s="66"/>
      <c r="D32" s="46" t="s">
        <v>60</v>
      </c>
      <c r="E32" s="41"/>
      <c r="F32" s="41"/>
      <c r="G32" s="41"/>
      <c r="H32" s="41"/>
      <c r="I32" s="80">
        <f>'WP B.5 F1-As Adjusted'!E16/1000000</f>
        <v>-3.4358394118746389</v>
      </c>
      <c r="J32" s="41"/>
      <c r="K32" s="102">
        <f>'Gross Rev Conversion Factor'!$D$27</f>
        <v>1.0070490000000001</v>
      </c>
      <c r="L32" s="41"/>
      <c r="M32" s="83">
        <f t="shared" ref="M32" si="1">I32*K32</f>
        <v>-3.4600586438889436</v>
      </c>
      <c r="N32" s="83"/>
      <c r="O32" s="83"/>
      <c r="P32" s="58"/>
    </row>
    <row r="33" spans="1:21">
      <c r="A33" s="21"/>
      <c r="B33" s="57"/>
      <c r="C33" s="66"/>
      <c r="D33" s="46" t="s">
        <v>376</v>
      </c>
      <c r="E33" s="41"/>
      <c r="F33" s="41"/>
      <c r="G33" s="41"/>
      <c r="H33" s="41"/>
      <c r="I33" s="80">
        <f>'F.6 As Adjusted'!K170/1000000</f>
        <v>-1.0547833333333314E-2</v>
      </c>
      <c r="J33" s="41"/>
      <c r="K33" s="102">
        <f>'Gross Rev Conversion Factor'!$D$27</f>
        <v>1.0070490000000001</v>
      </c>
      <c r="L33" s="41"/>
      <c r="M33" s="83">
        <f t="shared" si="0"/>
        <v>-1.062218501049998E-2</v>
      </c>
      <c r="N33" s="83"/>
      <c r="O33" s="83"/>
      <c r="P33" s="58"/>
      <c r="S33" s="40"/>
      <c r="T33" s="40"/>
    </row>
    <row r="34" spans="1:21">
      <c r="A34" s="21"/>
      <c r="B34" s="57"/>
      <c r="C34" s="66"/>
      <c r="D34" s="46" t="s">
        <v>386</v>
      </c>
      <c r="E34" s="41"/>
      <c r="F34" s="41"/>
      <c r="G34" s="41"/>
      <c r="H34" s="41"/>
      <c r="I34" s="80">
        <f>-0.052132</f>
        <v>-5.2131999999999998E-2</v>
      </c>
      <c r="J34" s="41"/>
      <c r="K34" s="102">
        <f>'Gross Rev Conversion Factor'!$D$27</f>
        <v>1.0070490000000001</v>
      </c>
      <c r="L34" s="41"/>
      <c r="M34" s="83">
        <f t="shared" ref="M34" si="2">I34*K34</f>
        <v>-5.2499478468000002E-2</v>
      </c>
      <c r="N34" s="83"/>
      <c r="O34" s="83"/>
      <c r="P34" s="58"/>
      <c r="S34" s="40"/>
      <c r="T34" s="40"/>
    </row>
    <row r="35" spans="1:21">
      <c r="A35" s="21"/>
      <c r="B35" s="57"/>
      <c r="C35" s="66"/>
      <c r="D35" s="21"/>
      <c r="E35" s="21"/>
      <c r="F35" s="21"/>
      <c r="G35" s="21"/>
      <c r="H35" s="21"/>
      <c r="I35" s="79"/>
      <c r="J35" s="21"/>
      <c r="K35" s="21"/>
      <c r="L35" s="21"/>
      <c r="M35" s="81"/>
      <c r="N35" s="81"/>
      <c r="O35" s="81"/>
      <c r="P35" s="58"/>
    </row>
    <row r="36" spans="1:21">
      <c r="A36" s="21"/>
      <c r="B36" s="57"/>
      <c r="C36" s="66" t="s">
        <v>49</v>
      </c>
      <c r="D36" s="21"/>
      <c r="E36" s="21"/>
      <c r="F36" s="21"/>
      <c r="G36" s="21"/>
      <c r="H36" s="21"/>
      <c r="I36" s="79"/>
      <c r="J36" s="21"/>
      <c r="K36" s="21"/>
      <c r="L36" s="21"/>
      <c r="M36" s="82"/>
      <c r="N36" s="82"/>
      <c r="O36" s="82"/>
      <c r="P36" s="61"/>
    </row>
    <row r="37" spans="1:21">
      <c r="A37" s="21"/>
      <c r="B37" s="57"/>
      <c r="C37" s="66"/>
      <c r="D37" s="46" t="s">
        <v>347</v>
      </c>
      <c r="E37" s="21"/>
      <c r="F37" s="21"/>
      <c r="G37" s="21"/>
      <c r="H37" s="21"/>
      <c r="I37" s="79"/>
      <c r="J37" s="21"/>
      <c r="K37" s="21"/>
      <c r="L37" s="21"/>
      <c r="M37" s="82">
        <f>COC!I34/1000000</f>
        <v>-2.5110397757968408</v>
      </c>
      <c r="N37" s="82"/>
      <c r="O37" s="82"/>
      <c r="P37" s="61"/>
      <c r="Q37" s="40"/>
    </row>
    <row r="38" spans="1:21">
      <c r="A38" s="21"/>
      <c r="B38" s="57"/>
      <c r="C38" s="66"/>
      <c r="D38" s="46" t="s">
        <v>377</v>
      </c>
      <c r="E38" s="41"/>
      <c r="F38" s="41"/>
      <c r="G38" s="41"/>
      <c r="H38" s="41"/>
      <c r="I38" s="80"/>
      <c r="J38" s="41"/>
      <c r="K38" s="41"/>
      <c r="L38" s="41"/>
      <c r="M38" s="83">
        <f>COC!I50/1000000</f>
        <v>-0.11422104152365591</v>
      </c>
      <c r="N38" s="83"/>
      <c r="O38" s="83"/>
      <c r="P38" s="61"/>
      <c r="Q38" s="40"/>
      <c r="R38" s="11"/>
      <c r="S38" s="11"/>
      <c r="T38" s="11"/>
      <c r="U38" s="11"/>
    </row>
    <row r="39" spans="1:21">
      <c r="A39" s="21"/>
      <c r="B39" s="57"/>
      <c r="C39" s="66"/>
      <c r="D39" s="46" t="s">
        <v>353</v>
      </c>
      <c r="E39" s="41"/>
      <c r="F39" s="41"/>
      <c r="G39" s="41"/>
      <c r="H39" s="41"/>
      <c r="I39" s="80"/>
      <c r="J39" s="41"/>
      <c r="K39" s="41"/>
      <c r="L39" s="41"/>
      <c r="M39" s="187">
        <f>COC!I66/1000000</f>
        <v>-5.0984801261821779</v>
      </c>
      <c r="N39" s="83"/>
      <c r="O39" s="83"/>
      <c r="P39" s="61"/>
      <c r="R39" s="21"/>
      <c r="S39" s="19"/>
    </row>
    <row r="40" spans="1:21">
      <c r="A40" s="21"/>
      <c r="B40" s="57"/>
      <c r="C40" s="66"/>
      <c r="D40" s="46"/>
      <c r="E40" s="41"/>
      <c r="F40" s="41"/>
      <c r="G40" s="41"/>
      <c r="H40" s="41"/>
      <c r="I40" s="80"/>
      <c r="J40" s="41"/>
      <c r="K40" s="41"/>
      <c r="L40" s="41"/>
      <c r="M40" s="83"/>
      <c r="N40" s="83"/>
      <c r="O40" s="83"/>
      <c r="P40" s="61"/>
      <c r="R40" s="21"/>
      <c r="S40" s="19"/>
    </row>
    <row r="41" spans="1:21" ht="13.5" thickBot="1">
      <c r="A41" s="21"/>
      <c r="B41" s="57"/>
      <c r="C41" s="68" t="s">
        <v>61</v>
      </c>
      <c r="D41" s="21"/>
      <c r="E41" s="21"/>
      <c r="F41" s="21"/>
      <c r="G41" s="21"/>
      <c r="H41" s="21"/>
      <c r="I41" s="21"/>
      <c r="J41" s="21"/>
      <c r="K41" s="21"/>
      <c r="L41" s="21"/>
      <c r="M41" s="85">
        <f>SUM(M21:M39)</f>
        <v>-13.200823853016445</v>
      </c>
      <c r="N41" s="96"/>
      <c r="O41" s="96"/>
      <c r="P41" s="73"/>
      <c r="R41" s="21"/>
      <c r="S41" s="22"/>
    </row>
    <row r="42" spans="1:21" ht="13.5" thickTop="1">
      <c r="A42" s="21"/>
      <c r="B42" s="57"/>
      <c r="C42" s="68"/>
      <c r="D42" s="21"/>
      <c r="E42" s="21"/>
      <c r="F42" s="21"/>
      <c r="G42" s="21"/>
      <c r="H42" s="21"/>
      <c r="I42" s="21"/>
      <c r="J42" s="21"/>
      <c r="K42" s="21"/>
      <c r="L42" s="21"/>
      <c r="M42" s="82"/>
      <c r="N42" s="82"/>
      <c r="O42" s="82"/>
      <c r="P42" s="73"/>
      <c r="R42" s="21"/>
      <c r="S42" s="22"/>
    </row>
    <row r="43" spans="1:21" ht="13.5" thickBot="1">
      <c r="A43" s="21"/>
      <c r="B43" s="57"/>
      <c r="C43" s="47" t="s">
        <v>381</v>
      </c>
      <c r="D43" s="41"/>
      <c r="E43" s="41"/>
      <c r="F43" s="41"/>
      <c r="G43" s="41"/>
      <c r="H43" s="21"/>
      <c r="I43" s="21"/>
      <c r="J43" s="21"/>
      <c r="K43" s="21"/>
      <c r="L43" s="21"/>
      <c r="M43" s="85">
        <f>M15+M41</f>
        <v>1.8510301469835557</v>
      </c>
      <c r="N43" s="82"/>
      <c r="O43" s="82"/>
      <c r="P43" s="73"/>
      <c r="R43" s="21"/>
      <c r="S43" s="22"/>
    </row>
    <row r="44" spans="1:21" ht="7.5" customHeight="1" thickTop="1">
      <c r="A44" s="21"/>
      <c r="B44" s="57"/>
      <c r="C44" s="100"/>
      <c r="D44" s="41"/>
      <c r="E44" s="41"/>
      <c r="F44" s="41"/>
      <c r="G44" s="41"/>
      <c r="H44" s="21"/>
      <c r="I44" s="21"/>
      <c r="J44" s="21"/>
      <c r="K44" s="21"/>
      <c r="L44" s="21"/>
      <c r="M44" s="82"/>
      <c r="N44" s="82"/>
      <c r="O44" s="82"/>
      <c r="P44" s="73"/>
      <c r="R44" s="21"/>
      <c r="S44" s="22"/>
    </row>
    <row r="45" spans="1:21" ht="13.5" customHeight="1">
      <c r="A45" s="21"/>
      <c r="B45" s="57"/>
      <c r="C45" s="100"/>
      <c r="D45" s="86" t="s">
        <v>380</v>
      </c>
      <c r="E45" s="41"/>
      <c r="F45" s="41"/>
      <c r="G45" s="41"/>
      <c r="H45" s="21"/>
      <c r="I45" s="21"/>
      <c r="J45" s="21"/>
      <c r="K45" s="21"/>
      <c r="L45" s="21"/>
      <c r="M45" s="82"/>
      <c r="N45" s="82"/>
      <c r="O45" s="421">
        <f>-M43</f>
        <v>-1.8510301469835557</v>
      </c>
      <c r="P45" s="73"/>
      <c r="R45" s="21"/>
      <c r="S45" s="22"/>
    </row>
    <row r="46" spans="1:21" ht="8.25" customHeight="1">
      <c r="A46" s="21"/>
      <c r="B46" s="57"/>
      <c r="C46" s="100"/>
      <c r="D46" s="46"/>
      <c r="E46" s="41"/>
      <c r="F46" s="41"/>
      <c r="G46" s="41"/>
      <c r="H46" s="21"/>
      <c r="I46" s="21"/>
      <c r="J46" s="21"/>
      <c r="K46" s="21"/>
      <c r="L46" s="21"/>
      <c r="M46" s="82"/>
      <c r="N46" s="82"/>
      <c r="O46" s="82"/>
      <c r="P46" s="73"/>
      <c r="R46" s="21"/>
      <c r="S46" s="22"/>
    </row>
    <row r="47" spans="1:21" ht="13.5" thickBot="1">
      <c r="A47" s="21"/>
      <c r="B47" s="57"/>
      <c r="C47" s="47" t="s">
        <v>382</v>
      </c>
      <c r="D47" s="41"/>
      <c r="E47" s="41"/>
      <c r="F47" s="41"/>
      <c r="G47" s="41"/>
      <c r="H47" s="21"/>
      <c r="I47" s="21"/>
      <c r="J47" s="21"/>
      <c r="K47" s="21"/>
      <c r="L47" s="21"/>
      <c r="M47" s="82"/>
      <c r="N47" s="82"/>
      <c r="O47" s="419">
        <f>M43+O45</f>
        <v>0</v>
      </c>
      <c r="P47" s="73"/>
      <c r="R47" s="21"/>
      <c r="S47" s="22"/>
    </row>
    <row r="48" spans="1:21" ht="13.5" thickTop="1">
      <c r="A48" s="21"/>
      <c r="B48" s="57"/>
      <c r="C48" s="47"/>
      <c r="D48" s="41"/>
      <c r="E48" s="41"/>
      <c r="F48" s="41"/>
      <c r="G48" s="41"/>
      <c r="H48" s="21"/>
      <c r="I48" s="21"/>
      <c r="J48" s="21"/>
      <c r="K48" s="21"/>
      <c r="L48" s="21"/>
      <c r="M48" s="82"/>
      <c r="N48" s="82"/>
      <c r="O48" s="82"/>
      <c r="P48" s="73"/>
      <c r="R48" s="21"/>
      <c r="S48" s="22"/>
    </row>
    <row r="49" spans="1:19">
      <c r="A49" s="21"/>
      <c r="B49" s="57"/>
      <c r="C49" s="41" t="s">
        <v>379</v>
      </c>
      <c r="E49" s="41"/>
      <c r="F49" s="41"/>
      <c r="G49" s="41"/>
      <c r="H49" s="21"/>
      <c r="I49" s="21"/>
      <c r="J49" s="21"/>
      <c r="K49" s="21"/>
      <c r="L49" s="21"/>
      <c r="M49" s="82"/>
      <c r="N49" s="82"/>
      <c r="O49" s="82"/>
      <c r="P49" s="73"/>
      <c r="R49" s="21"/>
      <c r="S49" s="22"/>
    </row>
    <row r="50" spans="1:19" ht="7.5" customHeight="1" thickBot="1">
      <c r="A50" s="21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</row>
  </sheetData>
  <mergeCells count="5">
    <mergeCell ref="C3:O3"/>
    <mergeCell ref="C4:O4"/>
    <mergeCell ref="C5:O5"/>
    <mergeCell ref="C6:O6"/>
    <mergeCell ref="C7:O7"/>
  </mergeCells>
  <phoneticPr fontId="17" type="noConversion"/>
  <pageMargins left="0.41" right="0.32" top="0.69" bottom="0.24" header="0.4" footer="0.2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view="pageBreakPreview" topLeftCell="A167" zoomScale="80" zoomScaleNormal="90" zoomScaleSheetLayoutView="80" workbookViewId="0">
      <selection activeCell="A167" sqref="A167"/>
    </sheetView>
  </sheetViews>
  <sheetFormatPr defaultColWidth="11.42578125" defaultRowHeight="15"/>
  <cols>
    <col min="1" max="1" width="38.140625" style="103" bestFit="1" customWidth="1"/>
    <col min="2" max="2" width="10.140625" style="103" bestFit="1" customWidth="1"/>
    <col min="3" max="5" width="21.5703125" style="103" customWidth="1"/>
    <col min="6" max="6" width="3.5703125" style="103" customWidth="1"/>
    <col min="7" max="10" width="13.85546875" style="103" customWidth="1"/>
    <col min="11" max="16384" width="11.42578125" style="103"/>
  </cols>
  <sheetData>
    <row r="1" spans="1:10">
      <c r="A1" s="435" t="s">
        <v>84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>
      <c r="A2" s="436" t="s">
        <v>85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>
      <c r="A3" s="437" t="s">
        <v>86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0">
      <c r="A4" s="437" t="s">
        <v>87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0">
      <c r="A5" s="437" t="s">
        <v>63</v>
      </c>
      <c r="B5" s="437"/>
      <c r="C5" s="437"/>
      <c r="D5" s="437"/>
      <c r="E5" s="437"/>
      <c r="F5" s="437"/>
      <c r="G5" s="437"/>
      <c r="H5" s="437"/>
      <c r="I5" s="437"/>
      <c r="J5" s="437"/>
    </row>
    <row r="7" spans="1:10" ht="15.75">
      <c r="B7" s="104"/>
      <c r="F7" s="104"/>
    </row>
    <row r="8" spans="1:10" ht="15.75">
      <c r="A8" s="105" t="s">
        <v>64</v>
      </c>
      <c r="B8" s="106"/>
      <c r="C8" s="107"/>
      <c r="D8" s="108"/>
      <c r="E8" s="109"/>
      <c r="F8" s="109"/>
    </row>
    <row r="9" spans="1:10" ht="15.75">
      <c r="A9" s="105" t="s">
        <v>65</v>
      </c>
      <c r="B9" s="106"/>
      <c r="C9" s="107"/>
      <c r="D9" s="108"/>
      <c r="E9" s="108"/>
      <c r="F9" s="108"/>
    </row>
    <row r="10" spans="1:10">
      <c r="C10" s="107"/>
      <c r="F10" s="108"/>
    </row>
    <row r="11" spans="1:10" ht="15.75">
      <c r="A11" s="104" t="s">
        <v>66</v>
      </c>
      <c r="B11" s="104"/>
      <c r="C11" s="107"/>
      <c r="F11" s="108"/>
    </row>
    <row r="12" spans="1:10" ht="31.5">
      <c r="B12" s="106"/>
      <c r="C12" s="110" t="s">
        <v>67</v>
      </c>
      <c r="D12" s="110" t="s">
        <v>68</v>
      </c>
      <c r="E12" s="110" t="s">
        <v>69</v>
      </c>
      <c r="F12" s="108"/>
    </row>
    <row r="13" spans="1:10">
      <c r="C13" s="111">
        <f>E75</f>
        <v>-25000033.050892994</v>
      </c>
      <c r="D13" s="112">
        <f>AVERAGE(E63:E75)</f>
        <v>-27703402.894221611</v>
      </c>
      <c r="E13" s="112">
        <f>SUM(J64:J75)</f>
        <v>5406739.6866572108</v>
      </c>
      <c r="F13" s="108"/>
    </row>
    <row r="14" spans="1:10">
      <c r="B14" s="106"/>
      <c r="D14" s="108"/>
      <c r="E14" s="108"/>
      <c r="F14" s="108"/>
    </row>
    <row r="15" spans="1:10">
      <c r="B15" s="106"/>
      <c r="C15" s="107"/>
      <c r="D15" s="108"/>
      <c r="E15" s="108"/>
      <c r="F15" s="108"/>
    </row>
    <row r="16" spans="1:10" ht="15.75">
      <c r="A16" s="113" t="s">
        <v>70</v>
      </c>
      <c r="B16" s="106"/>
    </row>
    <row r="17" spans="1:10" ht="15.75">
      <c r="A17" s="105"/>
      <c r="B17" s="106"/>
      <c r="C17" s="438" t="s">
        <v>71</v>
      </c>
      <c r="D17" s="438"/>
      <c r="E17" s="438"/>
      <c r="G17" s="438" t="s">
        <v>72</v>
      </c>
      <c r="H17" s="438"/>
      <c r="I17" s="438"/>
      <c r="J17" s="438"/>
    </row>
    <row r="18" spans="1:10" ht="30">
      <c r="B18" s="106"/>
      <c r="C18" s="114" t="s">
        <v>73</v>
      </c>
      <c r="D18" s="114" t="s">
        <v>74</v>
      </c>
      <c r="E18" s="115" t="s">
        <v>75</v>
      </c>
      <c r="F18" s="116"/>
      <c r="G18" s="115" t="s">
        <v>73</v>
      </c>
      <c r="H18" s="115" t="s">
        <v>74</v>
      </c>
      <c r="I18" s="115" t="s">
        <v>76</v>
      </c>
      <c r="J18" s="115" t="s">
        <v>77</v>
      </c>
    </row>
    <row r="19" spans="1:10" ht="15.75">
      <c r="A19" s="434" t="s">
        <v>78</v>
      </c>
      <c r="B19" s="434"/>
      <c r="C19" s="111">
        <v>-5565572.5675896592</v>
      </c>
      <c r="D19" s="111">
        <v>-30215187.485404596</v>
      </c>
      <c r="E19" s="111">
        <f>C19+D19</f>
        <v>-35780760.052994251</v>
      </c>
    </row>
    <row r="20" spans="1:10">
      <c r="B20" s="117">
        <v>43251</v>
      </c>
      <c r="C20" s="103">
        <f>C19+G20</f>
        <v>-5544490.8535192218</v>
      </c>
      <c r="D20" s="103">
        <f>D19+H20+I20</f>
        <v>-30113666.432113923</v>
      </c>
      <c r="E20" s="103">
        <f>C20+D20</f>
        <v>-35658157.285633147</v>
      </c>
      <c r="G20" s="103">
        <v>21081.714070437138</v>
      </c>
      <c r="H20" s="103">
        <v>101521.05329067397</v>
      </c>
      <c r="J20" s="103">
        <f>SUM(G20:I20)</f>
        <v>122602.76736111111</v>
      </c>
    </row>
    <row r="21" spans="1:10">
      <c r="B21" s="117">
        <f>EOMONTH(B20,1)</f>
        <v>43281</v>
      </c>
      <c r="C21" s="103">
        <f t="shared" ref="C21:C84" si="0">C20+G21</f>
        <v>-5523409.1394487843</v>
      </c>
      <c r="D21" s="103">
        <f t="shared" ref="D21:D84" si="1">D20+H21+I21</f>
        <v>-30012145.378823251</v>
      </c>
      <c r="E21" s="103">
        <f t="shared" ref="E21:E84" si="2">C21+D21</f>
        <v>-35535554.518272035</v>
      </c>
      <c r="G21" s="103">
        <v>21081.714070437138</v>
      </c>
      <c r="H21" s="103">
        <v>101521.05329067397</v>
      </c>
      <c r="J21" s="103">
        <f t="shared" ref="J21:J84" si="3">SUM(G21:I21)</f>
        <v>122602.76736111111</v>
      </c>
    </row>
    <row r="22" spans="1:10">
      <c r="B22" s="117">
        <f t="shared" ref="B22:B85" si="4">EOMONTH(B21,1)</f>
        <v>43312</v>
      </c>
      <c r="C22" s="103">
        <f t="shared" si="0"/>
        <v>-5502327.4253783468</v>
      </c>
      <c r="D22" s="103">
        <f t="shared" si="1"/>
        <v>-29910624.325532578</v>
      </c>
      <c r="E22" s="103">
        <f t="shared" si="2"/>
        <v>-35412951.750910923</v>
      </c>
      <c r="G22" s="103">
        <v>21081.714070437138</v>
      </c>
      <c r="H22" s="103">
        <v>101521.05329067397</v>
      </c>
      <c r="J22" s="103">
        <f t="shared" si="3"/>
        <v>122602.76736111111</v>
      </c>
    </row>
    <row r="23" spans="1:10">
      <c r="B23" s="117">
        <f t="shared" si="4"/>
        <v>43343</v>
      </c>
      <c r="C23" s="103">
        <f t="shared" si="0"/>
        <v>-5481245.7113079093</v>
      </c>
      <c r="D23" s="103">
        <f t="shared" si="1"/>
        <v>-29809103.272241905</v>
      </c>
      <c r="E23" s="103">
        <f t="shared" si="2"/>
        <v>-35290348.983549818</v>
      </c>
      <c r="G23" s="103">
        <v>21081.714070437138</v>
      </c>
      <c r="H23" s="103">
        <v>101521.05329067397</v>
      </c>
      <c r="J23" s="103">
        <f t="shared" si="3"/>
        <v>122602.76736111111</v>
      </c>
    </row>
    <row r="24" spans="1:10">
      <c r="B24" s="117">
        <f t="shared" si="4"/>
        <v>43373</v>
      </c>
      <c r="C24" s="103">
        <f t="shared" si="0"/>
        <v>-5460163.9972374719</v>
      </c>
      <c r="D24" s="103">
        <f t="shared" si="1"/>
        <v>-29707582.218951233</v>
      </c>
      <c r="E24" s="103">
        <f t="shared" si="2"/>
        <v>-35167746.216188706</v>
      </c>
      <c r="G24" s="103">
        <v>21081.714070437138</v>
      </c>
      <c r="H24" s="103">
        <v>101521.05329067397</v>
      </c>
      <c r="J24" s="103">
        <f t="shared" si="3"/>
        <v>122602.76736111111</v>
      </c>
    </row>
    <row r="25" spans="1:10">
      <c r="B25" s="117">
        <f t="shared" si="4"/>
        <v>43404</v>
      </c>
      <c r="C25" s="103">
        <f t="shared" si="0"/>
        <v>-5439082.2831670344</v>
      </c>
      <c r="D25" s="103">
        <f t="shared" si="1"/>
        <v>-29606061.16566056</v>
      </c>
      <c r="E25" s="103">
        <f t="shared" si="2"/>
        <v>-35045143.448827595</v>
      </c>
      <c r="G25" s="103">
        <v>21081.714070437138</v>
      </c>
      <c r="H25" s="103">
        <v>101521.05329067397</v>
      </c>
      <c r="J25" s="103">
        <f t="shared" si="3"/>
        <v>122602.76736111111</v>
      </c>
    </row>
    <row r="26" spans="1:10">
      <c r="B26" s="117">
        <f t="shared" si="4"/>
        <v>43434</v>
      </c>
      <c r="C26" s="103">
        <f t="shared" si="0"/>
        <v>-5418000.5690965969</v>
      </c>
      <c r="D26" s="103">
        <f t="shared" si="1"/>
        <v>-29504540.112369888</v>
      </c>
      <c r="E26" s="103">
        <f t="shared" si="2"/>
        <v>-34922540.681466483</v>
      </c>
      <c r="G26" s="103">
        <v>21081.714070437138</v>
      </c>
      <c r="H26" s="103">
        <v>101521.05329067397</v>
      </c>
      <c r="J26" s="103">
        <f t="shared" si="3"/>
        <v>122602.76736111111</v>
      </c>
    </row>
    <row r="27" spans="1:10">
      <c r="B27" s="117">
        <f t="shared" si="4"/>
        <v>43465</v>
      </c>
      <c r="C27" s="103">
        <f t="shared" si="0"/>
        <v>-5396918.8550261594</v>
      </c>
      <c r="D27" s="103">
        <f t="shared" si="1"/>
        <v>-29403019.059079215</v>
      </c>
      <c r="E27" s="103">
        <f t="shared" si="2"/>
        <v>-34799937.914105371</v>
      </c>
      <c r="G27" s="103">
        <v>21081.714070437138</v>
      </c>
      <c r="H27" s="103">
        <v>101521.05329067397</v>
      </c>
      <c r="J27" s="103">
        <f t="shared" si="3"/>
        <v>122602.76736111111</v>
      </c>
    </row>
    <row r="28" spans="1:10">
      <c r="B28" s="117">
        <f t="shared" si="4"/>
        <v>43496</v>
      </c>
      <c r="C28" s="103">
        <f t="shared" si="0"/>
        <v>-5375837.140955722</v>
      </c>
      <c r="D28" s="103">
        <f t="shared" si="1"/>
        <v>-29301498.005788542</v>
      </c>
      <c r="E28" s="103">
        <f t="shared" si="2"/>
        <v>-34677335.146744266</v>
      </c>
      <c r="G28" s="103">
        <v>21081.714070437138</v>
      </c>
      <c r="H28" s="103">
        <v>101521.05329067397</v>
      </c>
      <c r="J28" s="103">
        <f t="shared" si="3"/>
        <v>122602.76736111111</v>
      </c>
    </row>
    <row r="29" spans="1:10">
      <c r="B29" s="117">
        <f t="shared" si="4"/>
        <v>43524</v>
      </c>
      <c r="C29" s="103">
        <f t="shared" si="0"/>
        <v>-5354755.4268852845</v>
      </c>
      <c r="D29" s="103">
        <f t="shared" si="1"/>
        <v>-29199976.95249787</v>
      </c>
      <c r="E29" s="103">
        <f t="shared" si="2"/>
        <v>-34554732.379383154</v>
      </c>
      <c r="G29" s="103">
        <v>21081.714070437138</v>
      </c>
      <c r="H29" s="103">
        <v>101521.05329067397</v>
      </c>
      <c r="J29" s="103">
        <f t="shared" si="3"/>
        <v>122602.76736111111</v>
      </c>
    </row>
    <row r="30" spans="1:10">
      <c r="B30" s="117">
        <f t="shared" si="4"/>
        <v>43555</v>
      </c>
      <c r="C30" s="103">
        <f t="shared" si="0"/>
        <v>-5333673.712814847</v>
      </c>
      <c r="D30" s="103">
        <f t="shared" si="1"/>
        <v>-29098455.899207197</v>
      </c>
      <c r="E30" s="103">
        <f t="shared" si="2"/>
        <v>-34432129.612022042</v>
      </c>
      <c r="G30" s="103">
        <v>21081.714070437138</v>
      </c>
      <c r="H30" s="103">
        <v>101521.05329067397</v>
      </c>
      <c r="J30" s="103">
        <f t="shared" si="3"/>
        <v>122602.76736111111</v>
      </c>
    </row>
    <row r="31" spans="1:10">
      <c r="A31" s="118" t="s">
        <v>79</v>
      </c>
      <c r="B31" s="119">
        <f t="shared" si="4"/>
        <v>43585</v>
      </c>
      <c r="C31" s="120">
        <f t="shared" si="0"/>
        <v>-5312591.9987444095</v>
      </c>
      <c r="D31" s="120">
        <f t="shared" si="1"/>
        <v>-28997557.101930004</v>
      </c>
      <c r="E31" s="120">
        <f t="shared" si="2"/>
        <v>-34310149.100674413</v>
      </c>
      <c r="F31" s="120"/>
      <c r="G31" s="120">
        <v>21081.714070437138</v>
      </c>
      <c r="H31" s="120">
        <v>100898.7972771927</v>
      </c>
      <c r="I31" s="120"/>
      <c r="J31" s="120">
        <f t="shared" si="3"/>
        <v>121980.51134762984</v>
      </c>
    </row>
    <row r="32" spans="1:10">
      <c r="B32" s="117">
        <f t="shared" si="4"/>
        <v>43616</v>
      </c>
      <c r="C32" s="103">
        <f t="shared" si="0"/>
        <v>-5291510.2846739721</v>
      </c>
      <c r="D32" s="103">
        <f t="shared" si="1"/>
        <v>-28896658.30465281</v>
      </c>
      <c r="E32" s="103">
        <f t="shared" si="2"/>
        <v>-34188168.589326784</v>
      </c>
      <c r="G32" s="103">
        <v>21081.714070437138</v>
      </c>
      <c r="H32" s="103">
        <v>100898.7972771927</v>
      </c>
      <c r="J32" s="103">
        <f t="shared" si="3"/>
        <v>121980.51134762984</v>
      </c>
    </row>
    <row r="33" spans="2:10">
      <c r="B33" s="117">
        <f t="shared" si="4"/>
        <v>43646</v>
      </c>
      <c r="C33" s="103">
        <f t="shared" si="0"/>
        <v>-5270428.5706035346</v>
      </c>
      <c r="D33" s="103">
        <f t="shared" si="1"/>
        <v>-28795759.507375617</v>
      </c>
      <c r="E33" s="103">
        <f t="shared" si="2"/>
        <v>-34066188.077979147</v>
      </c>
      <c r="G33" s="103">
        <v>21081.714070437138</v>
      </c>
      <c r="H33" s="103">
        <v>100898.7972771927</v>
      </c>
      <c r="J33" s="103">
        <f t="shared" si="3"/>
        <v>121980.51134762984</v>
      </c>
    </row>
    <row r="34" spans="2:10">
      <c r="B34" s="117">
        <f t="shared" si="4"/>
        <v>43677</v>
      </c>
      <c r="C34" s="103">
        <f t="shared" si="0"/>
        <v>-5249346.8565330971</v>
      </c>
      <c r="D34" s="103">
        <f t="shared" si="1"/>
        <v>-28694860.710098423</v>
      </c>
      <c r="E34" s="103">
        <f t="shared" si="2"/>
        <v>-33944207.566631518</v>
      </c>
      <c r="G34" s="103">
        <v>21081.714070437138</v>
      </c>
      <c r="H34" s="103">
        <v>100898.7972771927</v>
      </c>
      <c r="J34" s="103">
        <f t="shared" si="3"/>
        <v>121980.51134762984</v>
      </c>
    </row>
    <row r="35" spans="2:10">
      <c r="B35" s="117">
        <f t="shared" si="4"/>
        <v>43708</v>
      </c>
      <c r="C35" s="103">
        <f t="shared" si="0"/>
        <v>-5228265.1424626596</v>
      </c>
      <c r="D35" s="103">
        <f t="shared" si="1"/>
        <v>-28593961.91282123</v>
      </c>
      <c r="E35" s="103">
        <f t="shared" si="2"/>
        <v>-33822227.055283889</v>
      </c>
      <c r="G35" s="103">
        <v>21081.714070437138</v>
      </c>
      <c r="H35" s="103">
        <v>100898.7972771927</v>
      </c>
      <c r="J35" s="103">
        <f t="shared" si="3"/>
        <v>121980.51134762984</v>
      </c>
    </row>
    <row r="36" spans="2:10">
      <c r="B36" s="117">
        <f t="shared" si="4"/>
        <v>43738</v>
      </c>
      <c r="C36" s="103">
        <f t="shared" si="0"/>
        <v>-5207183.4283922222</v>
      </c>
      <c r="D36" s="103">
        <f t="shared" si="1"/>
        <v>-28493063.115544036</v>
      </c>
      <c r="E36" s="103">
        <f t="shared" si="2"/>
        <v>-33700246.54393626</v>
      </c>
      <c r="G36" s="103">
        <v>21081.714070437138</v>
      </c>
      <c r="H36" s="103">
        <v>100898.7972771927</v>
      </c>
      <c r="J36" s="103">
        <f t="shared" si="3"/>
        <v>121980.51134762984</v>
      </c>
    </row>
    <row r="37" spans="2:10">
      <c r="B37" s="117">
        <f t="shared" si="4"/>
        <v>43769</v>
      </c>
      <c r="C37" s="103">
        <f t="shared" si="0"/>
        <v>-5186101.7143217847</v>
      </c>
      <c r="D37" s="103">
        <f t="shared" si="1"/>
        <v>-28392164.318266843</v>
      </c>
      <c r="E37" s="103">
        <f t="shared" si="2"/>
        <v>-33578266.032588631</v>
      </c>
      <c r="G37" s="103">
        <v>21081.714070437138</v>
      </c>
      <c r="H37" s="103">
        <v>100898.7972771927</v>
      </c>
      <c r="J37" s="103">
        <f t="shared" si="3"/>
        <v>121980.51134762984</v>
      </c>
    </row>
    <row r="38" spans="2:10">
      <c r="B38" s="117">
        <f t="shared" si="4"/>
        <v>43799</v>
      </c>
      <c r="C38" s="103">
        <f t="shared" si="0"/>
        <v>-5165020.0002513472</v>
      </c>
      <c r="D38" s="103">
        <f t="shared" si="1"/>
        <v>-28291265.520989649</v>
      </c>
      <c r="E38" s="103">
        <f t="shared" si="2"/>
        <v>-33456285.521240994</v>
      </c>
      <c r="G38" s="103">
        <v>21081.714070437138</v>
      </c>
      <c r="H38" s="103">
        <v>100898.7972771927</v>
      </c>
      <c r="J38" s="103">
        <f t="shared" si="3"/>
        <v>121980.51134762984</v>
      </c>
    </row>
    <row r="39" spans="2:10">
      <c r="B39" s="117">
        <f t="shared" si="4"/>
        <v>43830</v>
      </c>
      <c r="C39" s="103">
        <f t="shared" si="0"/>
        <v>-5143938.2861809097</v>
      </c>
      <c r="D39" s="103">
        <f t="shared" si="1"/>
        <v>-28190366.723712455</v>
      </c>
      <c r="E39" s="103">
        <f t="shared" si="2"/>
        <v>-33334305.009893365</v>
      </c>
      <c r="G39" s="103">
        <v>21081.714070437138</v>
      </c>
      <c r="H39" s="103">
        <v>100898.7972771927</v>
      </c>
      <c r="J39" s="103">
        <f t="shared" si="3"/>
        <v>121980.51134762984</v>
      </c>
    </row>
    <row r="40" spans="2:10">
      <c r="B40" s="117">
        <f t="shared" si="4"/>
        <v>43861</v>
      </c>
      <c r="C40" s="103">
        <f t="shared" si="0"/>
        <v>-5122856.5721104722</v>
      </c>
      <c r="D40" s="103">
        <f t="shared" si="1"/>
        <v>-28089467.926435262</v>
      </c>
      <c r="E40" s="103">
        <f t="shared" si="2"/>
        <v>-33212324.498545736</v>
      </c>
      <c r="G40" s="103">
        <v>21081.714070437138</v>
      </c>
      <c r="H40" s="103">
        <v>100898.7972771927</v>
      </c>
      <c r="J40" s="103">
        <f t="shared" si="3"/>
        <v>121980.51134762984</v>
      </c>
    </row>
    <row r="41" spans="2:10">
      <c r="B41" s="117">
        <f t="shared" si="4"/>
        <v>43890</v>
      </c>
      <c r="C41" s="103">
        <f t="shared" si="0"/>
        <v>-5101774.8580400348</v>
      </c>
      <c r="D41" s="103">
        <f t="shared" si="1"/>
        <v>-27988569.129158068</v>
      </c>
      <c r="E41" s="103">
        <f t="shared" si="2"/>
        <v>-33090343.987198103</v>
      </c>
      <c r="G41" s="103">
        <v>21081.714070437138</v>
      </c>
      <c r="H41" s="103">
        <v>100898.7972771927</v>
      </c>
      <c r="J41" s="103">
        <f t="shared" si="3"/>
        <v>121980.51134762984</v>
      </c>
    </row>
    <row r="42" spans="2:10">
      <c r="B42" s="117">
        <f t="shared" si="4"/>
        <v>43921</v>
      </c>
      <c r="C42" s="103">
        <f t="shared" si="0"/>
        <v>-5080693.1439695973</v>
      </c>
      <c r="D42" s="103">
        <f t="shared" si="1"/>
        <v>-27887670.331880875</v>
      </c>
      <c r="E42" s="103">
        <f t="shared" si="2"/>
        <v>-32968363.47585047</v>
      </c>
      <c r="G42" s="103">
        <v>21081.714070437138</v>
      </c>
      <c r="H42" s="103">
        <v>100898.7972771927</v>
      </c>
      <c r="J42" s="103">
        <f t="shared" si="3"/>
        <v>121980.51134762984</v>
      </c>
    </row>
    <row r="43" spans="2:10">
      <c r="B43" s="117">
        <f t="shared" si="4"/>
        <v>43951</v>
      </c>
      <c r="C43" s="103">
        <f t="shared" si="0"/>
        <v>-5059611.4298991598</v>
      </c>
      <c r="D43" s="103">
        <f t="shared" si="1"/>
        <v>-27786771.534603681</v>
      </c>
      <c r="E43" s="103">
        <f t="shared" si="2"/>
        <v>-32846382.964502841</v>
      </c>
      <c r="G43" s="103">
        <v>21081.714070437138</v>
      </c>
      <c r="H43" s="103">
        <v>100898.7972771927</v>
      </c>
      <c r="J43" s="103">
        <f t="shared" si="3"/>
        <v>121980.51134762984</v>
      </c>
    </row>
    <row r="44" spans="2:10">
      <c r="B44" s="117">
        <f t="shared" si="4"/>
        <v>43982</v>
      </c>
      <c r="C44" s="103">
        <f t="shared" si="0"/>
        <v>-5038529.7158287223</v>
      </c>
      <c r="D44" s="103">
        <f t="shared" si="1"/>
        <v>-27685872.737326488</v>
      </c>
      <c r="E44" s="103">
        <f t="shared" si="2"/>
        <v>-32724402.453155212</v>
      </c>
      <c r="G44" s="103">
        <v>21081.714070437138</v>
      </c>
      <c r="H44" s="103">
        <v>100898.7972771927</v>
      </c>
      <c r="J44" s="103">
        <f t="shared" si="3"/>
        <v>121980.51134762984</v>
      </c>
    </row>
    <row r="45" spans="2:10">
      <c r="B45" s="117">
        <f t="shared" si="4"/>
        <v>44012</v>
      </c>
      <c r="C45" s="103">
        <f t="shared" si="0"/>
        <v>-5017448.0017582849</v>
      </c>
      <c r="D45" s="103">
        <f t="shared" si="1"/>
        <v>-27584973.940049294</v>
      </c>
      <c r="E45" s="103">
        <f t="shared" si="2"/>
        <v>-32602421.941807579</v>
      </c>
      <c r="G45" s="103">
        <v>21081.714070437138</v>
      </c>
      <c r="H45" s="103">
        <v>100898.7972771927</v>
      </c>
      <c r="J45" s="103">
        <f t="shared" si="3"/>
        <v>121980.51134762984</v>
      </c>
    </row>
    <row r="46" spans="2:10">
      <c r="B46" s="117">
        <f t="shared" si="4"/>
        <v>44043</v>
      </c>
      <c r="C46" s="103">
        <f t="shared" si="0"/>
        <v>-4996366.2876878474</v>
      </c>
      <c r="D46" s="103">
        <f t="shared" si="1"/>
        <v>-27484075.142772101</v>
      </c>
      <c r="E46" s="103">
        <f t="shared" si="2"/>
        <v>-32480441.430459946</v>
      </c>
      <c r="G46" s="103">
        <v>21081.714070437138</v>
      </c>
      <c r="H46" s="103">
        <v>100898.7972771927</v>
      </c>
      <c r="J46" s="103">
        <f t="shared" si="3"/>
        <v>121980.51134762984</v>
      </c>
    </row>
    <row r="47" spans="2:10">
      <c r="B47" s="117">
        <f t="shared" si="4"/>
        <v>44074</v>
      </c>
      <c r="C47" s="103">
        <f t="shared" si="0"/>
        <v>-4975284.5736174099</v>
      </c>
      <c r="D47" s="103">
        <f t="shared" si="1"/>
        <v>-27383176.345494907</v>
      </c>
      <c r="E47" s="103">
        <f t="shared" si="2"/>
        <v>-32358460.919112317</v>
      </c>
      <c r="G47" s="103">
        <v>21081.714070437138</v>
      </c>
      <c r="H47" s="103">
        <v>100898.7972771927</v>
      </c>
      <c r="J47" s="103">
        <f t="shared" si="3"/>
        <v>121980.51134762984</v>
      </c>
    </row>
    <row r="48" spans="2:10">
      <c r="B48" s="117">
        <f t="shared" si="4"/>
        <v>44104</v>
      </c>
      <c r="C48" s="103">
        <f t="shared" si="0"/>
        <v>-4954202.8595469724</v>
      </c>
      <c r="D48" s="103">
        <f t="shared" si="1"/>
        <v>-27282277.548217714</v>
      </c>
      <c r="E48" s="103">
        <f t="shared" si="2"/>
        <v>-32236480.407764688</v>
      </c>
      <c r="G48" s="103">
        <v>21081.714070437138</v>
      </c>
      <c r="H48" s="103">
        <v>100898.7972771927</v>
      </c>
      <c r="J48" s="103">
        <f t="shared" si="3"/>
        <v>121980.51134762984</v>
      </c>
    </row>
    <row r="49" spans="1:12">
      <c r="B49" s="117">
        <f t="shared" si="4"/>
        <v>44135</v>
      </c>
      <c r="C49" s="103">
        <f t="shared" si="0"/>
        <v>-4933121.145476535</v>
      </c>
      <c r="D49" s="103">
        <f t="shared" si="1"/>
        <v>-27181378.75094052</v>
      </c>
      <c r="E49" s="103">
        <f t="shared" si="2"/>
        <v>-32114499.896417055</v>
      </c>
      <c r="G49" s="103">
        <v>21081.714070437138</v>
      </c>
      <c r="H49" s="103">
        <v>100898.7972771927</v>
      </c>
      <c r="J49" s="103">
        <f t="shared" si="3"/>
        <v>121980.51134762984</v>
      </c>
    </row>
    <row r="50" spans="1:12">
      <c r="B50" s="117">
        <f t="shared" si="4"/>
        <v>44165</v>
      </c>
      <c r="C50" s="103">
        <f t="shared" si="0"/>
        <v>-4912039.4314060975</v>
      </c>
      <c r="D50" s="103">
        <f t="shared" si="1"/>
        <v>-27080479.953663327</v>
      </c>
      <c r="E50" s="103">
        <f t="shared" si="2"/>
        <v>-31992519.385069422</v>
      </c>
      <c r="G50" s="103">
        <v>21081.714070437138</v>
      </c>
      <c r="H50" s="103">
        <v>100898.7972771927</v>
      </c>
      <c r="J50" s="103">
        <f t="shared" si="3"/>
        <v>121980.51134762984</v>
      </c>
    </row>
    <row r="51" spans="1:12">
      <c r="B51" s="117">
        <f t="shared" si="4"/>
        <v>44196</v>
      </c>
      <c r="C51" s="103">
        <f t="shared" si="0"/>
        <v>-4890957.71733566</v>
      </c>
      <c r="D51" s="103">
        <f t="shared" si="1"/>
        <v>-26979581.156386133</v>
      </c>
      <c r="E51" s="103">
        <f t="shared" si="2"/>
        <v>-31870538.873721793</v>
      </c>
      <c r="G51" s="103">
        <v>21081.714070437138</v>
      </c>
      <c r="H51" s="103">
        <v>100898.7972771927</v>
      </c>
      <c r="J51" s="103">
        <f t="shared" si="3"/>
        <v>121980.51134762984</v>
      </c>
    </row>
    <row r="52" spans="1:12">
      <c r="B52" s="117">
        <f t="shared" si="4"/>
        <v>44227</v>
      </c>
      <c r="C52" s="103">
        <f t="shared" si="0"/>
        <v>-4869876.0032652225</v>
      </c>
      <c r="D52" s="103">
        <f t="shared" si="1"/>
        <v>-26878682.35910894</v>
      </c>
      <c r="E52" s="103">
        <f t="shared" si="2"/>
        <v>-31748558.362374164</v>
      </c>
      <c r="G52" s="103">
        <v>21081.714070437138</v>
      </c>
      <c r="H52" s="103">
        <v>100898.7972771927</v>
      </c>
      <c r="J52" s="103">
        <f t="shared" si="3"/>
        <v>121980.51134762984</v>
      </c>
    </row>
    <row r="53" spans="1:12">
      <c r="B53" s="117">
        <f t="shared" si="4"/>
        <v>44255</v>
      </c>
      <c r="C53" s="103">
        <f t="shared" si="0"/>
        <v>-4848794.2891947851</v>
      </c>
      <c r="D53" s="103">
        <f t="shared" si="1"/>
        <v>-26777783.561831746</v>
      </c>
      <c r="E53" s="103">
        <f t="shared" si="2"/>
        <v>-31626577.851026531</v>
      </c>
      <c r="G53" s="103">
        <v>21081.714070437138</v>
      </c>
      <c r="H53" s="103">
        <v>100898.7972771927</v>
      </c>
      <c r="J53" s="103">
        <f t="shared" si="3"/>
        <v>121980.51134762984</v>
      </c>
    </row>
    <row r="54" spans="1:12">
      <c r="B54" s="117">
        <f t="shared" si="4"/>
        <v>44286</v>
      </c>
      <c r="C54" s="103">
        <f t="shared" si="0"/>
        <v>-4827712.5751243476</v>
      </c>
      <c r="D54" s="103">
        <f t="shared" si="1"/>
        <v>-26676884.764554553</v>
      </c>
      <c r="E54" s="103">
        <f t="shared" si="2"/>
        <v>-31504597.339678898</v>
      </c>
      <c r="G54" s="103">
        <v>21081.714070437138</v>
      </c>
      <c r="H54" s="103">
        <v>100898.7972771927</v>
      </c>
      <c r="J54" s="103">
        <f t="shared" si="3"/>
        <v>121980.51134762984</v>
      </c>
    </row>
    <row r="55" spans="1:12">
      <c r="B55" s="117">
        <f t="shared" si="4"/>
        <v>44316</v>
      </c>
      <c r="C55" s="103">
        <f t="shared" si="0"/>
        <v>-4806630.8610539101</v>
      </c>
      <c r="D55" s="103">
        <f t="shared" si="1"/>
        <v>-26575985.967277359</v>
      </c>
      <c r="E55" s="103">
        <f t="shared" si="2"/>
        <v>-31382616.828331269</v>
      </c>
      <c r="G55" s="103">
        <v>21081.714070437138</v>
      </c>
      <c r="H55" s="103">
        <v>100898.7972771927</v>
      </c>
      <c r="J55" s="103">
        <f t="shared" si="3"/>
        <v>121980.51134762984</v>
      </c>
    </row>
    <row r="56" spans="1:12">
      <c r="B56" s="117">
        <f t="shared" si="4"/>
        <v>44347</v>
      </c>
      <c r="C56" s="103">
        <f t="shared" si="0"/>
        <v>-4785549.1469834726</v>
      </c>
      <c r="D56" s="103">
        <f t="shared" si="1"/>
        <v>-26475087.170000166</v>
      </c>
      <c r="E56" s="103">
        <f t="shared" si="2"/>
        <v>-31260636.31698364</v>
      </c>
      <c r="G56" s="103">
        <v>21081.714070437138</v>
      </c>
      <c r="H56" s="103">
        <v>100898.7972771927</v>
      </c>
      <c r="J56" s="103">
        <f t="shared" si="3"/>
        <v>121980.51134762984</v>
      </c>
    </row>
    <row r="57" spans="1:12">
      <c r="B57" s="117">
        <f t="shared" si="4"/>
        <v>44377</v>
      </c>
      <c r="C57" s="103">
        <f t="shared" si="0"/>
        <v>-4764467.4329130352</v>
      </c>
      <c r="D57" s="103">
        <f t="shared" si="1"/>
        <v>-26374188.372722972</v>
      </c>
      <c r="E57" s="103">
        <f t="shared" si="2"/>
        <v>-31138655.805636007</v>
      </c>
      <c r="G57" s="103">
        <v>21081.714070437138</v>
      </c>
      <c r="H57" s="103">
        <v>100898.7972771927</v>
      </c>
      <c r="J57" s="103">
        <f t="shared" si="3"/>
        <v>121980.51134762984</v>
      </c>
    </row>
    <row r="58" spans="1:12">
      <c r="B58" s="117">
        <f t="shared" si="4"/>
        <v>44408</v>
      </c>
      <c r="C58" s="103">
        <f t="shared" si="0"/>
        <v>-4743385.7188425977</v>
      </c>
      <c r="D58" s="103">
        <f t="shared" si="1"/>
        <v>-26273289.575445779</v>
      </c>
      <c r="E58" s="103">
        <f t="shared" si="2"/>
        <v>-31016675.294288374</v>
      </c>
      <c r="G58" s="103">
        <v>21081.714070437138</v>
      </c>
      <c r="H58" s="103">
        <v>100898.7972771927</v>
      </c>
      <c r="J58" s="103">
        <f t="shared" si="3"/>
        <v>121980.51134762984</v>
      </c>
    </row>
    <row r="59" spans="1:12">
      <c r="B59" s="117">
        <f t="shared" si="4"/>
        <v>44439</v>
      </c>
      <c r="C59" s="103">
        <f t="shared" si="0"/>
        <v>-4722304.0047721602</v>
      </c>
      <c r="D59" s="103">
        <f t="shared" si="1"/>
        <v>-26172390.778168585</v>
      </c>
      <c r="E59" s="103">
        <f t="shared" si="2"/>
        <v>-30894694.782940745</v>
      </c>
      <c r="G59" s="103">
        <v>21081.714070437138</v>
      </c>
      <c r="H59" s="103">
        <v>100898.7972771927</v>
      </c>
      <c r="J59" s="103">
        <f t="shared" si="3"/>
        <v>121980.51134762984</v>
      </c>
    </row>
    <row r="60" spans="1:12">
      <c r="B60" s="117">
        <f t="shared" si="4"/>
        <v>44469</v>
      </c>
      <c r="C60" s="103">
        <f t="shared" si="0"/>
        <v>-4701222.2907017227</v>
      </c>
      <c r="D60" s="103">
        <f t="shared" si="1"/>
        <v>-26071491.980891392</v>
      </c>
      <c r="E60" s="103">
        <f t="shared" si="2"/>
        <v>-30772714.271593116</v>
      </c>
      <c r="G60" s="103">
        <v>21081.714070437138</v>
      </c>
      <c r="H60" s="103">
        <v>100898.7972771927</v>
      </c>
      <c r="J60" s="103">
        <f t="shared" si="3"/>
        <v>121980.51134762984</v>
      </c>
    </row>
    <row r="61" spans="1:12">
      <c r="B61" s="117">
        <f t="shared" si="4"/>
        <v>44500</v>
      </c>
      <c r="C61" s="103">
        <f t="shared" si="0"/>
        <v>-4680140.5766312853</v>
      </c>
      <c r="D61" s="103">
        <f t="shared" si="1"/>
        <v>-25970593.183614198</v>
      </c>
      <c r="E61" s="103">
        <f t="shared" si="2"/>
        <v>-30650733.760245483</v>
      </c>
      <c r="G61" s="103">
        <v>21081.714070437138</v>
      </c>
      <c r="H61" s="103">
        <v>100898.7972771927</v>
      </c>
      <c r="J61" s="103">
        <f t="shared" si="3"/>
        <v>121980.51134762984</v>
      </c>
    </row>
    <row r="62" spans="1:12">
      <c r="B62" s="117">
        <f t="shared" si="4"/>
        <v>44530</v>
      </c>
      <c r="C62" s="103">
        <f t="shared" si="0"/>
        <v>-4659058.8625608478</v>
      </c>
      <c r="D62" s="103">
        <f t="shared" si="1"/>
        <v>-25869694.386337005</v>
      </c>
      <c r="E62" s="103">
        <f t="shared" si="2"/>
        <v>-30528753.248897851</v>
      </c>
      <c r="G62" s="103">
        <v>21081.714070437138</v>
      </c>
      <c r="H62" s="103">
        <v>100898.7972771927</v>
      </c>
      <c r="J62" s="103">
        <f t="shared" si="3"/>
        <v>121980.51134762984</v>
      </c>
    </row>
    <row r="63" spans="1:12">
      <c r="B63" s="117">
        <f t="shared" si="4"/>
        <v>44561</v>
      </c>
      <c r="C63" s="103">
        <f t="shared" si="0"/>
        <v>-4637977.1484904103</v>
      </c>
      <c r="D63" s="103">
        <f t="shared" si="1"/>
        <v>-25768795.589059811</v>
      </c>
      <c r="E63" s="103">
        <f t="shared" si="2"/>
        <v>-30406772.737550221</v>
      </c>
      <c r="G63" s="103">
        <v>21081.714070437138</v>
      </c>
      <c r="H63" s="103">
        <v>100898.7972771927</v>
      </c>
      <c r="J63" s="103">
        <f t="shared" si="3"/>
        <v>121980.51134762984</v>
      </c>
    </row>
    <row r="64" spans="1:12">
      <c r="A64" s="121" t="s">
        <v>80</v>
      </c>
      <c r="B64" s="122">
        <f t="shared" si="4"/>
        <v>44592</v>
      </c>
      <c r="C64" s="123">
        <f t="shared" si="0"/>
        <v>-4616895.4344199728</v>
      </c>
      <c r="D64" s="123">
        <f t="shared" si="1"/>
        <v>-25339315.66257548</v>
      </c>
      <c r="E64" s="123">
        <f t="shared" si="2"/>
        <v>-29956211.096995451</v>
      </c>
      <c r="F64" s="123"/>
      <c r="G64" s="123">
        <v>21081.714070437138</v>
      </c>
      <c r="H64" s="123"/>
      <c r="I64" s="123">
        <v>429479.92648433044</v>
      </c>
      <c r="J64" s="123">
        <f t="shared" si="3"/>
        <v>450561.64055476757</v>
      </c>
      <c r="L64" s="103">
        <f>D63/60</f>
        <v>-429479.92648433021</v>
      </c>
    </row>
    <row r="65" spans="2:10">
      <c r="B65" s="117">
        <f t="shared" si="4"/>
        <v>44620</v>
      </c>
      <c r="C65" s="103">
        <f t="shared" si="0"/>
        <v>-4595813.7203495353</v>
      </c>
      <c r="D65" s="103">
        <f t="shared" si="1"/>
        <v>-24909835.736091148</v>
      </c>
      <c r="E65" s="103">
        <f t="shared" si="2"/>
        <v>-29505649.456440683</v>
      </c>
      <c r="G65" s="103">
        <v>21081.714070437138</v>
      </c>
      <c r="I65" s="103">
        <v>429479.92648433044</v>
      </c>
      <c r="J65" s="103">
        <f t="shared" si="3"/>
        <v>450561.64055476757</v>
      </c>
    </row>
    <row r="66" spans="2:10">
      <c r="B66" s="117">
        <f t="shared" si="4"/>
        <v>44651</v>
      </c>
      <c r="C66" s="103">
        <f t="shared" si="0"/>
        <v>-4574732.0062790979</v>
      </c>
      <c r="D66" s="103">
        <f t="shared" si="1"/>
        <v>-24480355.809606817</v>
      </c>
      <c r="E66" s="103">
        <f t="shared" si="2"/>
        <v>-29055087.815885916</v>
      </c>
      <c r="G66" s="103">
        <v>21081.714070437138</v>
      </c>
      <c r="I66" s="103">
        <v>429479.92648433044</v>
      </c>
      <c r="J66" s="103">
        <f t="shared" si="3"/>
        <v>450561.64055476757</v>
      </c>
    </row>
    <row r="67" spans="2:10">
      <c r="B67" s="117">
        <f t="shared" si="4"/>
        <v>44681</v>
      </c>
      <c r="C67" s="103">
        <f t="shared" si="0"/>
        <v>-4553650.2922086604</v>
      </c>
      <c r="D67" s="103">
        <f t="shared" si="1"/>
        <v>-24050875.883122485</v>
      </c>
      <c r="E67" s="103">
        <f t="shared" si="2"/>
        <v>-28604526.175331146</v>
      </c>
      <c r="G67" s="103">
        <v>21081.714070437138</v>
      </c>
      <c r="I67" s="103">
        <v>429479.92648433044</v>
      </c>
      <c r="J67" s="103">
        <f t="shared" si="3"/>
        <v>450561.64055476757</v>
      </c>
    </row>
    <row r="68" spans="2:10">
      <c r="B68" s="117">
        <f t="shared" si="4"/>
        <v>44712</v>
      </c>
      <c r="C68" s="103">
        <f t="shared" si="0"/>
        <v>-4532568.5781382229</v>
      </c>
      <c r="D68" s="103">
        <f t="shared" si="1"/>
        <v>-23621395.956638154</v>
      </c>
      <c r="E68" s="103">
        <f t="shared" si="2"/>
        <v>-28153964.534776375</v>
      </c>
      <c r="G68" s="103">
        <v>21081.714070437138</v>
      </c>
      <c r="I68" s="103">
        <v>429479.92648433044</v>
      </c>
      <c r="J68" s="103">
        <f t="shared" si="3"/>
        <v>450561.64055476757</v>
      </c>
    </row>
    <row r="69" spans="2:10">
      <c r="B69" s="117">
        <f t="shared" si="4"/>
        <v>44742</v>
      </c>
      <c r="C69" s="103">
        <f t="shared" si="0"/>
        <v>-4511486.8640677854</v>
      </c>
      <c r="D69" s="103">
        <f t="shared" si="1"/>
        <v>-23191916.030153822</v>
      </c>
      <c r="E69" s="103">
        <f t="shared" si="2"/>
        <v>-27703402.894221608</v>
      </c>
      <c r="G69" s="103">
        <v>21081.714070437138</v>
      </c>
      <c r="I69" s="103">
        <v>429479.92648433044</v>
      </c>
      <c r="J69" s="103">
        <f t="shared" si="3"/>
        <v>450561.64055476757</v>
      </c>
    </row>
    <row r="70" spans="2:10">
      <c r="B70" s="117">
        <f t="shared" si="4"/>
        <v>44773</v>
      </c>
      <c r="C70" s="103">
        <f t="shared" si="0"/>
        <v>-4490405.149997348</v>
      </c>
      <c r="D70" s="103">
        <f t="shared" si="1"/>
        <v>-22762436.103669491</v>
      </c>
      <c r="E70" s="103">
        <f t="shared" si="2"/>
        <v>-27252841.25366684</v>
      </c>
      <c r="G70" s="103">
        <v>21081.714070437138</v>
      </c>
      <c r="I70" s="103">
        <v>429479.92648433044</v>
      </c>
      <c r="J70" s="103">
        <f t="shared" si="3"/>
        <v>450561.64055476757</v>
      </c>
    </row>
    <row r="71" spans="2:10">
      <c r="B71" s="117">
        <f t="shared" si="4"/>
        <v>44804</v>
      </c>
      <c r="C71" s="103">
        <f t="shared" si="0"/>
        <v>-4469323.4359269105</v>
      </c>
      <c r="D71" s="103">
        <f t="shared" si="1"/>
        <v>-22332956.177185159</v>
      </c>
      <c r="E71" s="103">
        <f t="shared" si="2"/>
        <v>-26802279.61311207</v>
      </c>
      <c r="G71" s="103">
        <v>21081.714070437138</v>
      </c>
      <c r="I71" s="103">
        <v>429479.92648433044</v>
      </c>
      <c r="J71" s="103">
        <f t="shared" si="3"/>
        <v>450561.64055476757</v>
      </c>
    </row>
    <row r="72" spans="2:10">
      <c r="B72" s="117">
        <f t="shared" si="4"/>
        <v>44834</v>
      </c>
      <c r="C72" s="103">
        <f t="shared" si="0"/>
        <v>-4448241.721856473</v>
      </c>
      <c r="D72" s="103">
        <f t="shared" si="1"/>
        <v>-21903476.250700828</v>
      </c>
      <c r="E72" s="103">
        <f t="shared" si="2"/>
        <v>-26351717.972557299</v>
      </c>
      <c r="G72" s="103">
        <v>21081.714070437138</v>
      </c>
      <c r="I72" s="103">
        <v>429479.92648433044</v>
      </c>
      <c r="J72" s="103">
        <f t="shared" si="3"/>
        <v>450561.64055476757</v>
      </c>
    </row>
    <row r="73" spans="2:10">
      <c r="B73" s="117">
        <f t="shared" si="4"/>
        <v>44865</v>
      </c>
      <c r="C73" s="103">
        <f t="shared" si="0"/>
        <v>-4427160.0077860355</v>
      </c>
      <c r="D73" s="103">
        <f t="shared" si="1"/>
        <v>-21473996.324216496</v>
      </c>
      <c r="E73" s="103">
        <f t="shared" si="2"/>
        <v>-25901156.332002532</v>
      </c>
      <c r="G73" s="103">
        <v>21081.714070437138</v>
      </c>
      <c r="I73" s="103">
        <v>429479.92648433044</v>
      </c>
      <c r="J73" s="103">
        <f t="shared" si="3"/>
        <v>450561.64055476757</v>
      </c>
    </row>
    <row r="74" spans="2:10">
      <c r="B74" s="117">
        <f t="shared" si="4"/>
        <v>44895</v>
      </c>
      <c r="C74" s="103">
        <f t="shared" si="0"/>
        <v>-4406078.2937155981</v>
      </c>
      <c r="D74" s="103">
        <f t="shared" si="1"/>
        <v>-21044516.397732165</v>
      </c>
      <c r="E74" s="103">
        <f t="shared" si="2"/>
        <v>-25450594.691447765</v>
      </c>
      <c r="G74" s="103">
        <v>21081.714070437138</v>
      </c>
      <c r="I74" s="103">
        <v>429479.92648433044</v>
      </c>
      <c r="J74" s="103">
        <f t="shared" si="3"/>
        <v>450561.64055476757</v>
      </c>
    </row>
    <row r="75" spans="2:10">
      <c r="B75" s="117">
        <f t="shared" si="4"/>
        <v>44926</v>
      </c>
      <c r="C75" s="103">
        <f t="shared" si="0"/>
        <v>-4384996.5796451606</v>
      </c>
      <c r="D75" s="103">
        <f t="shared" si="1"/>
        <v>-20615036.471247833</v>
      </c>
      <c r="E75" s="103">
        <f t="shared" si="2"/>
        <v>-25000033.050892994</v>
      </c>
      <c r="G75" s="103">
        <v>21081.714070437138</v>
      </c>
      <c r="I75" s="103">
        <v>429479.92648433044</v>
      </c>
      <c r="J75" s="103">
        <f t="shared" si="3"/>
        <v>450561.64055476757</v>
      </c>
    </row>
    <row r="76" spans="2:10">
      <c r="B76" s="117">
        <f t="shared" si="4"/>
        <v>44957</v>
      </c>
      <c r="C76" s="103">
        <f t="shared" si="0"/>
        <v>-4363914.8655747231</v>
      </c>
      <c r="D76" s="103">
        <f t="shared" si="1"/>
        <v>-20185556.544763502</v>
      </c>
      <c r="E76" s="103">
        <f t="shared" si="2"/>
        <v>-24549471.410338223</v>
      </c>
      <c r="G76" s="103">
        <v>21081.714070437138</v>
      </c>
      <c r="I76" s="103">
        <v>429479.92648433044</v>
      </c>
      <c r="J76" s="103">
        <f t="shared" si="3"/>
        <v>450561.64055476757</v>
      </c>
    </row>
    <row r="77" spans="2:10">
      <c r="B77" s="117">
        <f t="shared" si="4"/>
        <v>44985</v>
      </c>
      <c r="C77" s="103">
        <f t="shared" si="0"/>
        <v>-4342833.1515042856</v>
      </c>
      <c r="D77" s="103">
        <f t="shared" si="1"/>
        <v>-19756076.61827917</v>
      </c>
      <c r="E77" s="103">
        <f t="shared" si="2"/>
        <v>-24098909.769783456</v>
      </c>
      <c r="G77" s="103">
        <v>21081.714070437138</v>
      </c>
      <c r="I77" s="103">
        <v>429479.92648433044</v>
      </c>
      <c r="J77" s="103">
        <f t="shared" si="3"/>
        <v>450561.64055476757</v>
      </c>
    </row>
    <row r="78" spans="2:10">
      <c r="B78" s="117">
        <f t="shared" si="4"/>
        <v>45016</v>
      </c>
      <c r="C78" s="103">
        <f t="shared" si="0"/>
        <v>-4321751.4374338482</v>
      </c>
      <c r="D78" s="103">
        <f t="shared" si="1"/>
        <v>-19326596.691794839</v>
      </c>
      <c r="E78" s="103">
        <f t="shared" si="2"/>
        <v>-23648348.129228689</v>
      </c>
      <c r="G78" s="103">
        <v>21081.714070437138</v>
      </c>
      <c r="I78" s="103">
        <v>429479.92648433044</v>
      </c>
      <c r="J78" s="103">
        <f t="shared" si="3"/>
        <v>450561.64055476757</v>
      </c>
    </row>
    <row r="79" spans="2:10">
      <c r="B79" s="117">
        <f t="shared" si="4"/>
        <v>45046</v>
      </c>
      <c r="C79" s="103">
        <f t="shared" si="0"/>
        <v>-4300669.7233634107</v>
      </c>
      <c r="D79" s="103">
        <f t="shared" si="1"/>
        <v>-18897116.765310507</v>
      </c>
      <c r="E79" s="103">
        <f t="shared" si="2"/>
        <v>-23197786.488673918</v>
      </c>
      <c r="G79" s="103">
        <v>21081.714070437138</v>
      </c>
      <c r="I79" s="103">
        <v>429479.92648433044</v>
      </c>
      <c r="J79" s="103">
        <f t="shared" si="3"/>
        <v>450561.64055476757</v>
      </c>
    </row>
    <row r="80" spans="2:10">
      <c r="B80" s="117">
        <f t="shared" si="4"/>
        <v>45077</v>
      </c>
      <c r="C80" s="103">
        <f t="shared" si="0"/>
        <v>-4279588.0092929732</v>
      </c>
      <c r="D80" s="103">
        <f t="shared" si="1"/>
        <v>-18467636.838826176</v>
      </c>
      <c r="E80" s="103">
        <f t="shared" si="2"/>
        <v>-22747224.848119147</v>
      </c>
      <c r="G80" s="103">
        <v>21081.714070437138</v>
      </c>
      <c r="I80" s="103">
        <v>429479.92648433044</v>
      </c>
      <c r="J80" s="103">
        <f t="shared" si="3"/>
        <v>450561.64055476757</v>
      </c>
    </row>
    <row r="81" spans="2:10">
      <c r="B81" s="117">
        <f t="shared" si="4"/>
        <v>45107</v>
      </c>
      <c r="C81" s="103">
        <f t="shared" si="0"/>
        <v>-4258506.2952225357</v>
      </c>
      <c r="D81" s="103">
        <f t="shared" si="1"/>
        <v>-18038156.912341844</v>
      </c>
      <c r="E81" s="103">
        <f t="shared" si="2"/>
        <v>-22296663.20756438</v>
      </c>
      <c r="G81" s="103">
        <v>21081.714070437138</v>
      </c>
      <c r="I81" s="103">
        <v>429479.92648433044</v>
      </c>
      <c r="J81" s="103">
        <f t="shared" si="3"/>
        <v>450561.64055476757</v>
      </c>
    </row>
    <row r="82" spans="2:10">
      <c r="B82" s="117">
        <f t="shared" si="4"/>
        <v>45138</v>
      </c>
      <c r="C82" s="103">
        <f t="shared" si="0"/>
        <v>-4237424.5811520983</v>
      </c>
      <c r="D82" s="103">
        <f t="shared" si="1"/>
        <v>-17608676.985857513</v>
      </c>
      <c r="E82" s="103">
        <f t="shared" si="2"/>
        <v>-21846101.567009613</v>
      </c>
      <c r="G82" s="103">
        <v>21081.714070437138</v>
      </c>
      <c r="I82" s="103">
        <v>429479.92648433044</v>
      </c>
      <c r="J82" s="103">
        <f t="shared" si="3"/>
        <v>450561.64055476757</v>
      </c>
    </row>
    <row r="83" spans="2:10">
      <c r="B83" s="117">
        <f t="shared" si="4"/>
        <v>45169</v>
      </c>
      <c r="C83" s="103">
        <f t="shared" si="0"/>
        <v>-4216342.8670816608</v>
      </c>
      <c r="D83" s="103">
        <f t="shared" si="1"/>
        <v>-17179197.059373181</v>
      </c>
      <c r="E83" s="103">
        <f t="shared" si="2"/>
        <v>-21395539.926454842</v>
      </c>
      <c r="G83" s="103">
        <v>21081.714070437138</v>
      </c>
      <c r="I83" s="103">
        <v>429479.92648433044</v>
      </c>
      <c r="J83" s="103">
        <f t="shared" si="3"/>
        <v>450561.64055476757</v>
      </c>
    </row>
    <row r="84" spans="2:10">
      <c r="B84" s="117">
        <f t="shared" si="4"/>
        <v>45199</v>
      </c>
      <c r="C84" s="103">
        <f t="shared" si="0"/>
        <v>-4195261.1530112233</v>
      </c>
      <c r="D84" s="103">
        <f t="shared" si="1"/>
        <v>-16749717.132888852</v>
      </c>
      <c r="E84" s="103">
        <f t="shared" si="2"/>
        <v>-20944978.285900075</v>
      </c>
      <c r="G84" s="103">
        <v>21081.714070437138</v>
      </c>
      <c r="I84" s="103">
        <v>429479.92648433044</v>
      </c>
      <c r="J84" s="103">
        <f t="shared" si="3"/>
        <v>450561.64055476757</v>
      </c>
    </row>
    <row r="85" spans="2:10">
      <c r="B85" s="117">
        <f t="shared" si="4"/>
        <v>45230</v>
      </c>
      <c r="C85" s="103">
        <f t="shared" ref="C85:C148" si="5">C84+G85</f>
        <v>-4174179.4389407863</v>
      </c>
      <c r="D85" s="103">
        <f t="shared" ref="D85:D148" si="6">D84+H85+I85</f>
        <v>-16320237.206404522</v>
      </c>
      <c r="E85" s="103">
        <f t="shared" ref="E85:E148" si="7">C85+D85</f>
        <v>-20494416.645345308</v>
      </c>
      <c r="G85" s="103">
        <v>21081.714070437138</v>
      </c>
      <c r="I85" s="103">
        <v>429479.92648433044</v>
      </c>
      <c r="J85" s="103">
        <f t="shared" ref="J85:J148" si="8">SUM(G85:I85)</f>
        <v>450561.64055476757</v>
      </c>
    </row>
    <row r="86" spans="2:10">
      <c r="B86" s="117">
        <f t="shared" ref="B86:B149" si="9">EOMONTH(B85,1)</f>
        <v>45260</v>
      </c>
      <c r="C86" s="103">
        <f t="shared" si="5"/>
        <v>-4153097.7248703493</v>
      </c>
      <c r="D86" s="103">
        <f t="shared" si="6"/>
        <v>-15890757.279920192</v>
      </c>
      <c r="E86" s="103">
        <f t="shared" si="7"/>
        <v>-20043855.004790541</v>
      </c>
      <c r="G86" s="103">
        <v>21081.714070437138</v>
      </c>
      <c r="I86" s="103">
        <v>429479.92648433044</v>
      </c>
      <c r="J86" s="103">
        <f t="shared" si="8"/>
        <v>450561.64055476757</v>
      </c>
    </row>
    <row r="87" spans="2:10">
      <c r="B87" s="117">
        <f t="shared" si="9"/>
        <v>45291</v>
      </c>
      <c r="C87" s="103">
        <f t="shared" si="5"/>
        <v>-4132016.0107999123</v>
      </c>
      <c r="D87" s="103">
        <f t="shared" si="6"/>
        <v>-15461277.353435863</v>
      </c>
      <c r="E87" s="103">
        <f t="shared" si="7"/>
        <v>-19593293.364235774</v>
      </c>
      <c r="G87" s="103">
        <v>21081.714070437138</v>
      </c>
      <c r="I87" s="103">
        <v>429479.92648433044</v>
      </c>
      <c r="J87" s="103">
        <f t="shared" si="8"/>
        <v>450561.64055476757</v>
      </c>
    </row>
    <row r="88" spans="2:10">
      <c r="B88" s="117">
        <f t="shared" si="9"/>
        <v>45322</v>
      </c>
      <c r="C88" s="103">
        <f t="shared" si="5"/>
        <v>-4110934.2967294753</v>
      </c>
      <c r="D88" s="103">
        <f t="shared" si="6"/>
        <v>-15031797.426951533</v>
      </c>
      <c r="E88" s="103">
        <f t="shared" si="7"/>
        <v>-19142731.72368101</v>
      </c>
      <c r="G88" s="103">
        <v>21081.714070437138</v>
      </c>
      <c r="I88" s="103">
        <v>429479.92648433044</v>
      </c>
      <c r="J88" s="103">
        <f t="shared" si="8"/>
        <v>450561.64055476757</v>
      </c>
    </row>
    <row r="89" spans="2:10">
      <c r="B89" s="117">
        <f t="shared" si="9"/>
        <v>45351</v>
      </c>
      <c r="C89" s="103">
        <f t="shared" si="5"/>
        <v>-4089852.5826590382</v>
      </c>
      <c r="D89" s="103">
        <f t="shared" si="6"/>
        <v>-14602317.500467204</v>
      </c>
      <c r="E89" s="103">
        <f t="shared" si="7"/>
        <v>-18692170.083126243</v>
      </c>
      <c r="G89" s="103">
        <v>21081.714070437138</v>
      </c>
      <c r="I89" s="103">
        <v>429479.92648433044</v>
      </c>
      <c r="J89" s="103">
        <f t="shared" si="8"/>
        <v>450561.64055476757</v>
      </c>
    </row>
    <row r="90" spans="2:10">
      <c r="B90" s="117">
        <f t="shared" si="9"/>
        <v>45382</v>
      </c>
      <c r="C90" s="103">
        <f t="shared" si="5"/>
        <v>-4068770.8685886012</v>
      </c>
      <c r="D90" s="103">
        <f t="shared" si="6"/>
        <v>-14172837.573982874</v>
      </c>
      <c r="E90" s="103">
        <f t="shared" si="7"/>
        <v>-18241608.442571476</v>
      </c>
      <c r="G90" s="103">
        <v>21081.714070437138</v>
      </c>
      <c r="I90" s="103">
        <v>429479.92648433044</v>
      </c>
      <c r="J90" s="103">
        <f t="shared" si="8"/>
        <v>450561.64055476757</v>
      </c>
    </row>
    <row r="91" spans="2:10">
      <c r="B91" s="117">
        <f t="shared" si="9"/>
        <v>45412</v>
      </c>
      <c r="C91" s="103">
        <f t="shared" si="5"/>
        <v>-4047689.1545181642</v>
      </c>
      <c r="D91" s="103">
        <f t="shared" si="6"/>
        <v>-13743357.647498544</v>
      </c>
      <c r="E91" s="103">
        <f t="shared" si="7"/>
        <v>-17791046.802016709</v>
      </c>
      <c r="G91" s="103">
        <v>21081.714070437138</v>
      </c>
      <c r="I91" s="103">
        <v>429479.92648433044</v>
      </c>
      <c r="J91" s="103">
        <f t="shared" si="8"/>
        <v>450561.64055476757</v>
      </c>
    </row>
    <row r="92" spans="2:10">
      <c r="B92" s="117">
        <f t="shared" si="9"/>
        <v>45443</v>
      </c>
      <c r="C92" s="103">
        <f t="shared" si="5"/>
        <v>-4026607.4404477272</v>
      </c>
      <c r="D92" s="103">
        <f t="shared" si="6"/>
        <v>-13313877.721014215</v>
      </c>
      <c r="E92" s="103">
        <f t="shared" si="7"/>
        <v>-17340485.161461942</v>
      </c>
      <c r="G92" s="103">
        <v>21081.714070437138</v>
      </c>
      <c r="I92" s="103">
        <v>429479.92648433044</v>
      </c>
      <c r="J92" s="103">
        <f t="shared" si="8"/>
        <v>450561.64055476757</v>
      </c>
    </row>
    <row r="93" spans="2:10">
      <c r="B93" s="117">
        <f t="shared" si="9"/>
        <v>45473</v>
      </c>
      <c r="C93" s="103">
        <f t="shared" si="5"/>
        <v>-4005525.7263772902</v>
      </c>
      <c r="D93" s="103">
        <f t="shared" si="6"/>
        <v>-12884397.794529885</v>
      </c>
      <c r="E93" s="103">
        <f t="shared" si="7"/>
        <v>-16889923.520907175</v>
      </c>
      <c r="G93" s="103">
        <v>21081.714070437138</v>
      </c>
      <c r="I93" s="103">
        <v>429479.92648433044</v>
      </c>
      <c r="J93" s="103">
        <f t="shared" si="8"/>
        <v>450561.64055476757</v>
      </c>
    </row>
    <row r="94" spans="2:10">
      <c r="B94" s="117">
        <f t="shared" si="9"/>
        <v>45504</v>
      </c>
      <c r="C94" s="103">
        <f t="shared" si="5"/>
        <v>-3984444.0123068532</v>
      </c>
      <c r="D94" s="103">
        <f t="shared" si="6"/>
        <v>-12454917.868045555</v>
      </c>
      <c r="E94" s="103">
        <f t="shared" si="7"/>
        <v>-16439361.880352408</v>
      </c>
      <c r="G94" s="103">
        <v>21081.714070437138</v>
      </c>
      <c r="I94" s="103">
        <v>429479.92648433044</v>
      </c>
      <c r="J94" s="103">
        <f t="shared" si="8"/>
        <v>450561.64055476757</v>
      </c>
    </row>
    <row r="95" spans="2:10">
      <c r="B95" s="117">
        <f t="shared" si="9"/>
        <v>45535</v>
      </c>
      <c r="C95" s="103">
        <f t="shared" si="5"/>
        <v>-3963362.2982364162</v>
      </c>
      <c r="D95" s="103">
        <f t="shared" si="6"/>
        <v>-12025437.941561226</v>
      </c>
      <c r="E95" s="103">
        <f t="shared" si="7"/>
        <v>-15988800.239797642</v>
      </c>
      <c r="G95" s="103">
        <v>21081.714070437138</v>
      </c>
      <c r="I95" s="103">
        <v>429479.92648433044</v>
      </c>
      <c r="J95" s="103">
        <f t="shared" si="8"/>
        <v>450561.64055476757</v>
      </c>
    </row>
    <row r="96" spans="2:10">
      <c r="B96" s="117">
        <f t="shared" si="9"/>
        <v>45565</v>
      </c>
      <c r="C96" s="103">
        <f t="shared" si="5"/>
        <v>-3942280.5841659792</v>
      </c>
      <c r="D96" s="103">
        <f t="shared" si="6"/>
        <v>-11595958.015076896</v>
      </c>
      <c r="E96" s="103">
        <f t="shared" si="7"/>
        <v>-15538238.599242875</v>
      </c>
      <c r="G96" s="103">
        <v>21081.714070437138</v>
      </c>
      <c r="I96" s="103">
        <v>429479.92648433044</v>
      </c>
      <c r="J96" s="103">
        <f t="shared" si="8"/>
        <v>450561.64055476757</v>
      </c>
    </row>
    <row r="97" spans="2:10">
      <c r="B97" s="117">
        <f t="shared" si="9"/>
        <v>45596</v>
      </c>
      <c r="C97" s="103">
        <f t="shared" si="5"/>
        <v>-3921198.8700955422</v>
      </c>
      <c r="D97" s="103">
        <f t="shared" si="6"/>
        <v>-11166478.088592567</v>
      </c>
      <c r="E97" s="103">
        <f t="shared" si="7"/>
        <v>-15087676.958688108</v>
      </c>
      <c r="G97" s="103">
        <v>21081.714070437138</v>
      </c>
      <c r="I97" s="103">
        <v>429479.92648433044</v>
      </c>
      <c r="J97" s="103">
        <f t="shared" si="8"/>
        <v>450561.64055476757</v>
      </c>
    </row>
    <row r="98" spans="2:10">
      <c r="B98" s="117">
        <f t="shared" si="9"/>
        <v>45626</v>
      </c>
      <c r="C98" s="103">
        <f t="shared" si="5"/>
        <v>-3900117.1560251052</v>
      </c>
      <c r="D98" s="103">
        <f t="shared" si="6"/>
        <v>-10736998.162108237</v>
      </c>
      <c r="E98" s="103">
        <f t="shared" si="7"/>
        <v>-14637115.318133343</v>
      </c>
      <c r="G98" s="103">
        <v>21081.714070437138</v>
      </c>
      <c r="I98" s="103">
        <v>429479.92648433044</v>
      </c>
      <c r="J98" s="103">
        <f t="shared" si="8"/>
        <v>450561.64055476757</v>
      </c>
    </row>
    <row r="99" spans="2:10">
      <c r="B99" s="117">
        <f t="shared" si="9"/>
        <v>45657</v>
      </c>
      <c r="C99" s="103">
        <f t="shared" si="5"/>
        <v>-3879035.4419546681</v>
      </c>
      <c r="D99" s="103">
        <f t="shared" si="6"/>
        <v>-10307518.235623907</v>
      </c>
      <c r="E99" s="103">
        <f t="shared" si="7"/>
        <v>-14186553.677578576</v>
      </c>
      <c r="G99" s="103">
        <v>21081.714070437138</v>
      </c>
      <c r="I99" s="103">
        <v>429479.92648433044</v>
      </c>
      <c r="J99" s="103">
        <f t="shared" si="8"/>
        <v>450561.64055476757</v>
      </c>
    </row>
    <row r="100" spans="2:10">
      <c r="B100" s="117">
        <f t="shared" si="9"/>
        <v>45688</v>
      </c>
      <c r="C100" s="103">
        <f t="shared" si="5"/>
        <v>-3857953.7278842311</v>
      </c>
      <c r="D100" s="103">
        <f t="shared" si="6"/>
        <v>-9878038.3091395777</v>
      </c>
      <c r="E100" s="103">
        <f t="shared" si="7"/>
        <v>-13735992.037023809</v>
      </c>
      <c r="G100" s="103">
        <v>21081.714070437138</v>
      </c>
      <c r="I100" s="103">
        <v>429479.92648433044</v>
      </c>
      <c r="J100" s="103">
        <f t="shared" si="8"/>
        <v>450561.64055476757</v>
      </c>
    </row>
    <row r="101" spans="2:10">
      <c r="B101" s="117">
        <f t="shared" si="9"/>
        <v>45716</v>
      </c>
      <c r="C101" s="103">
        <f t="shared" si="5"/>
        <v>-3836872.0138137941</v>
      </c>
      <c r="D101" s="103">
        <f t="shared" si="6"/>
        <v>-9448558.382655248</v>
      </c>
      <c r="E101" s="103">
        <f t="shared" si="7"/>
        <v>-13285430.396469042</v>
      </c>
      <c r="G101" s="103">
        <v>21081.714070437138</v>
      </c>
      <c r="I101" s="103">
        <v>429479.92648433044</v>
      </c>
      <c r="J101" s="103">
        <f t="shared" si="8"/>
        <v>450561.64055476757</v>
      </c>
    </row>
    <row r="102" spans="2:10">
      <c r="B102" s="117">
        <f t="shared" si="9"/>
        <v>45747</v>
      </c>
      <c r="C102" s="103">
        <f t="shared" si="5"/>
        <v>-3815790.2997433571</v>
      </c>
      <c r="D102" s="103">
        <f t="shared" si="6"/>
        <v>-9019078.4561709184</v>
      </c>
      <c r="E102" s="103">
        <f t="shared" si="7"/>
        <v>-12834868.755914275</v>
      </c>
      <c r="G102" s="103">
        <v>21081.714070437138</v>
      </c>
      <c r="I102" s="103">
        <v>429479.92648433044</v>
      </c>
      <c r="J102" s="103">
        <f t="shared" si="8"/>
        <v>450561.64055476757</v>
      </c>
    </row>
    <row r="103" spans="2:10">
      <c r="B103" s="117">
        <f t="shared" si="9"/>
        <v>45777</v>
      </c>
      <c r="C103" s="103">
        <f t="shared" si="5"/>
        <v>-3794708.5856729201</v>
      </c>
      <c r="D103" s="103">
        <f t="shared" si="6"/>
        <v>-8589598.5296865888</v>
      </c>
      <c r="E103" s="103">
        <f t="shared" si="7"/>
        <v>-12384307.115359509</v>
      </c>
      <c r="G103" s="103">
        <v>21081.714070437138</v>
      </c>
      <c r="I103" s="103">
        <v>429479.92648433044</v>
      </c>
      <c r="J103" s="103">
        <f t="shared" si="8"/>
        <v>450561.64055476757</v>
      </c>
    </row>
    <row r="104" spans="2:10">
      <c r="B104" s="117">
        <f t="shared" si="9"/>
        <v>45808</v>
      </c>
      <c r="C104" s="103">
        <f t="shared" si="5"/>
        <v>-3773626.8716024831</v>
      </c>
      <c r="D104" s="103">
        <f t="shared" si="6"/>
        <v>-8160118.6032022582</v>
      </c>
      <c r="E104" s="103">
        <f t="shared" si="7"/>
        <v>-11933745.47480474</v>
      </c>
      <c r="G104" s="103">
        <v>21081.714070437138</v>
      </c>
      <c r="I104" s="103">
        <v>429479.92648433044</v>
      </c>
      <c r="J104" s="103">
        <f t="shared" si="8"/>
        <v>450561.64055476757</v>
      </c>
    </row>
    <row r="105" spans="2:10">
      <c r="B105" s="117">
        <f t="shared" si="9"/>
        <v>45838</v>
      </c>
      <c r="C105" s="103">
        <f t="shared" si="5"/>
        <v>-3752545.1575320461</v>
      </c>
      <c r="D105" s="103">
        <f t="shared" si="6"/>
        <v>-7730638.6767179277</v>
      </c>
      <c r="E105" s="103">
        <f t="shared" si="7"/>
        <v>-11483183.834249973</v>
      </c>
      <c r="G105" s="103">
        <v>21081.714070437138</v>
      </c>
      <c r="I105" s="103">
        <v>429479.92648433044</v>
      </c>
      <c r="J105" s="103">
        <f t="shared" si="8"/>
        <v>450561.64055476757</v>
      </c>
    </row>
    <row r="106" spans="2:10">
      <c r="B106" s="117">
        <f t="shared" si="9"/>
        <v>45869</v>
      </c>
      <c r="C106" s="103">
        <f t="shared" si="5"/>
        <v>-3731463.4434616091</v>
      </c>
      <c r="D106" s="103">
        <f t="shared" si="6"/>
        <v>-7301158.7502335971</v>
      </c>
      <c r="E106" s="103">
        <f t="shared" si="7"/>
        <v>-11032622.193695206</v>
      </c>
      <c r="G106" s="103">
        <v>21081.714070437138</v>
      </c>
      <c r="I106" s="103">
        <v>429479.92648433044</v>
      </c>
      <c r="J106" s="103">
        <f t="shared" si="8"/>
        <v>450561.64055476757</v>
      </c>
    </row>
    <row r="107" spans="2:10">
      <c r="B107" s="117">
        <f t="shared" si="9"/>
        <v>45900</v>
      </c>
      <c r="C107" s="103">
        <f t="shared" si="5"/>
        <v>-3710381.7293911721</v>
      </c>
      <c r="D107" s="103">
        <f t="shared" si="6"/>
        <v>-6871678.8237492666</v>
      </c>
      <c r="E107" s="103">
        <f t="shared" si="7"/>
        <v>-10582060.553140439</v>
      </c>
      <c r="G107" s="103">
        <v>21081.714070437138</v>
      </c>
      <c r="I107" s="103">
        <v>429479.92648433044</v>
      </c>
      <c r="J107" s="103">
        <f t="shared" si="8"/>
        <v>450561.64055476757</v>
      </c>
    </row>
    <row r="108" spans="2:10">
      <c r="B108" s="117">
        <f t="shared" si="9"/>
        <v>45930</v>
      </c>
      <c r="C108" s="103">
        <f t="shared" si="5"/>
        <v>-3689300.0153207351</v>
      </c>
      <c r="D108" s="103">
        <f t="shared" si="6"/>
        <v>-6442198.897264936</v>
      </c>
      <c r="E108" s="103">
        <f t="shared" si="7"/>
        <v>-10131498.912585672</v>
      </c>
      <c r="G108" s="103">
        <v>21081.714070437138</v>
      </c>
      <c r="I108" s="103">
        <v>429479.92648433044</v>
      </c>
      <c r="J108" s="103">
        <f t="shared" si="8"/>
        <v>450561.64055476757</v>
      </c>
    </row>
    <row r="109" spans="2:10">
      <c r="B109" s="117">
        <f t="shared" si="9"/>
        <v>45961</v>
      </c>
      <c r="C109" s="103">
        <f t="shared" si="5"/>
        <v>-3668218.301250298</v>
      </c>
      <c r="D109" s="103">
        <f t="shared" si="6"/>
        <v>-6012718.9707806055</v>
      </c>
      <c r="E109" s="103">
        <f t="shared" si="7"/>
        <v>-9680937.272030903</v>
      </c>
      <c r="G109" s="103">
        <v>21081.714070437138</v>
      </c>
      <c r="I109" s="103">
        <v>429479.92648433044</v>
      </c>
      <c r="J109" s="103">
        <f t="shared" si="8"/>
        <v>450561.64055476757</v>
      </c>
    </row>
    <row r="110" spans="2:10">
      <c r="B110" s="117">
        <f t="shared" si="9"/>
        <v>45991</v>
      </c>
      <c r="C110" s="103">
        <f t="shared" si="5"/>
        <v>-3647136.587179861</v>
      </c>
      <c r="D110" s="103">
        <f t="shared" si="6"/>
        <v>-5583239.0442962749</v>
      </c>
      <c r="E110" s="103">
        <f t="shared" si="7"/>
        <v>-9230375.6314761359</v>
      </c>
      <c r="G110" s="103">
        <v>21081.714070437138</v>
      </c>
      <c r="I110" s="103">
        <v>429479.92648433044</v>
      </c>
      <c r="J110" s="103">
        <f t="shared" si="8"/>
        <v>450561.64055476757</v>
      </c>
    </row>
    <row r="111" spans="2:10">
      <c r="B111" s="117">
        <f t="shared" si="9"/>
        <v>46022</v>
      </c>
      <c r="C111" s="103">
        <f t="shared" si="5"/>
        <v>-3626054.873109424</v>
      </c>
      <c r="D111" s="103">
        <f t="shared" si="6"/>
        <v>-5153759.1178119443</v>
      </c>
      <c r="E111" s="103">
        <f t="shared" si="7"/>
        <v>-8779813.9909213688</v>
      </c>
      <c r="G111" s="103">
        <v>21081.714070437138</v>
      </c>
      <c r="I111" s="103">
        <v>429479.92648433044</v>
      </c>
      <c r="J111" s="103">
        <f t="shared" si="8"/>
        <v>450561.64055476757</v>
      </c>
    </row>
    <row r="112" spans="2:10">
      <c r="B112" s="117">
        <f t="shared" si="9"/>
        <v>46053</v>
      </c>
      <c r="C112" s="103">
        <f t="shared" si="5"/>
        <v>-3604973.159038987</v>
      </c>
      <c r="D112" s="103">
        <f t="shared" si="6"/>
        <v>-4724279.1913276138</v>
      </c>
      <c r="E112" s="103">
        <f t="shared" si="7"/>
        <v>-8329252.3503666008</v>
      </c>
      <c r="G112" s="103">
        <v>21081.714070437138</v>
      </c>
      <c r="I112" s="103">
        <v>429479.92648433044</v>
      </c>
      <c r="J112" s="103">
        <f t="shared" si="8"/>
        <v>450561.64055476757</v>
      </c>
    </row>
    <row r="113" spans="1:10">
      <c r="B113" s="117">
        <f t="shared" si="9"/>
        <v>46081</v>
      </c>
      <c r="C113" s="103">
        <f t="shared" si="5"/>
        <v>-3583891.44496855</v>
      </c>
      <c r="D113" s="103">
        <f t="shared" si="6"/>
        <v>-4294799.2648432832</v>
      </c>
      <c r="E113" s="103">
        <f t="shared" si="7"/>
        <v>-7878690.7098118328</v>
      </c>
      <c r="G113" s="103">
        <v>21081.714070437138</v>
      </c>
      <c r="I113" s="103">
        <v>429479.92648433044</v>
      </c>
      <c r="J113" s="103">
        <f t="shared" si="8"/>
        <v>450561.64055476757</v>
      </c>
    </row>
    <row r="114" spans="1:10">
      <c r="B114" s="117">
        <f t="shared" si="9"/>
        <v>46112</v>
      </c>
      <c r="C114" s="103">
        <f t="shared" si="5"/>
        <v>-3562809.730898113</v>
      </c>
      <c r="D114" s="103">
        <f t="shared" si="6"/>
        <v>-3865319.3383589527</v>
      </c>
      <c r="E114" s="103">
        <f t="shared" si="7"/>
        <v>-7428129.0692570657</v>
      </c>
      <c r="G114" s="103">
        <v>21081.714070437138</v>
      </c>
      <c r="I114" s="103">
        <v>429479.92648433044</v>
      </c>
      <c r="J114" s="103">
        <f t="shared" si="8"/>
        <v>450561.64055476757</v>
      </c>
    </row>
    <row r="115" spans="1:10">
      <c r="B115" s="117">
        <f t="shared" si="9"/>
        <v>46142</v>
      </c>
      <c r="C115" s="103">
        <f t="shared" si="5"/>
        <v>-3541728.016827676</v>
      </c>
      <c r="D115" s="103">
        <f t="shared" si="6"/>
        <v>-3435839.4118746221</v>
      </c>
      <c r="E115" s="103">
        <f t="shared" si="7"/>
        <v>-6977567.4287022986</v>
      </c>
      <c r="G115" s="103">
        <v>21081.714070437138</v>
      </c>
      <c r="I115" s="103">
        <v>429479.92648433044</v>
      </c>
      <c r="J115" s="103">
        <f t="shared" si="8"/>
        <v>450561.64055476757</v>
      </c>
    </row>
    <row r="116" spans="1:10">
      <c r="B116" s="117">
        <f t="shared" si="9"/>
        <v>46173</v>
      </c>
      <c r="C116" s="103">
        <f t="shared" si="5"/>
        <v>-3520646.302757239</v>
      </c>
      <c r="D116" s="103">
        <f t="shared" si="6"/>
        <v>-3006359.4853902915</v>
      </c>
      <c r="E116" s="103">
        <f t="shared" si="7"/>
        <v>-6527005.7881475305</v>
      </c>
      <c r="G116" s="103">
        <v>21081.714070437138</v>
      </c>
      <c r="I116" s="103">
        <v>429479.92648433044</v>
      </c>
      <c r="J116" s="103">
        <f t="shared" si="8"/>
        <v>450561.64055476757</v>
      </c>
    </row>
    <row r="117" spans="1:10">
      <c r="B117" s="117">
        <f t="shared" si="9"/>
        <v>46203</v>
      </c>
      <c r="C117" s="103">
        <f t="shared" si="5"/>
        <v>-3499564.588686802</v>
      </c>
      <c r="D117" s="103">
        <f t="shared" si="6"/>
        <v>-2576879.558905961</v>
      </c>
      <c r="E117" s="103">
        <f t="shared" si="7"/>
        <v>-6076444.1475927625</v>
      </c>
      <c r="G117" s="103">
        <v>21081.714070437138</v>
      </c>
      <c r="I117" s="103">
        <v>429479.92648433044</v>
      </c>
      <c r="J117" s="103">
        <f t="shared" si="8"/>
        <v>450561.64055476757</v>
      </c>
    </row>
    <row r="118" spans="1:10">
      <c r="B118" s="117">
        <f t="shared" si="9"/>
        <v>46234</v>
      </c>
      <c r="C118" s="103">
        <f t="shared" si="5"/>
        <v>-3478482.8746163649</v>
      </c>
      <c r="D118" s="103">
        <f t="shared" si="6"/>
        <v>-2147399.6324216304</v>
      </c>
      <c r="E118" s="103">
        <f t="shared" si="7"/>
        <v>-5625882.5070379954</v>
      </c>
      <c r="G118" s="103">
        <v>21081.714070437138</v>
      </c>
      <c r="I118" s="103">
        <v>429479.92648433044</v>
      </c>
      <c r="J118" s="103">
        <f t="shared" si="8"/>
        <v>450561.64055476757</v>
      </c>
    </row>
    <row r="119" spans="1:10">
      <c r="B119" s="117">
        <f t="shared" si="9"/>
        <v>46265</v>
      </c>
      <c r="C119" s="103">
        <f t="shared" si="5"/>
        <v>-3457401.1605459279</v>
      </c>
      <c r="D119" s="103">
        <f t="shared" si="6"/>
        <v>-1717919.7059372999</v>
      </c>
      <c r="E119" s="103">
        <f t="shared" si="7"/>
        <v>-5175320.8664832283</v>
      </c>
      <c r="G119" s="103">
        <v>21081.714070437138</v>
      </c>
      <c r="I119" s="103">
        <v>429479.92648433044</v>
      </c>
      <c r="J119" s="103">
        <f t="shared" si="8"/>
        <v>450561.64055476757</v>
      </c>
    </row>
    <row r="120" spans="1:10">
      <c r="B120" s="117">
        <f t="shared" si="9"/>
        <v>46295</v>
      </c>
      <c r="C120" s="103">
        <f t="shared" si="5"/>
        <v>-3436319.4464754909</v>
      </c>
      <c r="D120" s="103">
        <f t="shared" si="6"/>
        <v>-1288439.7794529693</v>
      </c>
      <c r="E120" s="103">
        <f t="shared" si="7"/>
        <v>-4724759.2259284602</v>
      </c>
      <c r="G120" s="103">
        <v>21081.714070437138</v>
      </c>
      <c r="I120" s="103">
        <v>429479.92648433044</v>
      </c>
      <c r="J120" s="103">
        <f t="shared" si="8"/>
        <v>450561.64055476757</v>
      </c>
    </row>
    <row r="121" spans="1:10">
      <c r="B121" s="117">
        <f t="shared" si="9"/>
        <v>46326</v>
      </c>
      <c r="C121" s="103">
        <f t="shared" si="5"/>
        <v>-3415237.7324050539</v>
      </c>
      <c r="D121" s="103">
        <f t="shared" si="6"/>
        <v>-858959.85296863888</v>
      </c>
      <c r="E121" s="103">
        <f t="shared" si="7"/>
        <v>-4274197.5853736931</v>
      </c>
      <c r="G121" s="103">
        <v>21081.714070437138</v>
      </c>
      <c r="I121" s="103">
        <v>429479.92648433044</v>
      </c>
      <c r="J121" s="103">
        <f t="shared" si="8"/>
        <v>450561.64055476757</v>
      </c>
    </row>
    <row r="122" spans="1:10">
      <c r="B122" s="117">
        <f t="shared" si="9"/>
        <v>46356</v>
      </c>
      <c r="C122" s="103">
        <f t="shared" si="5"/>
        <v>-3394156.0183346169</v>
      </c>
      <c r="D122" s="103">
        <f t="shared" si="6"/>
        <v>-429479.92648430844</v>
      </c>
      <c r="E122" s="103">
        <f t="shared" si="7"/>
        <v>-3823635.9448189251</v>
      </c>
      <c r="G122" s="103">
        <v>21081.714070437138</v>
      </c>
      <c r="I122" s="103">
        <v>429479.92648433044</v>
      </c>
      <c r="J122" s="103">
        <f t="shared" si="8"/>
        <v>450561.64055476757</v>
      </c>
    </row>
    <row r="123" spans="1:10">
      <c r="A123" s="121" t="s">
        <v>81</v>
      </c>
      <c r="B123" s="122">
        <f t="shared" si="9"/>
        <v>46387</v>
      </c>
      <c r="C123" s="123">
        <f t="shared" si="5"/>
        <v>-3373074.3042641799</v>
      </c>
      <c r="D123" s="123">
        <f t="shared" si="6"/>
        <v>2.200249582529068E-8</v>
      </c>
      <c r="E123" s="123">
        <f t="shared" si="7"/>
        <v>-3373074.304264158</v>
      </c>
      <c r="F123" s="123"/>
      <c r="G123" s="123">
        <v>21081.714070437138</v>
      </c>
      <c r="H123" s="123"/>
      <c r="I123" s="123">
        <v>429479.92648433044</v>
      </c>
      <c r="J123" s="123">
        <f t="shared" si="8"/>
        <v>450561.64055476757</v>
      </c>
    </row>
    <row r="124" spans="1:10">
      <c r="B124" s="117">
        <f t="shared" si="9"/>
        <v>46418</v>
      </c>
      <c r="C124" s="103">
        <f t="shared" si="5"/>
        <v>-3351992.5901937429</v>
      </c>
      <c r="D124" s="103">
        <f t="shared" si="6"/>
        <v>2.200249582529068E-8</v>
      </c>
      <c r="E124" s="103">
        <f t="shared" si="7"/>
        <v>-3351992.590193721</v>
      </c>
      <c r="G124" s="103">
        <v>21081.714070437138</v>
      </c>
      <c r="J124" s="103">
        <f t="shared" si="8"/>
        <v>21081.714070437138</v>
      </c>
    </row>
    <row r="125" spans="1:10">
      <c r="B125" s="117">
        <f t="shared" si="9"/>
        <v>46446</v>
      </c>
      <c r="C125" s="103">
        <f t="shared" si="5"/>
        <v>-3330910.8761233059</v>
      </c>
      <c r="D125" s="103">
        <f t="shared" si="6"/>
        <v>2.200249582529068E-8</v>
      </c>
      <c r="E125" s="103">
        <f t="shared" si="7"/>
        <v>-3330910.876123284</v>
      </c>
      <c r="G125" s="103">
        <v>21081.714070437138</v>
      </c>
      <c r="J125" s="103">
        <f t="shared" si="8"/>
        <v>21081.714070437138</v>
      </c>
    </row>
    <row r="126" spans="1:10">
      <c r="B126" s="117">
        <f t="shared" si="9"/>
        <v>46477</v>
      </c>
      <c r="C126" s="103">
        <f t="shared" si="5"/>
        <v>-3309829.1620528689</v>
      </c>
      <c r="D126" s="103">
        <f t="shared" si="6"/>
        <v>2.200249582529068E-8</v>
      </c>
      <c r="E126" s="103">
        <f t="shared" si="7"/>
        <v>-3309829.162052847</v>
      </c>
      <c r="G126" s="103">
        <v>21081.714070437138</v>
      </c>
      <c r="J126" s="103">
        <f t="shared" si="8"/>
        <v>21081.714070437138</v>
      </c>
    </row>
    <row r="127" spans="1:10">
      <c r="B127" s="117">
        <f t="shared" si="9"/>
        <v>46507</v>
      </c>
      <c r="C127" s="103">
        <f t="shared" si="5"/>
        <v>-3288747.4479824319</v>
      </c>
      <c r="D127" s="103">
        <f t="shared" si="6"/>
        <v>2.200249582529068E-8</v>
      </c>
      <c r="E127" s="103">
        <f t="shared" si="7"/>
        <v>-3288747.44798241</v>
      </c>
      <c r="G127" s="103">
        <v>21081.714070437138</v>
      </c>
      <c r="J127" s="103">
        <f t="shared" si="8"/>
        <v>21081.714070437138</v>
      </c>
    </row>
    <row r="128" spans="1:10">
      <c r="B128" s="117">
        <f t="shared" si="9"/>
        <v>46538</v>
      </c>
      <c r="C128" s="103">
        <f t="shared" si="5"/>
        <v>-3267665.7339119948</v>
      </c>
      <c r="D128" s="103">
        <f t="shared" si="6"/>
        <v>2.200249582529068E-8</v>
      </c>
      <c r="E128" s="103">
        <f t="shared" si="7"/>
        <v>-3267665.733911973</v>
      </c>
      <c r="G128" s="103">
        <v>21081.714070437138</v>
      </c>
      <c r="J128" s="103">
        <f t="shared" si="8"/>
        <v>21081.714070437138</v>
      </c>
    </row>
    <row r="129" spans="2:10">
      <c r="B129" s="117">
        <f t="shared" si="9"/>
        <v>46568</v>
      </c>
      <c r="C129" s="103">
        <f t="shared" si="5"/>
        <v>-3246584.0198415578</v>
      </c>
      <c r="D129" s="103">
        <f t="shared" si="6"/>
        <v>2.200249582529068E-8</v>
      </c>
      <c r="E129" s="103">
        <f t="shared" si="7"/>
        <v>-3246584.0198415359</v>
      </c>
      <c r="G129" s="103">
        <v>21081.714070437138</v>
      </c>
      <c r="J129" s="103">
        <f t="shared" si="8"/>
        <v>21081.714070437138</v>
      </c>
    </row>
    <row r="130" spans="2:10">
      <c r="B130" s="117">
        <f t="shared" si="9"/>
        <v>46599</v>
      </c>
      <c r="C130" s="103">
        <f t="shared" si="5"/>
        <v>-3225502.3057711208</v>
      </c>
      <c r="D130" s="103">
        <f t="shared" si="6"/>
        <v>2.200249582529068E-8</v>
      </c>
      <c r="E130" s="103">
        <f t="shared" si="7"/>
        <v>-3225502.3057710989</v>
      </c>
      <c r="G130" s="103">
        <v>21081.714070437138</v>
      </c>
      <c r="J130" s="103">
        <f t="shared" si="8"/>
        <v>21081.714070437138</v>
      </c>
    </row>
    <row r="131" spans="2:10">
      <c r="B131" s="117">
        <f t="shared" si="9"/>
        <v>46630</v>
      </c>
      <c r="C131" s="103">
        <f t="shared" si="5"/>
        <v>-3204420.5917006838</v>
      </c>
      <c r="D131" s="103">
        <f t="shared" si="6"/>
        <v>2.200249582529068E-8</v>
      </c>
      <c r="E131" s="103">
        <f t="shared" si="7"/>
        <v>-3204420.5917006619</v>
      </c>
      <c r="G131" s="103">
        <v>21081.714070437138</v>
      </c>
      <c r="J131" s="103">
        <f t="shared" si="8"/>
        <v>21081.714070437138</v>
      </c>
    </row>
    <row r="132" spans="2:10">
      <c r="B132" s="117">
        <f t="shared" si="9"/>
        <v>46660</v>
      </c>
      <c r="C132" s="103">
        <f t="shared" si="5"/>
        <v>-3183338.8776302468</v>
      </c>
      <c r="D132" s="103">
        <f t="shared" si="6"/>
        <v>2.200249582529068E-8</v>
      </c>
      <c r="E132" s="103">
        <f t="shared" si="7"/>
        <v>-3183338.8776302249</v>
      </c>
      <c r="G132" s="103">
        <v>21081.714070437138</v>
      </c>
      <c r="J132" s="103">
        <f t="shared" si="8"/>
        <v>21081.714070437138</v>
      </c>
    </row>
    <row r="133" spans="2:10">
      <c r="B133" s="117">
        <f t="shared" si="9"/>
        <v>46691</v>
      </c>
      <c r="C133" s="103">
        <f t="shared" si="5"/>
        <v>-3162257.1635598098</v>
      </c>
      <c r="D133" s="103">
        <f t="shared" si="6"/>
        <v>2.200249582529068E-8</v>
      </c>
      <c r="E133" s="103">
        <f t="shared" si="7"/>
        <v>-3162257.1635597879</v>
      </c>
      <c r="G133" s="103">
        <v>21081.714070437138</v>
      </c>
      <c r="J133" s="103">
        <f t="shared" si="8"/>
        <v>21081.714070437138</v>
      </c>
    </row>
    <row r="134" spans="2:10">
      <c r="B134" s="117">
        <f t="shared" si="9"/>
        <v>46721</v>
      </c>
      <c r="C134" s="103">
        <f t="shared" si="5"/>
        <v>-3141175.4494893728</v>
      </c>
      <c r="D134" s="103">
        <f t="shared" si="6"/>
        <v>2.200249582529068E-8</v>
      </c>
      <c r="E134" s="103">
        <f t="shared" si="7"/>
        <v>-3141175.4494893509</v>
      </c>
      <c r="G134" s="103">
        <v>21081.714070437138</v>
      </c>
      <c r="J134" s="103">
        <f t="shared" si="8"/>
        <v>21081.714070437138</v>
      </c>
    </row>
    <row r="135" spans="2:10">
      <c r="B135" s="117">
        <f t="shared" si="9"/>
        <v>46752</v>
      </c>
      <c r="C135" s="103">
        <f t="shared" si="5"/>
        <v>-3120093.7354189358</v>
      </c>
      <c r="D135" s="103">
        <f t="shared" si="6"/>
        <v>2.200249582529068E-8</v>
      </c>
      <c r="E135" s="103">
        <f t="shared" si="7"/>
        <v>-3120093.7354189139</v>
      </c>
      <c r="G135" s="103">
        <v>21081.714070437138</v>
      </c>
      <c r="J135" s="103">
        <f t="shared" si="8"/>
        <v>21081.714070437138</v>
      </c>
    </row>
    <row r="136" spans="2:10">
      <c r="B136" s="117">
        <f t="shared" si="9"/>
        <v>46783</v>
      </c>
      <c r="C136" s="103">
        <f t="shared" si="5"/>
        <v>-3099012.0213484988</v>
      </c>
      <c r="D136" s="103">
        <f t="shared" si="6"/>
        <v>2.200249582529068E-8</v>
      </c>
      <c r="E136" s="103">
        <f t="shared" si="7"/>
        <v>-3099012.0213484769</v>
      </c>
      <c r="G136" s="103">
        <v>21081.714070437138</v>
      </c>
      <c r="J136" s="103">
        <f t="shared" si="8"/>
        <v>21081.714070437138</v>
      </c>
    </row>
    <row r="137" spans="2:10">
      <c r="B137" s="117">
        <f t="shared" si="9"/>
        <v>46812</v>
      </c>
      <c r="C137" s="103">
        <f t="shared" si="5"/>
        <v>-3077930.3072780618</v>
      </c>
      <c r="D137" s="103">
        <f t="shared" si="6"/>
        <v>2.200249582529068E-8</v>
      </c>
      <c r="E137" s="103">
        <f t="shared" si="7"/>
        <v>-3077930.3072780399</v>
      </c>
      <c r="G137" s="103">
        <v>21081.714070437138</v>
      </c>
      <c r="J137" s="103">
        <f t="shared" si="8"/>
        <v>21081.714070437138</v>
      </c>
    </row>
    <row r="138" spans="2:10">
      <c r="B138" s="117">
        <f t="shared" si="9"/>
        <v>46843</v>
      </c>
      <c r="C138" s="103">
        <f t="shared" si="5"/>
        <v>-3056848.5932076247</v>
      </c>
      <c r="D138" s="103">
        <f t="shared" si="6"/>
        <v>2.200249582529068E-8</v>
      </c>
      <c r="E138" s="103">
        <f t="shared" si="7"/>
        <v>-3056848.5932076029</v>
      </c>
      <c r="G138" s="103">
        <v>21081.714070437138</v>
      </c>
      <c r="J138" s="103">
        <f t="shared" si="8"/>
        <v>21081.714070437138</v>
      </c>
    </row>
    <row r="139" spans="2:10">
      <c r="B139" s="117">
        <f t="shared" si="9"/>
        <v>46873</v>
      </c>
      <c r="C139" s="103">
        <f t="shared" si="5"/>
        <v>-3035766.8791371877</v>
      </c>
      <c r="D139" s="103">
        <f t="shared" si="6"/>
        <v>2.200249582529068E-8</v>
      </c>
      <c r="E139" s="103">
        <f t="shared" si="7"/>
        <v>-3035766.8791371658</v>
      </c>
      <c r="G139" s="103">
        <v>21081.714070437138</v>
      </c>
      <c r="J139" s="103">
        <f t="shared" si="8"/>
        <v>21081.714070437138</v>
      </c>
    </row>
    <row r="140" spans="2:10">
      <c r="B140" s="117">
        <f t="shared" si="9"/>
        <v>46904</v>
      </c>
      <c r="C140" s="103">
        <f t="shared" si="5"/>
        <v>-3014685.1650667507</v>
      </c>
      <c r="D140" s="103">
        <f t="shared" si="6"/>
        <v>2.200249582529068E-8</v>
      </c>
      <c r="E140" s="103">
        <f t="shared" si="7"/>
        <v>-3014685.1650667288</v>
      </c>
      <c r="G140" s="103">
        <v>21081.714070437138</v>
      </c>
      <c r="J140" s="103">
        <f t="shared" si="8"/>
        <v>21081.714070437138</v>
      </c>
    </row>
    <row r="141" spans="2:10">
      <c r="B141" s="117">
        <f t="shared" si="9"/>
        <v>46934</v>
      </c>
      <c r="C141" s="103">
        <f t="shared" si="5"/>
        <v>-2993603.4509963137</v>
      </c>
      <c r="D141" s="103">
        <f t="shared" si="6"/>
        <v>2.200249582529068E-8</v>
      </c>
      <c r="E141" s="103">
        <f t="shared" si="7"/>
        <v>-2993603.4509962918</v>
      </c>
      <c r="G141" s="103">
        <v>21081.714070437138</v>
      </c>
      <c r="J141" s="103">
        <f t="shared" si="8"/>
        <v>21081.714070437138</v>
      </c>
    </row>
    <row r="142" spans="2:10">
      <c r="B142" s="117">
        <f t="shared" si="9"/>
        <v>46965</v>
      </c>
      <c r="C142" s="103">
        <f t="shared" si="5"/>
        <v>-2972521.7369258767</v>
      </c>
      <c r="D142" s="103">
        <f t="shared" si="6"/>
        <v>2.200249582529068E-8</v>
      </c>
      <c r="E142" s="103">
        <f t="shared" si="7"/>
        <v>-2972521.7369258548</v>
      </c>
      <c r="G142" s="103">
        <v>21081.714070437138</v>
      </c>
      <c r="J142" s="103">
        <f t="shared" si="8"/>
        <v>21081.714070437138</v>
      </c>
    </row>
    <row r="143" spans="2:10">
      <c r="B143" s="117">
        <f t="shared" si="9"/>
        <v>46996</v>
      </c>
      <c r="C143" s="103">
        <f t="shared" si="5"/>
        <v>-2951440.0228554397</v>
      </c>
      <c r="D143" s="103">
        <f t="shared" si="6"/>
        <v>2.200249582529068E-8</v>
      </c>
      <c r="E143" s="103">
        <f t="shared" si="7"/>
        <v>-2951440.0228554178</v>
      </c>
      <c r="G143" s="103">
        <v>21081.714070437138</v>
      </c>
      <c r="J143" s="103">
        <f t="shared" si="8"/>
        <v>21081.714070437138</v>
      </c>
    </row>
    <row r="144" spans="2:10">
      <c r="B144" s="117">
        <f t="shared" si="9"/>
        <v>47026</v>
      </c>
      <c r="C144" s="103">
        <f t="shared" si="5"/>
        <v>-2930358.3087850027</v>
      </c>
      <c r="D144" s="103">
        <f t="shared" si="6"/>
        <v>2.200249582529068E-8</v>
      </c>
      <c r="E144" s="103">
        <f t="shared" si="7"/>
        <v>-2930358.3087849808</v>
      </c>
      <c r="G144" s="103">
        <v>21081.714070437138</v>
      </c>
      <c r="J144" s="103">
        <f t="shared" si="8"/>
        <v>21081.714070437138</v>
      </c>
    </row>
    <row r="145" spans="2:10">
      <c r="B145" s="117">
        <f t="shared" si="9"/>
        <v>47057</v>
      </c>
      <c r="C145" s="103">
        <f t="shared" si="5"/>
        <v>-2909276.5947145657</v>
      </c>
      <c r="D145" s="103">
        <f t="shared" si="6"/>
        <v>2.200249582529068E-8</v>
      </c>
      <c r="E145" s="103">
        <f t="shared" si="7"/>
        <v>-2909276.5947145438</v>
      </c>
      <c r="G145" s="103">
        <v>21081.714070437138</v>
      </c>
      <c r="J145" s="103">
        <f t="shared" si="8"/>
        <v>21081.714070437138</v>
      </c>
    </row>
    <row r="146" spans="2:10">
      <c r="B146" s="117">
        <f t="shared" si="9"/>
        <v>47087</v>
      </c>
      <c r="C146" s="103">
        <f t="shared" si="5"/>
        <v>-2888194.8806441287</v>
      </c>
      <c r="D146" s="103">
        <f t="shared" si="6"/>
        <v>2.200249582529068E-8</v>
      </c>
      <c r="E146" s="103">
        <f t="shared" si="7"/>
        <v>-2888194.8806441068</v>
      </c>
      <c r="G146" s="103">
        <v>21081.714070437138</v>
      </c>
      <c r="J146" s="103">
        <f t="shared" si="8"/>
        <v>21081.714070437138</v>
      </c>
    </row>
    <row r="147" spans="2:10">
      <c r="B147" s="117">
        <f t="shared" si="9"/>
        <v>47118</v>
      </c>
      <c r="C147" s="103">
        <f t="shared" si="5"/>
        <v>-2867113.1665736916</v>
      </c>
      <c r="D147" s="103">
        <f t="shared" si="6"/>
        <v>2.200249582529068E-8</v>
      </c>
      <c r="E147" s="103">
        <f t="shared" si="7"/>
        <v>-2867113.1665736698</v>
      </c>
      <c r="G147" s="103">
        <v>21081.714070437138</v>
      </c>
      <c r="J147" s="103">
        <f t="shared" si="8"/>
        <v>21081.714070437138</v>
      </c>
    </row>
    <row r="148" spans="2:10">
      <c r="B148" s="117">
        <f t="shared" si="9"/>
        <v>47149</v>
      </c>
      <c r="C148" s="103">
        <f t="shared" si="5"/>
        <v>-2846031.4525032546</v>
      </c>
      <c r="D148" s="103">
        <f t="shared" si="6"/>
        <v>2.200249582529068E-8</v>
      </c>
      <c r="E148" s="103">
        <f t="shared" si="7"/>
        <v>-2846031.4525032328</v>
      </c>
      <c r="G148" s="103">
        <v>21081.714070437138</v>
      </c>
      <c r="J148" s="103">
        <f t="shared" si="8"/>
        <v>21081.714070437138</v>
      </c>
    </row>
    <row r="149" spans="2:10">
      <c r="B149" s="117">
        <f t="shared" si="9"/>
        <v>47177</v>
      </c>
      <c r="C149" s="103">
        <f t="shared" ref="C149:C212" si="10">C148+G149</f>
        <v>-2824949.7384328176</v>
      </c>
      <c r="D149" s="103">
        <f t="shared" ref="D149:D212" si="11">D148+H149+I149</f>
        <v>2.200249582529068E-8</v>
      </c>
      <c r="E149" s="103">
        <f t="shared" ref="E149:E212" si="12">C149+D149</f>
        <v>-2824949.7384327957</v>
      </c>
      <c r="G149" s="103">
        <v>21081.714070437138</v>
      </c>
      <c r="J149" s="103">
        <f t="shared" ref="J149:J212" si="13">SUM(G149:I149)</f>
        <v>21081.714070437138</v>
      </c>
    </row>
    <row r="150" spans="2:10">
      <c r="B150" s="117">
        <f t="shared" ref="B150:B213" si="14">EOMONTH(B149,1)</f>
        <v>47208</v>
      </c>
      <c r="C150" s="103">
        <f t="shared" si="10"/>
        <v>-2803868.0243623806</v>
      </c>
      <c r="D150" s="103">
        <f t="shared" si="11"/>
        <v>2.200249582529068E-8</v>
      </c>
      <c r="E150" s="103">
        <f t="shared" si="12"/>
        <v>-2803868.0243623587</v>
      </c>
      <c r="G150" s="103">
        <v>21081.714070437138</v>
      </c>
      <c r="J150" s="103">
        <f t="shared" si="13"/>
        <v>21081.714070437138</v>
      </c>
    </row>
    <row r="151" spans="2:10">
      <c r="B151" s="117">
        <f t="shared" si="14"/>
        <v>47238</v>
      </c>
      <c r="C151" s="103">
        <f t="shared" si="10"/>
        <v>-2782786.3102919436</v>
      </c>
      <c r="D151" s="103">
        <f t="shared" si="11"/>
        <v>2.200249582529068E-8</v>
      </c>
      <c r="E151" s="103">
        <f t="shared" si="12"/>
        <v>-2782786.3102919217</v>
      </c>
      <c r="G151" s="103">
        <v>21081.714070437138</v>
      </c>
      <c r="J151" s="103">
        <f t="shared" si="13"/>
        <v>21081.714070437138</v>
      </c>
    </row>
    <row r="152" spans="2:10">
      <c r="B152" s="117">
        <f t="shared" si="14"/>
        <v>47269</v>
      </c>
      <c r="C152" s="103">
        <f t="shared" si="10"/>
        <v>-2761704.5962215066</v>
      </c>
      <c r="D152" s="103">
        <f t="shared" si="11"/>
        <v>2.200249582529068E-8</v>
      </c>
      <c r="E152" s="103">
        <f t="shared" si="12"/>
        <v>-2761704.5962214847</v>
      </c>
      <c r="G152" s="103">
        <v>21081.714070437138</v>
      </c>
      <c r="J152" s="103">
        <f t="shared" si="13"/>
        <v>21081.714070437138</v>
      </c>
    </row>
    <row r="153" spans="2:10">
      <c r="B153" s="117">
        <f t="shared" si="14"/>
        <v>47299</v>
      </c>
      <c r="C153" s="103">
        <f t="shared" si="10"/>
        <v>-2740622.8821510696</v>
      </c>
      <c r="D153" s="103">
        <f t="shared" si="11"/>
        <v>2.200249582529068E-8</v>
      </c>
      <c r="E153" s="103">
        <f t="shared" si="12"/>
        <v>-2740622.8821510477</v>
      </c>
      <c r="G153" s="103">
        <v>21081.714070437138</v>
      </c>
      <c r="J153" s="103">
        <f t="shared" si="13"/>
        <v>21081.714070437138</v>
      </c>
    </row>
    <row r="154" spans="2:10">
      <c r="B154" s="117">
        <f t="shared" si="14"/>
        <v>47330</v>
      </c>
      <c r="C154" s="103">
        <f t="shared" si="10"/>
        <v>-2719541.1680806326</v>
      </c>
      <c r="D154" s="103">
        <f t="shared" si="11"/>
        <v>2.200249582529068E-8</v>
      </c>
      <c r="E154" s="103">
        <f t="shared" si="12"/>
        <v>-2719541.1680806107</v>
      </c>
      <c r="G154" s="103">
        <v>21081.714070437138</v>
      </c>
      <c r="J154" s="103">
        <f t="shared" si="13"/>
        <v>21081.714070437138</v>
      </c>
    </row>
    <row r="155" spans="2:10">
      <c r="B155" s="117">
        <f t="shared" si="14"/>
        <v>47361</v>
      </c>
      <c r="C155" s="103">
        <f t="shared" si="10"/>
        <v>-2698459.4540101956</v>
      </c>
      <c r="D155" s="103">
        <f t="shared" si="11"/>
        <v>2.200249582529068E-8</v>
      </c>
      <c r="E155" s="103">
        <f t="shared" si="12"/>
        <v>-2698459.4540101737</v>
      </c>
      <c r="G155" s="103">
        <v>21081.714070437138</v>
      </c>
      <c r="J155" s="103">
        <f t="shared" si="13"/>
        <v>21081.714070437138</v>
      </c>
    </row>
    <row r="156" spans="2:10">
      <c r="B156" s="117">
        <f t="shared" si="14"/>
        <v>47391</v>
      </c>
      <c r="C156" s="103">
        <f t="shared" si="10"/>
        <v>-2677377.7399397586</v>
      </c>
      <c r="D156" s="103">
        <f t="shared" si="11"/>
        <v>2.200249582529068E-8</v>
      </c>
      <c r="E156" s="103">
        <f t="shared" si="12"/>
        <v>-2677377.7399397367</v>
      </c>
      <c r="G156" s="103">
        <v>21081.714070437138</v>
      </c>
      <c r="J156" s="103">
        <f t="shared" si="13"/>
        <v>21081.714070437138</v>
      </c>
    </row>
    <row r="157" spans="2:10">
      <c r="B157" s="117">
        <f t="shared" si="14"/>
        <v>47422</v>
      </c>
      <c r="C157" s="103">
        <f t="shared" si="10"/>
        <v>-2656296.0258693215</v>
      </c>
      <c r="D157" s="103">
        <f t="shared" si="11"/>
        <v>2.200249582529068E-8</v>
      </c>
      <c r="E157" s="103">
        <f t="shared" si="12"/>
        <v>-2656296.0258692997</v>
      </c>
      <c r="G157" s="103">
        <v>21081.714070437138</v>
      </c>
      <c r="J157" s="103">
        <f t="shared" si="13"/>
        <v>21081.714070437138</v>
      </c>
    </row>
    <row r="158" spans="2:10">
      <c r="B158" s="117">
        <f t="shared" si="14"/>
        <v>47452</v>
      </c>
      <c r="C158" s="103">
        <f t="shared" si="10"/>
        <v>-2635214.3117988845</v>
      </c>
      <c r="D158" s="103">
        <f t="shared" si="11"/>
        <v>2.200249582529068E-8</v>
      </c>
      <c r="E158" s="103">
        <f t="shared" si="12"/>
        <v>-2635214.3117988626</v>
      </c>
      <c r="G158" s="103">
        <v>21081.714070437138</v>
      </c>
      <c r="J158" s="103">
        <f t="shared" si="13"/>
        <v>21081.714070437138</v>
      </c>
    </row>
    <row r="159" spans="2:10">
      <c r="B159" s="117">
        <f t="shared" si="14"/>
        <v>47483</v>
      </c>
      <c r="C159" s="103">
        <f t="shared" si="10"/>
        <v>-2614132.5977284475</v>
      </c>
      <c r="D159" s="103">
        <f t="shared" si="11"/>
        <v>2.200249582529068E-8</v>
      </c>
      <c r="E159" s="103">
        <f t="shared" si="12"/>
        <v>-2614132.5977284256</v>
      </c>
      <c r="G159" s="103">
        <v>21081.714070437138</v>
      </c>
      <c r="J159" s="103">
        <f t="shared" si="13"/>
        <v>21081.714070437138</v>
      </c>
    </row>
    <row r="160" spans="2:10">
      <c r="B160" s="117">
        <f t="shared" si="14"/>
        <v>47514</v>
      </c>
      <c r="C160" s="103">
        <f t="shared" si="10"/>
        <v>-2593050.8836580105</v>
      </c>
      <c r="D160" s="103">
        <f t="shared" si="11"/>
        <v>2.200249582529068E-8</v>
      </c>
      <c r="E160" s="103">
        <f t="shared" si="12"/>
        <v>-2593050.8836579886</v>
      </c>
      <c r="G160" s="103">
        <v>21081.714070437138</v>
      </c>
      <c r="J160" s="103">
        <f t="shared" si="13"/>
        <v>21081.714070437138</v>
      </c>
    </row>
    <row r="161" spans="2:10">
      <c r="B161" s="117">
        <f t="shared" si="14"/>
        <v>47542</v>
      </c>
      <c r="C161" s="103">
        <f t="shared" si="10"/>
        <v>-2571969.1695875735</v>
      </c>
      <c r="D161" s="103">
        <f t="shared" si="11"/>
        <v>2.200249582529068E-8</v>
      </c>
      <c r="E161" s="103">
        <f t="shared" si="12"/>
        <v>-2571969.1695875516</v>
      </c>
      <c r="G161" s="103">
        <v>21081.714070437138</v>
      </c>
      <c r="J161" s="103">
        <f t="shared" si="13"/>
        <v>21081.714070437138</v>
      </c>
    </row>
    <row r="162" spans="2:10">
      <c r="B162" s="117">
        <f t="shared" si="14"/>
        <v>47573</v>
      </c>
      <c r="C162" s="103">
        <f t="shared" si="10"/>
        <v>-2550887.4555171365</v>
      </c>
      <c r="D162" s="103">
        <f t="shared" si="11"/>
        <v>2.200249582529068E-8</v>
      </c>
      <c r="E162" s="103">
        <f t="shared" si="12"/>
        <v>-2550887.4555171146</v>
      </c>
      <c r="G162" s="103">
        <v>21081.714070437138</v>
      </c>
      <c r="J162" s="103">
        <f t="shared" si="13"/>
        <v>21081.714070437138</v>
      </c>
    </row>
    <row r="163" spans="2:10">
      <c r="B163" s="117">
        <f t="shared" si="14"/>
        <v>47603</v>
      </c>
      <c r="C163" s="103">
        <f t="shared" si="10"/>
        <v>-2529805.7414466995</v>
      </c>
      <c r="D163" s="103">
        <f t="shared" si="11"/>
        <v>2.200249582529068E-8</v>
      </c>
      <c r="E163" s="103">
        <f t="shared" si="12"/>
        <v>-2529805.7414466776</v>
      </c>
      <c r="G163" s="103">
        <v>21081.714070437138</v>
      </c>
      <c r="J163" s="103">
        <f t="shared" si="13"/>
        <v>21081.714070437138</v>
      </c>
    </row>
    <row r="164" spans="2:10">
      <c r="B164" s="117">
        <f t="shared" si="14"/>
        <v>47634</v>
      </c>
      <c r="C164" s="103">
        <f t="shared" si="10"/>
        <v>-2508724.0273762625</v>
      </c>
      <c r="D164" s="103">
        <f t="shared" si="11"/>
        <v>2.200249582529068E-8</v>
      </c>
      <c r="E164" s="103">
        <f t="shared" si="12"/>
        <v>-2508724.0273762406</v>
      </c>
      <c r="G164" s="103">
        <v>21081.714070437138</v>
      </c>
      <c r="J164" s="103">
        <f t="shared" si="13"/>
        <v>21081.714070437138</v>
      </c>
    </row>
    <row r="165" spans="2:10">
      <c r="B165" s="117">
        <f t="shared" si="14"/>
        <v>47664</v>
      </c>
      <c r="C165" s="103">
        <f t="shared" si="10"/>
        <v>-2487642.3133058255</v>
      </c>
      <c r="D165" s="103">
        <f t="shared" si="11"/>
        <v>2.200249582529068E-8</v>
      </c>
      <c r="E165" s="103">
        <f t="shared" si="12"/>
        <v>-2487642.3133058036</v>
      </c>
      <c r="G165" s="103">
        <v>21081.714070437138</v>
      </c>
      <c r="J165" s="103">
        <f t="shared" si="13"/>
        <v>21081.714070437138</v>
      </c>
    </row>
    <row r="166" spans="2:10">
      <c r="B166" s="117">
        <f t="shared" si="14"/>
        <v>47695</v>
      </c>
      <c r="C166" s="103">
        <f t="shared" si="10"/>
        <v>-2466560.5992353885</v>
      </c>
      <c r="D166" s="103">
        <f t="shared" si="11"/>
        <v>2.200249582529068E-8</v>
      </c>
      <c r="E166" s="103">
        <f t="shared" si="12"/>
        <v>-2466560.5992353666</v>
      </c>
      <c r="G166" s="103">
        <v>21081.714070437138</v>
      </c>
      <c r="J166" s="103">
        <f t="shared" si="13"/>
        <v>21081.714070437138</v>
      </c>
    </row>
    <row r="167" spans="2:10">
      <c r="B167" s="117">
        <f t="shared" si="14"/>
        <v>47726</v>
      </c>
      <c r="C167" s="103">
        <f t="shared" si="10"/>
        <v>-2445478.8851649514</v>
      </c>
      <c r="D167" s="103">
        <f t="shared" si="11"/>
        <v>2.200249582529068E-8</v>
      </c>
      <c r="E167" s="103">
        <f t="shared" si="12"/>
        <v>-2445478.8851649296</v>
      </c>
      <c r="G167" s="103">
        <v>21081.714070437138</v>
      </c>
      <c r="J167" s="103">
        <f t="shared" si="13"/>
        <v>21081.714070437138</v>
      </c>
    </row>
    <row r="168" spans="2:10">
      <c r="B168" s="117">
        <f t="shared" si="14"/>
        <v>47756</v>
      </c>
      <c r="C168" s="103">
        <f t="shared" si="10"/>
        <v>-2424397.1710945144</v>
      </c>
      <c r="D168" s="103">
        <f t="shared" si="11"/>
        <v>2.200249582529068E-8</v>
      </c>
      <c r="E168" s="103">
        <f t="shared" si="12"/>
        <v>-2424397.1710944925</v>
      </c>
      <c r="G168" s="103">
        <v>21081.714070437138</v>
      </c>
      <c r="J168" s="103">
        <f t="shared" si="13"/>
        <v>21081.714070437138</v>
      </c>
    </row>
    <row r="169" spans="2:10">
      <c r="B169" s="117">
        <f t="shared" si="14"/>
        <v>47787</v>
      </c>
      <c r="C169" s="103">
        <f t="shared" si="10"/>
        <v>-2403315.4570240774</v>
      </c>
      <c r="D169" s="103">
        <f t="shared" si="11"/>
        <v>2.200249582529068E-8</v>
      </c>
      <c r="E169" s="103">
        <f t="shared" si="12"/>
        <v>-2403315.4570240555</v>
      </c>
      <c r="G169" s="103">
        <v>21081.714070437138</v>
      </c>
      <c r="J169" s="103">
        <f t="shared" si="13"/>
        <v>21081.714070437138</v>
      </c>
    </row>
    <row r="170" spans="2:10">
      <c r="B170" s="117">
        <f t="shared" si="14"/>
        <v>47817</v>
      </c>
      <c r="C170" s="103">
        <f t="shared" si="10"/>
        <v>-2382233.7429536404</v>
      </c>
      <c r="D170" s="103">
        <f t="shared" si="11"/>
        <v>2.200249582529068E-8</v>
      </c>
      <c r="E170" s="103">
        <f t="shared" si="12"/>
        <v>-2382233.7429536185</v>
      </c>
      <c r="G170" s="103">
        <v>21081.714070437138</v>
      </c>
      <c r="J170" s="103">
        <f t="shared" si="13"/>
        <v>21081.714070437138</v>
      </c>
    </row>
    <row r="171" spans="2:10">
      <c r="B171" s="117">
        <f t="shared" si="14"/>
        <v>47848</v>
      </c>
      <c r="C171" s="103">
        <f t="shared" si="10"/>
        <v>-2361152.0288832034</v>
      </c>
      <c r="D171" s="103">
        <f t="shared" si="11"/>
        <v>2.200249582529068E-8</v>
      </c>
      <c r="E171" s="103">
        <f t="shared" si="12"/>
        <v>-2361152.0288831815</v>
      </c>
      <c r="G171" s="103">
        <v>21081.714070437138</v>
      </c>
      <c r="J171" s="103">
        <f t="shared" si="13"/>
        <v>21081.714070437138</v>
      </c>
    </row>
    <row r="172" spans="2:10">
      <c r="B172" s="117">
        <f t="shared" si="14"/>
        <v>47879</v>
      </c>
      <c r="C172" s="103">
        <f t="shared" si="10"/>
        <v>-2340070.3148127664</v>
      </c>
      <c r="D172" s="103">
        <f t="shared" si="11"/>
        <v>2.200249582529068E-8</v>
      </c>
      <c r="E172" s="103">
        <f t="shared" si="12"/>
        <v>-2340070.3148127445</v>
      </c>
      <c r="G172" s="103">
        <v>21081.714070437138</v>
      </c>
      <c r="J172" s="103">
        <f t="shared" si="13"/>
        <v>21081.714070437138</v>
      </c>
    </row>
    <row r="173" spans="2:10">
      <c r="B173" s="117">
        <f t="shared" si="14"/>
        <v>47907</v>
      </c>
      <c r="C173" s="103">
        <f t="shared" si="10"/>
        <v>-2318988.6007423294</v>
      </c>
      <c r="D173" s="103">
        <f t="shared" si="11"/>
        <v>2.200249582529068E-8</v>
      </c>
      <c r="E173" s="103">
        <f t="shared" si="12"/>
        <v>-2318988.6007423075</v>
      </c>
      <c r="G173" s="103">
        <v>21081.714070437138</v>
      </c>
      <c r="J173" s="103">
        <f t="shared" si="13"/>
        <v>21081.714070437138</v>
      </c>
    </row>
    <row r="174" spans="2:10">
      <c r="B174" s="117">
        <f t="shared" si="14"/>
        <v>47938</v>
      </c>
      <c r="C174" s="103">
        <f t="shared" si="10"/>
        <v>-2297906.8866718924</v>
      </c>
      <c r="D174" s="103">
        <f t="shared" si="11"/>
        <v>2.200249582529068E-8</v>
      </c>
      <c r="E174" s="103">
        <f t="shared" si="12"/>
        <v>-2297906.8866718705</v>
      </c>
      <c r="G174" s="103">
        <v>21081.714070437138</v>
      </c>
      <c r="J174" s="103">
        <f t="shared" si="13"/>
        <v>21081.714070437138</v>
      </c>
    </row>
    <row r="175" spans="2:10">
      <c r="B175" s="117">
        <f t="shared" si="14"/>
        <v>47968</v>
      </c>
      <c r="C175" s="103">
        <f t="shared" si="10"/>
        <v>-2276825.1726014554</v>
      </c>
      <c r="D175" s="103">
        <f t="shared" si="11"/>
        <v>2.200249582529068E-8</v>
      </c>
      <c r="E175" s="103">
        <f t="shared" si="12"/>
        <v>-2276825.1726014335</v>
      </c>
      <c r="G175" s="103">
        <v>21081.714070437138</v>
      </c>
      <c r="J175" s="103">
        <f t="shared" si="13"/>
        <v>21081.714070437138</v>
      </c>
    </row>
    <row r="176" spans="2:10">
      <c r="B176" s="117">
        <f t="shared" si="14"/>
        <v>47999</v>
      </c>
      <c r="C176" s="103">
        <f t="shared" si="10"/>
        <v>-2255743.4585310183</v>
      </c>
      <c r="D176" s="103">
        <f t="shared" si="11"/>
        <v>2.200249582529068E-8</v>
      </c>
      <c r="E176" s="103">
        <f t="shared" si="12"/>
        <v>-2255743.4585309965</v>
      </c>
      <c r="G176" s="103">
        <v>21081.714070437138</v>
      </c>
      <c r="J176" s="103">
        <f t="shared" si="13"/>
        <v>21081.714070437138</v>
      </c>
    </row>
    <row r="177" spans="2:10">
      <c r="B177" s="117">
        <f t="shared" si="14"/>
        <v>48029</v>
      </c>
      <c r="C177" s="103">
        <f t="shared" si="10"/>
        <v>-2234661.7444605813</v>
      </c>
      <c r="D177" s="103">
        <f t="shared" si="11"/>
        <v>2.200249582529068E-8</v>
      </c>
      <c r="E177" s="103">
        <f t="shared" si="12"/>
        <v>-2234661.7444605595</v>
      </c>
      <c r="G177" s="103">
        <v>21081.714070437138</v>
      </c>
      <c r="J177" s="103">
        <f t="shared" si="13"/>
        <v>21081.714070437138</v>
      </c>
    </row>
    <row r="178" spans="2:10">
      <c r="B178" s="117">
        <f t="shared" si="14"/>
        <v>48060</v>
      </c>
      <c r="C178" s="103">
        <f t="shared" si="10"/>
        <v>-2213580.0303901443</v>
      </c>
      <c r="D178" s="103">
        <f t="shared" si="11"/>
        <v>2.200249582529068E-8</v>
      </c>
      <c r="E178" s="103">
        <f t="shared" si="12"/>
        <v>-2213580.0303901224</v>
      </c>
      <c r="G178" s="103">
        <v>21081.714070437138</v>
      </c>
      <c r="J178" s="103">
        <f t="shared" si="13"/>
        <v>21081.714070437138</v>
      </c>
    </row>
    <row r="179" spans="2:10">
      <c r="B179" s="117">
        <f t="shared" si="14"/>
        <v>48091</v>
      </c>
      <c r="C179" s="103">
        <f t="shared" si="10"/>
        <v>-2192498.3163197073</v>
      </c>
      <c r="D179" s="103">
        <f t="shared" si="11"/>
        <v>2.200249582529068E-8</v>
      </c>
      <c r="E179" s="103">
        <f t="shared" si="12"/>
        <v>-2192498.3163196854</v>
      </c>
      <c r="G179" s="103">
        <v>21081.714070437138</v>
      </c>
      <c r="J179" s="103">
        <f t="shared" si="13"/>
        <v>21081.714070437138</v>
      </c>
    </row>
    <row r="180" spans="2:10">
      <c r="B180" s="117">
        <f t="shared" si="14"/>
        <v>48121</v>
      </c>
      <c r="C180" s="103">
        <f t="shared" si="10"/>
        <v>-2171416.6022492703</v>
      </c>
      <c r="D180" s="103">
        <f t="shared" si="11"/>
        <v>2.200249582529068E-8</v>
      </c>
      <c r="E180" s="103">
        <f t="shared" si="12"/>
        <v>-2171416.6022492484</v>
      </c>
      <c r="G180" s="103">
        <v>21081.714070437138</v>
      </c>
      <c r="J180" s="103">
        <f t="shared" si="13"/>
        <v>21081.714070437138</v>
      </c>
    </row>
    <row r="181" spans="2:10">
      <c r="B181" s="117">
        <f t="shared" si="14"/>
        <v>48152</v>
      </c>
      <c r="C181" s="103">
        <f t="shared" si="10"/>
        <v>-2150334.8881788333</v>
      </c>
      <c r="D181" s="103">
        <f t="shared" si="11"/>
        <v>2.200249582529068E-8</v>
      </c>
      <c r="E181" s="103">
        <f t="shared" si="12"/>
        <v>-2150334.8881788114</v>
      </c>
      <c r="G181" s="103">
        <v>21081.714070437138</v>
      </c>
      <c r="J181" s="103">
        <f t="shared" si="13"/>
        <v>21081.714070437138</v>
      </c>
    </row>
    <row r="182" spans="2:10">
      <c r="B182" s="117">
        <f t="shared" si="14"/>
        <v>48182</v>
      </c>
      <c r="C182" s="103">
        <f t="shared" si="10"/>
        <v>-2129253.1741083963</v>
      </c>
      <c r="D182" s="103">
        <f t="shared" si="11"/>
        <v>2.200249582529068E-8</v>
      </c>
      <c r="E182" s="103">
        <f t="shared" si="12"/>
        <v>-2129253.1741083744</v>
      </c>
      <c r="G182" s="103">
        <v>21081.714070437138</v>
      </c>
      <c r="J182" s="103">
        <f t="shared" si="13"/>
        <v>21081.714070437138</v>
      </c>
    </row>
    <row r="183" spans="2:10">
      <c r="B183" s="117">
        <f t="shared" si="14"/>
        <v>48213</v>
      </c>
      <c r="C183" s="103">
        <f t="shared" si="10"/>
        <v>-2108171.4600379593</v>
      </c>
      <c r="D183" s="103">
        <f t="shared" si="11"/>
        <v>2.200249582529068E-8</v>
      </c>
      <c r="E183" s="103">
        <f t="shared" si="12"/>
        <v>-2108171.4600379374</v>
      </c>
      <c r="G183" s="103">
        <v>21081.714070437138</v>
      </c>
      <c r="J183" s="103">
        <f t="shared" si="13"/>
        <v>21081.714070437138</v>
      </c>
    </row>
    <row r="184" spans="2:10">
      <c r="B184" s="117">
        <f t="shared" si="14"/>
        <v>48244</v>
      </c>
      <c r="C184" s="103">
        <f t="shared" si="10"/>
        <v>-2087089.745967522</v>
      </c>
      <c r="D184" s="103">
        <f t="shared" si="11"/>
        <v>2.200249582529068E-8</v>
      </c>
      <c r="E184" s="103">
        <f t="shared" si="12"/>
        <v>-2087089.7459674999</v>
      </c>
      <c r="G184" s="103">
        <v>21081.714070437138</v>
      </c>
      <c r="J184" s="103">
        <f t="shared" si="13"/>
        <v>21081.714070437138</v>
      </c>
    </row>
    <row r="185" spans="2:10">
      <c r="B185" s="117">
        <f t="shared" si="14"/>
        <v>48273</v>
      </c>
      <c r="C185" s="103">
        <f t="shared" si="10"/>
        <v>-2066008.0318970848</v>
      </c>
      <c r="D185" s="103">
        <f t="shared" si="11"/>
        <v>2.200249582529068E-8</v>
      </c>
      <c r="E185" s="103">
        <f t="shared" si="12"/>
        <v>-2066008.0318970629</v>
      </c>
      <c r="G185" s="103">
        <v>21081.714070437138</v>
      </c>
      <c r="J185" s="103">
        <f t="shared" si="13"/>
        <v>21081.714070437138</v>
      </c>
    </row>
    <row r="186" spans="2:10">
      <c r="B186" s="117">
        <f t="shared" si="14"/>
        <v>48304</v>
      </c>
      <c r="C186" s="103">
        <f t="shared" si="10"/>
        <v>-2044926.3178266475</v>
      </c>
      <c r="D186" s="103">
        <f t="shared" si="11"/>
        <v>2.200249582529068E-8</v>
      </c>
      <c r="E186" s="103">
        <f t="shared" si="12"/>
        <v>-2044926.3178266254</v>
      </c>
      <c r="G186" s="103">
        <v>21081.714070437138</v>
      </c>
      <c r="J186" s="103">
        <f t="shared" si="13"/>
        <v>21081.714070437138</v>
      </c>
    </row>
    <row r="187" spans="2:10">
      <c r="B187" s="117">
        <f t="shared" si="14"/>
        <v>48334</v>
      </c>
      <c r="C187" s="103">
        <f t="shared" si="10"/>
        <v>-2023844.6037562103</v>
      </c>
      <c r="D187" s="103">
        <f t="shared" si="11"/>
        <v>2.200249582529068E-8</v>
      </c>
      <c r="E187" s="103">
        <f t="shared" si="12"/>
        <v>-2023844.6037561884</v>
      </c>
      <c r="G187" s="103">
        <v>21081.714070437138</v>
      </c>
      <c r="J187" s="103">
        <f t="shared" si="13"/>
        <v>21081.714070437138</v>
      </c>
    </row>
    <row r="188" spans="2:10">
      <c r="B188" s="117">
        <f t="shared" si="14"/>
        <v>48365</v>
      </c>
      <c r="C188" s="103">
        <f t="shared" si="10"/>
        <v>-2002762.8896857731</v>
      </c>
      <c r="D188" s="103">
        <f t="shared" si="11"/>
        <v>2.200249582529068E-8</v>
      </c>
      <c r="E188" s="103">
        <f t="shared" si="12"/>
        <v>-2002762.8896857509</v>
      </c>
      <c r="G188" s="103">
        <v>21081.714070437138</v>
      </c>
      <c r="J188" s="103">
        <f t="shared" si="13"/>
        <v>21081.714070437138</v>
      </c>
    </row>
    <row r="189" spans="2:10">
      <c r="B189" s="117">
        <f t="shared" si="14"/>
        <v>48395</v>
      </c>
      <c r="C189" s="103">
        <f t="shared" si="10"/>
        <v>-1981681.1756153358</v>
      </c>
      <c r="D189" s="103">
        <f t="shared" si="11"/>
        <v>2.200249582529068E-8</v>
      </c>
      <c r="E189" s="103">
        <f t="shared" si="12"/>
        <v>-1981681.1756153139</v>
      </c>
      <c r="G189" s="103">
        <v>21081.714070437138</v>
      </c>
      <c r="J189" s="103">
        <f t="shared" si="13"/>
        <v>21081.714070437138</v>
      </c>
    </row>
    <row r="190" spans="2:10">
      <c r="B190" s="117">
        <f t="shared" si="14"/>
        <v>48426</v>
      </c>
      <c r="C190" s="103">
        <f t="shared" si="10"/>
        <v>-1960599.4615448986</v>
      </c>
      <c r="D190" s="103">
        <f t="shared" si="11"/>
        <v>2.200249582529068E-8</v>
      </c>
      <c r="E190" s="103">
        <f t="shared" si="12"/>
        <v>-1960599.4615448765</v>
      </c>
      <c r="G190" s="103">
        <v>21081.714070437138</v>
      </c>
      <c r="J190" s="103">
        <f t="shared" si="13"/>
        <v>21081.714070437138</v>
      </c>
    </row>
    <row r="191" spans="2:10">
      <c r="B191" s="117">
        <f t="shared" si="14"/>
        <v>48457</v>
      </c>
      <c r="C191" s="103">
        <f t="shared" si="10"/>
        <v>-1939517.7474744613</v>
      </c>
      <c r="D191" s="103">
        <f t="shared" si="11"/>
        <v>2.200249582529068E-8</v>
      </c>
      <c r="E191" s="103">
        <f t="shared" si="12"/>
        <v>-1939517.7474744394</v>
      </c>
      <c r="G191" s="103">
        <v>21081.714070437138</v>
      </c>
      <c r="J191" s="103">
        <f t="shared" si="13"/>
        <v>21081.714070437138</v>
      </c>
    </row>
    <row r="192" spans="2:10">
      <c r="B192" s="117">
        <f t="shared" si="14"/>
        <v>48487</v>
      </c>
      <c r="C192" s="103">
        <f t="shared" si="10"/>
        <v>-1918436.0334040241</v>
      </c>
      <c r="D192" s="103">
        <f t="shared" si="11"/>
        <v>2.200249582529068E-8</v>
      </c>
      <c r="E192" s="103">
        <f t="shared" si="12"/>
        <v>-1918436.033404002</v>
      </c>
      <c r="G192" s="103">
        <v>21081.714070437138</v>
      </c>
      <c r="J192" s="103">
        <f t="shared" si="13"/>
        <v>21081.714070437138</v>
      </c>
    </row>
    <row r="193" spans="2:10">
      <c r="B193" s="117">
        <f t="shared" si="14"/>
        <v>48518</v>
      </c>
      <c r="C193" s="103">
        <f t="shared" si="10"/>
        <v>-1897354.3193335868</v>
      </c>
      <c r="D193" s="103">
        <f t="shared" si="11"/>
        <v>2.200249582529068E-8</v>
      </c>
      <c r="E193" s="103">
        <f t="shared" si="12"/>
        <v>-1897354.319333565</v>
      </c>
      <c r="G193" s="103">
        <v>21081.714070437138</v>
      </c>
      <c r="J193" s="103">
        <f t="shared" si="13"/>
        <v>21081.714070437138</v>
      </c>
    </row>
    <row r="194" spans="2:10">
      <c r="B194" s="117">
        <f t="shared" si="14"/>
        <v>48548</v>
      </c>
      <c r="C194" s="103">
        <f t="shared" si="10"/>
        <v>-1876272.6052631496</v>
      </c>
      <c r="D194" s="103">
        <f t="shared" si="11"/>
        <v>2.200249582529068E-8</v>
      </c>
      <c r="E194" s="103">
        <f t="shared" si="12"/>
        <v>-1876272.6052631275</v>
      </c>
      <c r="G194" s="103">
        <v>21081.714070437138</v>
      </c>
      <c r="J194" s="103">
        <f t="shared" si="13"/>
        <v>21081.714070437138</v>
      </c>
    </row>
    <row r="195" spans="2:10">
      <c r="B195" s="117">
        <f t="shared" si="14"/>
        <v>48579</v>
      </c>
      <c r="C195" s="103">
        <f t="shared" si="10"/>
        <v>-1855190.8911927124</v>
      </c>
      <c r="D195" s="103">
        <f t="shared" si="11"/>
        <v>2.200249582529068E-8</v>
      </c>
      <c r="E195" s="103">
        <f t="shared" si="12"/>
        <v>-1855190.8911926905</v>
      </c>
      <c r="G195" s="103">
        <v>21081.714070437138</v>
      </c>
      <c r="J195" s="103">
        <f t="shared" si="13"/>
        <v>21081.714070437138</v>
      </c>
    </row>
    <row r="196" spans="2:10">
      <c r="B196" s="117">
        <f t="shared" si="14"/>
        <v>48610</v>
      </c>
      <c r="C196" s="103">
        <f t="shared" si="10"/>
        <v>-1834109.1771222751</v>
      </c>
      <c r="D196" s="103">
        <f t="shared" si="11"/>
        <v>2.200249582529068E-8</v>
      </c>
      <c r="E196" s="103">
        <f t="shared" si="12"/>
        <v>-1834109.177122253</v>
      </c>
      <c r="G196" s="103">
        <v>21081.714070437138</v>
      </c>
      <c r="J196" s="103">
        <f t="shared" si="13"/>
        <v>21081.714070437138</v>
      </c>
    </row>
    <row r="197" spans="2:10">
      <c r="B197" s="117">
        <f t="shared" si="14"/>
        <v>48638</v>
      </c>
      <c r="C197" s="103">
        <f t="shared" si="10"/>
        <v>-1813027.4630518379</v>
      </c>
      <c r="D197" s="103">
        <f t="shared" si="11"/>
        <v>2.200249582529068E-8</v>
      </c>
      <c r="E197" s="103">
        <f t="shared" si="12"/>
        <v>-1813027.463051816</v>
      </c>
      <c r="G197" s="103">
        <v>21081.714070437138</v>
      </c>
      <c r="J197" s="103">
        <f t="shared" si="13"/>
        <v>21081.714070437138</v>
      </c>
    </row>
    <row r="198" spans="2:10">
      <c r="B198" s="117">
        <f t="shared" si="14"/>
        <v>48669</v>
      </c>
      <c r="C198" s="103">
        <f t="shared" si="10"/>
        <v>-1791945.7489814006</v>
      </c>
      <c r="D198" s="103">
        <f t="shared" si="11"/>
        <v>2.200249582529068E-8</v>
      </c>
      <c r="E198" s="103">
        <f t="shared" si="12"/>
        <v>-1791945.7489813785</v>
      </c>
      <c r="G198" s="103">
        <v>21081.714070437138</v>
      </c>
      <c r="J198" s="103">
        <f t="shared" si="13"/>
        <v>21081.714070437138</v>
      </c>
    </row>
    <row r="199" spans="2:10">
      <c r="B199" s="117">
        <f t="shared" si="14"/>
        <v>48699</v>
      </c>
      <c r="C199" s="103">
        <f t="shared" si="10"/>
        <v>-1770864.0349109634</v>
      </c>
      <c r="D199" s="103">
        <f t="shared" si="11"/>
        <v>2.200249582529068E-8</v>
      </c>
      <c r="E199" s="103">
        <f t="shared" si="12"/>
        <v>-1770864.0349109415</v>
      </c>
      <c r="G199" s="103">
        <v>21081.714070437138</v>
      </c>
      <c r="J199" s="103">
        <f t="shared" si="13"/>
        <v>21081.714070437138</v>
      </c>
    </row>
    <row r="200" spans="2:10">
      <c r="B200" s="117">
        <f t="shared" si="14"/>
        <v>48730</v>
      </c>
      <c r="C200" s="103">
        <f t="shared" si="10"/>
        <v>-1749782.3208405261</v>
      </c>
      <c r="D200" s="103">
        <f t="shared" si="11"/>
        <v>2.200249582529068E-8</v>
      </c>
      <c r="E200" s="103">
        <f t="shared" si="12"/>
        <v>-1749782.320840504</v>
      </c>
      <c r="G200" s="103">
        <v>21081.714070437138</v>
      </c>
      <c r="J200" s="103">
        <f t="shared" si="13"/>
        <v>21081.714070437138</v>
      </c>
    </row>
    <row r="201" spans="2:10">
      <c r="B201" s="117">
        <f t="shared" si="14"/>
        <v>48760</v>
      </c>
      <c r="C201" s="103">
        <f t="shared" si="10"/>
        <v>-1728700.6067700889</v>
      </c>
      <c r="D201" s="103">
        <f t="shared" si="11"/>
        <v>2.200249582529068E-8</v>
      </c>
      <c r="E201" s="103">
        <f t="shared" si="12"/>
        <v>-1728700.606770067</v>
      </c>
      <c r="G201" s="103">
        <v>21081.714070437138</v>
      </c>
      <c r="J201" s="103">
        <f t="shared" si="13"/>
        <v>21081.714070437138</v>
      </c>
    </row>
    <row r="202" spans="2:10">
      <c r="B202" s="117">
        <f t="shared" si="14"/>
        <v>48791</v>
      </c>
      <c r="C202" s="103">
        <f t="shared" si="10"/>
        <v>-1707618.8926996517</v>
      </c>
      <c r="D202" s="103">
        <f t="shared" si="11"/>
        <v>2.200249582529068E-8</v>
      </c>
      <c r="E202" s="103">
        <f t="shared" si="12"/>
        <v>-1707618.8926996295</v>
      </c>
      <c r="G202" s="103">
        <v>21081.714070437138</v>
      </c>
      <c r="J202" s="103">
        <f t="shared" si="13"/>
        <v>21081.714070437138</v>
      </c>
    </row>
    <row r="203" spans="2:10">
      <c r="B203" s="117">
        <f t="shared" si="14"/>
        <v>48822</v>
      </c>
      <c r="C203" s="103">
        <f t="shared" si="10"/>
        <v>-1686537.1786292144</v>
      </c>
      <c r="D203" s="103">
        <f t="shared" si="11"/>
        <v>2.200249582529068E-8</v>
      </c>
      <c r="E203" s="103">
        <f t="shared" si="12"/>
        <v>-1686537.1786291925</v>
      </c>
      <c r="G203" s="103">
        <v>21081.714070437138</v>
      </c>
      <c r="J203" s="103">
        <f t="shared" si="13"/>
        <v>21081.714070437138</v>
      </c>
    </row>
    <row r="204" spans="2:10">
      <c r="B204" s="117">
        <f t="shared" si="14"/>
        <v>48852</v>
      </c>
      <c r="C204" s="103">
        <f t="shared" si="10"/>
        <v>-1665455.4645587772</v>
      </c>
      <c r="D204" s="103">
        <f t="shared" si="11"/>
        <v>2.200249582529068E-8</v>
      </c>
      <c r="E204" s="103">
        <f t="shared" si="12"/>
        <v>-1665455.464558755</v>
      </c>
      <c r="G204" s="103">
        <v>21081.714070437138</v>
      </c>
      <c r="J204" s="103">
        <f t="shared" si="13"/>
        <v>21081.714070437138</v>
      </c>
    </row>
    <row r="205" spans="2:10">
      <c r="B205" s="117">
        <f t="shared" si="14"/>
        <v>48883</v>
      </c>
      <c r="C205" s="103">
        <f t="shared" si="10"/>
        <v>-1644373.7504883399</v>
      </c>
      <c r="D205" s="103">
        <f t="shared" si="11"/>
        <v>2.200249582529068E-8</v>
      </c>
      <c r="E205" s="103">
        <f t="shared" si="12"/>
        <v>-1644373.750488318</v>
      </c>
      <c r="G205" s="103">
        <v>21081.714070437138</v>
      </c>
      <c r="J205" s="103">
        <f t="shared" si="13"/>
        <v>21081.714070437138</v>
      </c>
    </row>
    <row r="206" spans="2:10">
      <c r="B206" s="117">
        <f t="shared" si="14"/>
        <v>48913</v>
      </c>
      <c r="C206" s="103">
        <f t="shared" si="10"/>
        <v>-1623292.0364179027</v>
      </c>
      <c r="D206" s="103">
        <f t="shared" si="11"/>
        <v>2.200249582529068E-8</v>
      </c>
      <c r="E206" s="103">
        <f t="shared" si="12"/>
        <v>-1623292.0364178806</v>
      </c>
      <c r="G206" s="103">
        <v>21081.714070437138</v>
      </c>
      <c r="J206" s="103">
        <f t="shared" si="13"/>
        <v>21081.714070437138</v>
      </c>
    </row>
    <row r="207" spans="2:10">
      <c r="B207" s="117">
        <f t="shared" si="14"/>
        <v>48944</v>
      </c>
      <c r="C207" s="103">
        <f t="shared" si="10"/>
        <v>-1602210.3223474654</v>
      </c>
      <c r="D207" s="103">
        <f t="shared" si="11"/>
        <v>2.200249582529068E-8</v>
      </c>
      <c r="E207" s="103">
        <f t="shared" si="12"/>
        <v>-1602210.3223474436</v>
      </c>
      <c r="G207" s="103">
        <v>21081.714070437138</v>
      </c>
      <c r="J207" s="103">
        <f t="shared" si="13"/>
        <v>21081.714070437138</v>
      </c>
    </row>
    <row r="208" spans="2:10">
      <c r="B208" s="117">
        <f t="shared" si="14"/>
        <v>48975</v>
      </c>
      <c r="C208" s="103">
        <f t="shared" si="10"/>
        <v>-1581128.6082770282</v>
      </c>
      <c r="D208" s="103">
        <f t="shared" si="11"/>
        <v>2.200249582529068E-8</v>
      </c>
      <c r="E208" s="103">
        <f t="shared" si="12"/>
        <v>-1581128.6082770061</v>
      </c>
      <c r="G208" s="103">
        <v>21081.714070437138</v>
      </c>
      <c r="J208" s="103">
        <f t="shared" si="13"/>
        <v>21081.714070437138</v>
      </c>
    </row>
    <row r="209" spans="2:10">
      <c r="B209" s="117">
        <f t="shared" si="14"/>
        <v>49003</v>
      </c>
      <c r="C209" s="103">
        <f t="shared" si="10"/>
        <v>-1560046.894206591</v>
      </c>
      <c r="D209" s="103">
        <f t="shared" si="11"/>
        <v>2.200249582529068E-8</v>
      </c>
      <c r="E209" s="103">
        <f t="shared" si="12"/>
        <v>-1560046.8942065691</v>
      </c>
      <c r="G209" s="103">
        <v>21081.714070437138</v>
      </c>
      <c r="J209" s="103">
        <f t="shared" si="13"/>
        <v>21081.714070437138</v>
      </c>
    </row>
    <row r="210" spans="2:10">
      <c r="B210" s="117">
        <f t="shared" si="14"/>
        <v>49034</v>
      </c>
      <c r="C210" s="103">
        <f t="shared" si="10"/>
        <v>-1538965.1801361537</v>
      </c>
      <c r="D210" s="103">
        <f t="shared" si="11"/>
        <v>2.200249582529068E-8</v>
      </c>
      <c r="E210" s="103">
        <f t="shared" si="12"/>
        <v>-1538965.1801361316</v>
      </c>
      <c r="G210" s="103">
        <v>21081.714070437138</v>
      </c>
      <c r="J210" s="103">
        <f t="shared" si="13"/>
        <v>21081.714070437138</v>
      </c>
    </row>
    <row r="211" spans="2:10">
      <c r="B211" s="117">
        <f t="shared" si="14"/>
        <v>49064</v>
      </c>
      <c r="C211" s="103">
        <f t="shared" si="10"/>
        <v>-1517883.4660657165</v>
      </c>
      <c r="D211" s="103">
        <f t="shared" si="11"/>
        <v>2.200249582529068E-8</v>
      </c>
      <c r="E211" s="103">
        <f t="shared" si="12"/>
        <v>-1517883.4660656946</v>
      </c>
      <c r="G211" s="103">
        <v>21081.714070437138</v>
      </c>
      <c r="J211" s="103">
        <f t="shared" si="13"/>
        <v>21081.714070437138</v>
      </c>
    </row>
    <row r="212" spans="2:10">
      <c r="B212" s="117">
        <f t="shared" si="14"/>
        <v>49095</v>
      </c>
      <c r="C212" s="103">
        <f t="shared" si="10"/>
        <v>-1496801.7519952792</v>
      </c>
      <c r="D212" s="103">
        <f t="shared" si="11"/>
        <v>2.200249582529068E-8</v>
      </c>
      <c r="E212" s="103">
        <f t="shared" si="12"/>
        <v>-1496801.7519952571</v>
      </c>
      <c r="G212" s="103">
        <v>21081.714070437138</v>
      </c>
      <c r="J212" s="103">
        <f t="shared" si="13"/>
        <v>21081.714070437138</v>
      </c>
    </row>
    <row r="213" spans="2:10">
      <c r="B213" s="117">
        <f t="shared" si="14"/>
        <v>49125</v>
      </c>
      <c r="C213" s="103">
        <f t="shared" ref="C213:C276" si="15">C212+G213</f>
        <v>-1475720.037924842</v>
      </c>
      <c r="D213" s="103">
        <f t="shared" ref="D213:D276" si="16">D212+H213+I213</f>
        <v>2.200249582529068E-8</v>
      </c>
      <c r="E213" s="103">
        <f t="shared" ref="E213:E276" si="17">C213+D213</f>
        <v>-1475720.0379248201</v>
      </c>
      <c r="G213" s="103">
        <v>21081.714070437138</v>
      </c>
      <c r="J213" s="103">
        <f t="shared" ref="J213:J276" si="18">SUM(G213:I213)</f>
        <v>21081.714070437138</v>
      </c>
    </row>
    <row r="214" spans="2:10">
      <c r="B214" s="117">
        <f t="shared" ref="B214:B277" si="19">EOMONTH(B213,1)</f>
        <v>49156</v>
      </c>
      <c r="C214" s="103">
        <f t="shared" si="15"/>
        <v>-1454638.3238544047</v>
      </c>
      <c r="D214" s="103">
        <f t="shared" si="16"/>
        <v>2.200249582529068E-8</v>
      </c>
      <c r="E214" s="103">
        <f t="shared" si="17"/>
        <v>-1454638.3238543826</v>
      </c>
      <c r="G214" s="103">
        <v>21081.714070437138</v>
      </c>
      <c r="J214" s="103">
        <f t="shared" si="18"/>
        <v>21081.714070437138</v>
      </c>
    </row>
    <row r="215" spans="2:10">
      <c r="B215" s="117">
        <f t="shared" si="19"/>
        <v>49187</v>
      </c>
      <c r="C215" s="103">
        <f t="shared" si="15"/>
        <v>-1433556.6097839675</v>
      </c>
      <c r="D215" s="103">
        <f t="shared" si="16"/>
        <v>2.200249582529068E-8</v>
      </c>
      <c r="E215" s="103">
        <f t="shared" si="17"/>
        <v>-1433556.6097839456</v>
      </c>
      <c r="G215" s="103">
        <v>21081.714070437138</v>
      </c>
      <c r="J215" s="103">
        <f t="shared" si="18"/>
        <v>21081.714070437138</v>
      </c>
    </row>
    <row r="216" spans="2:10">
      <c r="B216" s="117">
        <f t="shared" si="19"/>
        <v>49217</v>
      </c>
      <c r="C216" s="103">
        <f t="shared" si="15"/>
        <v>-1412474.8957135302</v>
      </c>
      <c r="D216" s="103">
        <f t="shared" si="16"/>
        <v>2.200249582529068E-8</v>
      </c>
      <c r="E216" s="103">
        <f t="shared" si="17"/>
        <v>-1412474.8957135081</v>
      </c>
      <c r="G216" s="103">
        <v>21081.714070437138</v>
      </c>
      <c r="J216" s="103">
        <f t="shared" si="18"/>
        <v>21081.714070437138</v>
      </c>
    </row>
    <row r="217" spans="2:10">
      <c r="B217" s="117">
        <f t="shared" si="19"/>
        <v>49248</v>
      </c>
      <c r="C217" s="103">
        <f t="shared" si="15"/>
        <v>-1391393.181643093</v>
      </c>
      <c r="D217" s="103">
        <f t="shared" si="16"/>
        <v>2.200249582529068E-8</v>
      </c>
      <c r="E217" s="103">
        <f t="shared" si="17"/>
        <v>-1391393.1816430711</v>
      </c>
      <c r="G217" s="103">
        <v>21081.714070437138</v>
      </c>
      <c r="J217" s="103">
        <f t="shared" si="18"/>
        <v>21081.714070437138</v>
      </c>
    </row>
    <row r="218" spans="2:10">
      <c r="B218" s="117">
        <f t="shared" si="19"/>
        <v>49278</v>
      </c>
      <c r="C218" s="103">
        <f t="shared" si="15"/>
        <v>-1370311.4675726558</v>
      </c>
      <c r="D218" s="103">
        <f t="shared" si="16"/>
        <v>2.200249582529068E-8</v>
      </c>
      <c r="E218" s="103">
        <f t="shared" si="17"/>
        <v>-1370311.4675726336</v>
      </c>
      <c r="G218" s="103">
        <v>21081.714070437138</v>
      </c>
      <c r="J218" s="103">
        <f t="shared" si="18"/>
        <v>21081.714070437138</v>
      </c>
    </row>
    <row r="219" spans="2:10">
      <c r="B219" s="117">
        <f t="shared" si="19"/>
        <v>49309</v>
      </c>
      <c r="C219" s="103">
        <f t="shared" si="15"/>
        <v>-1349229.7535022185</v>
      </c>
      <c r="D219" s="103">
        <f t="shared" si="16"/>
        <v>2.200249582529068E-8</v>
      </c>
      <c r="E219" s="103">
        <f t="shared" si="17"/>
        <v>-1349229.7535021966</v>
      </c>
      <c r="G219" s="103">
        <v>21081.714070437138</v>
      </c>
      <c r="J219" s="103">
        <f t="shared" si="18"/>
        <v>21081.714070437138</v>
      </c>
    </row>
    <row r="220" spans="2:10">
      <c r="B220" s="117">
        <f t="shared" si="19"/>
        <v>49340</v>
      </c>
      <c r="C220" s="103">
        <f t="shared" si="15"/>
        <v>-1328148.0394317813</v>
      </c>
      <c r="D220" s="103">
        <f t="shared" si="16"/>
        <v>2.200249582529068E-8</v>
      </c>
      <c r="E220" s="103">
        <f t="shared" si="17"/>
        <v>-1328148.0394317592</v>
      </c>
      <c r="G220" s="103">
        <v>21081.714070437138</v>
      </c>
      <c r="J220" s="103">
        <f t="shared" si="18"/>
        <v>21081.714070437138</v>
      </c>
    </row>
    <row r="221" spans="2:10">
      <c r="B221" s="117">
        <f t="shared" si="19"/>
        <v>49368</v>
      </c>
      <c r="C221" s="103">
        <f t="shared" si="15"/>
        <v>-1307066.325361344</v>
      </c>
      <c r="D221" s="103">
        <f t="shared" si="16"/>
        <v>2.200249582529068E-8</v>
      </c>
      <c r="E221" s="103">
        <f t="shared" si="17"/>
        <v>-1307066.3253613221</v>
      </c>
      <c r="G221" s="103">
        <v>21081.714070437138</v>
      </c>
      <c r="J221" s="103">
        <f t="shared" si="18"/>
        <v>21081.714070437138</v>
      </c>
    </row>
    <row r="222" spans="2:10">
      <c r="B222" s="117">
        <f t="shared" si="19"/>
        <v>49399</v>
      </c>
      <c r="C222" s="103">
        <f t="shared" si="15"/>
        <v>-1285984.6112909068</v>
      </c>
      <c r="D222" s="103">
        <f t="shared" si="16"/>
        <v>2.200249582529068E-8</v>
      </c>
      <c r="E222" s="103">
        <f t="shared" si="17"/>
        <v>-1285984.6112908847</v>
      </c>
      <c r="G222" s="103">
        <v>21081.714070437138</v>
      </c>
      <c r="J222" s="103">
        <f t="shared" si="18"/>
        <v>21081.714070437138</v>
      </c>
    </row>
    <row r="223" spans="2:10">
      <c r="B223" s="117">
        <f t="shared" si="19"/>
        <v>49429</v>
      </c>
      <c r="C223" s="103">
        <f t="shared" si="15"/>
        <v>-1264902.8972204695</v>
      </c>
      <c r="D223" s="103">
        <f t="shared" si="16"/>
        <v>2.200249582529068E-8</v>
      </c>
      <c r="E223" s="103">
        <f t="shared" si="17"/>
        <v>-1264902.8972204477</v>
      </c>
      <c r="G223" s="103">
        <v>21081.714070437138</v>
      </c>
      <c r="J223" s="103">
        <f t="shared" si="18"/>
        <v>21081.714070437138</v>
      </c>
    </row>
    <row r="224" spans="2:10">
      <c r="B224" s="117">
        <f t="shared" si="19"/>
        <v>49460</v>
      </c>
      <c r="C224" s="103">
        <f t="shared" si="15"/>
        <v>-1243821.1831500323</v>
      </c>
      <c r="D224" s="103">
        <f t="shared" si="16"/>
        <v>2.200249582529068E-8</v>
      </c>
      <c r="E224" s="103">
        <f t="shared" si="17"/>
        <v>-1243821.1831500102</v>
      </c>
      <c r="G224" s="103">
        <v>21081.714070437138</v>
      </c>
      <c r="J224" s="103">
        <f t="shared" si="18"/>
        <v>21081.714070437138</v>
      </c>
    </row>
    <row r="225" spans="2:10">
      <c r="B225" s="117">
        <f t="shared" si="19"/>
        <v>49490</v>
      </c>
      <c r="C225" s="103">
        <f t="shared" si="15"/>
        <v>-1222739.4690795951</v>
      </c>
      <c r="D225" s="103">
        <f t="shared" si="16"/>
        <v>2.200249582529068E-8</v>
      </c>
      <c r="E225" s="103">
        <f t="shared" si="17"/>
        <v>-1222739.4690795732</v>
      </c>
      <c r="G225" s="103">
        <v>21081.714070437138</v>
      </c>
      <c r="J225" s="103">
        <f t="shared" si="18"/>
        <v>21081.714070437138</v>
      </c>
    </row>
    <row r="226" spans="2:10">
      <c r="B226" s="117">
        <f t="shared" si="19"/>
        <v>49521</v>
      </c>
      <c r="C226" s="103">
        <f t="shared" si="15"/>
        <v>-1201657.7550091578</v>
      </c>
      <c r="D226" s="103">
        <f t="shared" si="16"/>
        <v>2.200249582529068E-8</v>
      </c>
      <c r="E226" s="103">
        <f t="shared" si="17"/>
        <v>-1201657.7550091357</v>
      </c>
      <c r="G226" s="103">
        <v>21081.714070437138</v>
      </c>
      <c r="J226" s="103">
        <f t="shared" si="18"/>
        <v>21081.714070437138</v>
      </c>
    </row>
    <row r="227" spans="2:10">
      <c r="B227" s="117">
        <f t="shared" si="19"/>
        <v>49552</v>
      </c>
      <c r="C227" s="103">
        <f t="shared" si="15"/>
        <v>-1180576.0409387206</v>
      </c>
      <c r="D227" s="103">
        <f t="shared" si="16"/>
        <v>2.200249582529068E-8</v>
      </c>
      <c r="E227" s="103">
        <f t="shared" si="17"/>
        <v>-1180576.0409386987</v>
      </c>
      <c r="G227" s="103">
        <v>21081.714070437138</v>
      </c>
      <c r="J227" s="103">
        <f t="shared" si="18"/>
        <v>21081.714070437138</v>
      </c>
    </row>
    <row r="228" spans="2:10">
      <c r="B228" s="117">
        <f t="shared" si="19"/>
        <v>49582</v>
      </c>
      <c r="C228" s="103">
        <f t="shared" si="15"/>
        <v>-1159494.3268682833</v>
      </c>
      <c r="D228" s="103">
        <f t="shared" si="16"/>
        <v>2.200249582529068E-8</v>
      </c>
      <c r="E228" s="103">
        <f t="shared" si="17"/>
        <v>-1159494.3268682612</v>
      </c>
      <c r="G228" s="103">
        <v>21081.714070437138</v>
      </c>
      <c r="J228" s="103">
        <f t="shared" si="18"/>
        <v>21081.714070437138</v>
      </c>
    </row>
    <row r="229" spans="2:10">
      <c r="B229" s="117">
        <f t="shared" si="19"/>
        <v>49613</v>
      </c>
      <c r="C229" s="103">
        <f t="shared" si="15"/>
        <v>-1138412.6127978461</v>
      </c>
      <c r="D229" s="103">
        <f t="shared" si="16"/>
        <v>2.200249582529068E-8</v>
      </c>
      <c r="E229" s="103">
        <f t="shared" si="17"/>
        <v>-1138412.6127978242</v>
      </c>
      <c r="G229" s="103">
        <v>21081.714070437138</v>
      </c>
      <c r="J229" s="103">
        <f t="shared" si="18"/>
        <v>21081.714070437138</v>
      </c>
    </row>
    <row r="230" spans="2:10">
      <c r="B230" s="117">
        <f t="shared" si="19"/>
        <v>49643</v>
      </c>
      <c r="C230" s="103">
        <f t="shared" si="15"/>
        <v>-1117330.8987274088</v>
      </c>
      <c r="D230" s="103">
        <f t="shared" si="16"/>
        <v>2.200249582529068E-8</v>
      </c>
      <c r="E230" s="103">
        <f t="shared" si="17"/>
        <v>-1117330.8987273867</v>
      </c>
      <c r="G230" s="103">
        <v>21081.714070437138</v>
      </c>
      <c r="J230" s="103">
        <f t="shared" si="18"/>
        <v>21081.714070437138</v>
      </c>
    </row>
    <row r="231" spans="2:10">
      <c r="B231" s="117">
        <f t="shared" si="19"/>
        <v>49674</v>
      </c>
      <c r="C231" s="103">
        <f t="shared" si="15"/>
        <v>-1096249.1846569716</v>
      </c>
      <c r="D231" s="103">
        <f t="shared" si="16"/>
        <v>2.200249582529068E-8</v>
      </c>
      <c r="E231" s="103">
        <f t="shared" si="17"/>
        <v>-1096249.1846569497</v>
      </c>
      <c r="G231" s="103">
        <v>21081.714070437138</v>
      </c>
      <c r="J231" s="103">
        <f t="shared" si="18"/>
        <v>21081.714070437138</v>
      </c>
    </row>
    <row r="232" spans="2:10">
      <c r="B232" s="117">
        <f t="shared" si="19"/>
        <v>49705</v>
      </c>
      <c r="C232" s="103">
        <f t="shared" si="15"/>
        <v>-1075167.4705865344</v>
      </c>
      <c r="D232" s="103">
        <f t="shared" si="16"/>
        <v>2.200249582529068E-8</v>
      </c>
      <c r="E232" s="103">
        <f t="shared" si="17"/>
        <v>-1075167.4705865122</v>
      </c>
      <c r="G232" s="103">
        <v>21081.714070437138</v>
      </c>
      <c r="J232" s="103">
        <f t="shared" si="18"/>
        <v>21081.714070437138</v>
      </c>
    </row>
    <row r="233" spans="2:10">
      <c r="B233" s="117">
        <f t="shared" si="19"/>
        <v>49734</v>
      </c>
      <c r="C233" s="103">
        <f t="shared" si="15"/>
        <v>-1054085.7565160971</v>
      </c>
      <c r="D233" s="103">
        <f t="shared" si="16"/>
        <v>2.200249582529068E-8</v>
      </c>
      <c r="E233" s="103">
        <f t="shared" si="17"/>
        <v>-1054085.7565160752</v>
      </c>
      <c r="G233" s="103">
        <v>21081.714070437138</v>
      </c>
      <c r="J233" s="103">
        <f t="shared" si="18"/>
        <v>21081.714070437138</v>
      </c>
    </row>
    <row r="234" spans="2:10">
      <c r="B234" s="117">
        <f t="shared" si="19"/>
        <v>49765</v>
      </c>
      <c r="C234" s="103">
        <f t="shared" si="15"/>
        <v>-1033004.04244566</v>
      </c>
      <c r="D234" s="103">
        <f t="shared" si="16"/>
        <v>2.200249582529068E-8</v>
      </c>
      <c r="E234" s="103">
        <f t="shared" si="17"/>
        <v>-1033004.042445638</v>
      </c>
      <c r="G234" s="103">
        <v>21081.714070437138</v>
      </c>
      <c r="J234" s="103">
        <f t="shared" si="18"/>
        <v>21081.714070437138</v>
      </c>
    </row>
    <row r="235" spans="2:10">
      <c r="B235" s="117">
        <f t="shared" si="19"/>
        <v>49795</v>
      </c>
      <c r="C235" s="103">
        <f t="shared" si="15"/>
        <v>-1011922.3283752229</v>
      </c>
      <c r="D235" s="103">
        <f t="shared" si="16"/>
        <v>2.200249582529068E-8</v>
      </c>
      <c r="E235" s="103">
        <f t="shared" si="17"/>
        <v>-1011922.3283752009</v>
      </c>
      <c r="G235" s="103">
        <v>21081.714070437138</v>
      </c>
      <c r="J235" s="103">
        <f t="shared" si="18"/>
        <v>21081.714070437138</v>
      </c>
    </row>
    <row r="236" spans="2:10">
      <c r="B236" s="117">
        <f t="shared" si="19"/>
        <v>49826</v>
      </c>
      <c r="C236" s="103">
        <f t="shared" si="15"/>
        <v>-990840.61430478573</v>
      </c>
      <c r="D236" s="103">
        <f t="shared" si="16"/>
        <v>2.200249582529068E-8</v>
      </c>
      <c r="E236" s="103">
        <f t="shared" si="17"/>
        <v>-990840.61430476373</v>
      </c>
      <c r="G236" s="103">
        <v>21081.714070437138</v>
      </c>
      <c r="J236" s="103">
        <f t="shared" si="18"/>
        <v>21081.714070437138</v>
      </c>
    </row>
    <row r="237" spans="2:10">
      <c r="B237" s="117">
        <f t="shared" si="19"/>
        <v>49856</v>
      </c>
      <c r="C237" s="103">
        <f t="shared" si="15"/>
        <v>-969758.90023434861</v>
      </c>
      <c r="D237" s="103">
        <f t="shared" si="16"/>
        <v>2.200249582529068E-8</v>
      </c>
      <c r="E237" s="103">
        <f t="shared" si="17"/>
        <v>-969758.9002343266</v>
      </c>
      <c r="G237" s="103">
        <v>21081.714070437138</v>
      </c>
      <c r="J237" s="103">
        <f t="shared" si="18"/>
        <v>21081.714070437138</v>
      </c>
    </row>
    <row r="238" spans="2:10">
      <c r="B238" s="117">
        <f t="shared" si="19"/>
        <v>49887</v>
      </c>
      <c r="C238" s="103">
        <f t="shared" si="15"/>
        <v>-948677.18616391148</v>
      </c>
      <c r="D238" s="103">
        <f t="shared" si="16"/>
        <v>2.200249582529068E-8</v>
      </c>
      <c r="E238" s="103">
        <f t="shared" si="17"/>
        <v>-948677.18616388948</v>
      </c>
      <c r="G238" s="103">
        <v>21081.714070437138</v>
      </c>
      <c r="J238" s="103">
        <f t="shared" si="18"/>
        <v>21081.714070437138</v>
      </c>
    </row>
    <row r="239" spans="2:10">
      <c r="B239" s="117">
        <f t="shared" si="19"/>
        <v>49918</v>
      </c>
      <c r="C239" s="103">
        <f t="shared" si="15"/>
        <v>-927595.47209347435</v>
      </c>
      <c r="D239" s="103">
        <f t="shared" si="16"/>
        <v>2.200249582529068E-8</v>
      </c>
      <c r="E239" s="103">
        <f t="shared" si="17"/>
        <v>-927595.47209345235</v>
      </c>
      <c r="G239" s="103">
        <v>21081.714070437138</v>
      </c>
      <c r="J239" s="103">
        <f t="shared" si="18"/>
        <v>21081.714070437138</v>
      </c>
    </row>
    <row r="240" spans="2:10">
      <c r="B240" s="117">
        <f t="shared" si="19"/>
        <v>49948</v>
      </c>
      <c r="C240" s="103">
        <f t="shared" si="15"/>
        <v>-906513.75802303723</v>
      </c>
      <c r="D240" s="103">
        <f t="shared" si="16"/>
        <v>2.200249582529068E-8</v>
      </c>
      <c r="E240" s="103">
        <f t="shared" si="17"/>
        <v>-906513.75802301522</v>
      </c>
      <c r="G240" s="103">
        <v>21081.714070437138</v>
      </c>
      <c r="J240" s="103">
        <f t="shared" si="18"/>
        <v>21081.714070437138</v>
      </c>
    </row>
    <row r="241" spans="2:10">
      <c r="B241" s="117">
        <f t="shared" si="19"/>
        <v>49979</v>
      </c>
      <c r="C241" s="103">
        <f t="shared" si="15"/>
        <v>-885432.0439526001</v>
      </c>
      <c r="D241" s="103">
        <f t="shared" si="16"/>
        <v>2.200249582529068E-8</v>
      </c>
      <c r="E241" s="103">
        <f t="shared" si="17"/>
        <v>-885432.0439525781</v>
      </c>
      <c r="G241" s="103">
        <v>21081.714070437138</v>
      </c>
      <c r="J241" s="103">
        <f t="shared" si="18"/>
        <v>21081.714070437138</v>
      </c>
    </row>
    <row r="242" spans="2:10">
      <c r="B242" s="117">
        <f t="shared" si="19"/>
        <v>50009</v>
      </c>
      <c r="C242" s="103">
        <f t="shared" si="15"/>
        <v>-864350.32988216297</v>
      </c>
      <c r="D242" s="103">
        <f t="shared" si="16"/>
        <v>2.200249582529068E-8</v>
      </c>
      <c r="E242" s="103">
        <f t="shared" si="17"/>
        <v>-864350.32988214097</v>
      </c>
      <c r="G242" s="103">
        <v>21081.714070437138</v>
      </c>
      <c r="J242" s="103">
        <f t="shared" si="18"/>
        <v>21081.714070437138</v>
      </c>
    </row>
    <row r="243" spans="2:10">
      <c r="B243" s="117">
        <f t="shared" si="19"/>
        <v>50040</v>
      </c>
      <c r="C243" s="103">
        <f t="shared" si="15"/>
        <v>-843268.61581172585</v>
      </c>
      <c r="D243" s="103">
        <f t="shared" si="16"/>
        <v>2.200249582529068E-8</v>
      </c>
      <c r="E243" s="103">
        <f t="shared" si="17"/>
        <v>-843268.61581170384</v>
      </c>
      <c r="G243" s="103">
        <v>21081.714070437138</v>
      </c>
      <c r="J243" s="103">
        <f t="shared" si="18"/>
        <v>21081.714070437138</v>
      </c>
    </row>
    <row r="244" spans="2:10">
      <c r="B244" s="117">
        <f t="shared" si="19"/>
        <v>50071</v>
      </c>
      <c r="C244" s="103">
        <f t="shared" si="15"/>
        <v>-822186.90174128872</v>
      </c>
      <c r="D244" s="103">
        <f t="shared" si="16"/>
        <v>2.200249582529068E-8</v>
      </c>
      <c r="E244" s="103">
        <f t="shared" si="17"/>
        <v>-822186.90174126672</v>
      </c>
      <c r="G244" s="103">
        <v>21081.714070437138</v>
      </c>
      <c r="J244" s="103">
        <f t="shared" si="18"/>
        <v>21081.714070437138</v>
      </c>
    </row>
    <row r="245" spans="2:10">
      <c r="B245" s="117">
        <f t="shared" si="19"/>
        <v>50099</v>
      </c>
      <c r="C245" s="103">
        <f t="shared" si="15"/>
        <v>-801105.18767085159</v>
      </c>
      <c r="D245" s="103">
        <f t="shared" si="16"/>
        <v>2.200249582529068E-8</v>
      </c>
      <c r="E245" s="103">
        <f t="shared" si="17"/>
        <v>-801105.18767082959</v>
      </c>
      <c r="G245" s="103">
        <v>21081.714070437138</v>
      </c>
      <c r="J245" s="103">
        <f t="shared" si="18"/>
        <v>21081.714070437138</v>
      </c>
    </row>
    <row r="246" spans="2:10">
      <c r="B246" s="117">
        <f t="shared" si="19"/>
        <v>50130</v>
      </c>
      <c r="C246" s="103">
        <f t="shared" si="15"/>
        <v>-780023.47360041447</v>
      </c>
      <c r="D246" s="103">
        <f t="shared" si="16"/>
        <v>2.200249582529068E-8</v>
      </c>
      <c r="E246" s="103">
        <f t="shared" si="17"/>
        <v>-780023.47360039246</v>
      </c>
      <c r="G246" s="103">
        <v>21081.714070437138</v>
      </c>
      <c r="J246" s="103">
        <f t="shared" si="18"/>
        <v>21081.714070437138</v>
      </c>
    </row>
    <row r="247" spans="2:10">
      <c r="B247" s="117">
        <f t="shared" si="19"/>
        <v>50160</v>
      </c>
      <c r="C247" s="103">
        <f t="shared" si="15"/>
        <v>-758941.75952997734</v>
      </c>
      <c r="D247" s="103">
        <f t="shared" si="16"/>
        <v>2.200249582529068E-8</v>
      </c>
      <c r="E247" s="103">
        <f t="shared" si="17"/>
        <v>-758941.75952995534</v>
      </c>
      <c r="G247" s="103">
        <v>21081.714070437138</v>
      </c>
      <c r="J247" s="103">
        <f t="shared" si="18"/>
        <v>21081.714070437138</v>
      </c>
    </row>
    <row r="248" spans="2:10">
      <c r="B248" s="117">
        <f t="shared" si="19"/>
        <v>50191</v>
      </c>
      <c r="C248" s="103">
        <f t="shared" si="15"/>
        <v>-737860.04545954021</v>
      </c>
      <c r="D248" s="103">
        <f t="shared" si="16"/>
        <v>2.200249582529068E-8</v>
      </c>
      <c r="E248" s="103">
        <f t="shared" si="17"/>
        <v>-737860.04545951821</v>
      </c>
      <c r="G248" s="103">
        <v>21081.714070437138</v>
      </c>
      <c r="J248" s="103">
        <f t="shared" si="18"/>
        <v>21081.714070437138</v>
      </c>
    </row>
    <row r="249" spans="2:10">
      <c r="B249" s="117">
        <f t="shared" si="19"/>
        <v>50221</v>
      </c>
      <c r="C249" s="103">
        <f t="shared" si="15"/>
        <v>-716778.33138910308</v>
      </c>
      <c r="D249" s="103">
        <f t="shared" si="16"/>
        <v>2.200249582529068E-8</v>
      </c>
      <c r="E249" s="103">
        <f t="shared" si="17"/>
        <v>-716778.33138908108</v>
      </c>
      <c r="G249" s="103">
        <v>21081.714070437138</v>
      </c>
      <c r="J249" s="103">
        <f t="shared" si="18"/>
        <v>21081.714070437138</v>
      </c>
    </row>
    <row r="250" spans="2:10">
      <c r="B250" s="117">
        <f t="shared" si="19"/>
        <v>50252</v>
      </c>
      <c r="C250" s="103">
        <f t="shared" si="15"/>
        <v>-695696.61731866596</v>
      </c>
      <c r="D250" s="103">
        <f t="shared" si="16"/>
        <v>2.200249582529068E-8</v>
      </c>
      <c r="E250" s="103">
        <f t="shared" si="17"/>
        <v>-695696.61731864396</v>
      </c>
      <c r="G250" s="103">
        <v>21081.714070437138</v>
      </c>
      <c r="J250" s="103">
        <f t="shared" si="18"/>
        <v>21081.714070437138</v>
      </c>
    </row>
    <row r="251" spans="2:10">
      <c r="B251" s="117">
        <f t="shared" si="19"/>
        <v>50283</v>
      </c>
      <c r="C251" s="103">
        <f t="shared" si="15"/>
        <v>-674614.90324822883</v>
      </c>
      <c r="D251" s="103">
        <f t="shared" si="16"/>
        <v>2.200249582529068E-8</v>
      </c>
      <c r="E251" s="103">
        <f t="shared" si="17"/>
        <v>-674614.90324820683</v>
      </c>
      <c r="G251" s="103">
        <v>21081.714070437138</v>
      </c>
      <c r="J251" s="103">
        <f t="shared" si="18"/>
        <v>21081.714070437138</v>
      </c>
    </row>
    <row r="252" spans="2:10">
      <c r="B252" s="117">
        <f t="shared" si="19"/>
        <v>50313</v>
      </c>
      <c r="C252" s="103">
        <f t="shared" si="15"/>
        <v>-653533.1891777917</v>
      </c>
      <c r="D252" s="103">
        <f t="shared" si="16"/>
        <v>2.200249582529068E-8</v>
      </c>
      <c r="E252" s="103">
        <f t="shared" si="17"/>
        <v>-653533.1891777697</v>
      </c>
      <c r="G252" s="103">
        <v>21081.714070437138</v>
      </c>
      <c r="J252" s="103">
        <f t="shared" si="18"/>
        <v>21081.714070437138</v>
      </c>
    </row>
    <row r="253" spans="2:10">
      <c r="B253" s="117">
        <f t="shared" si="19"/>
        <v>50344</v>
      </c>
      <c r="C253" s="103">
        <f t="shared" si="15"/>
        <v>-632451.47510735458</v>
      </c>
      <c r="D253" s="103">
        <f t="shared" si="16"/>
        <v>2.200249582529068E-8</v>
      </c>
      <c r="E253" s="103">
        <f t="shared" si="17"/>
        <v>-632451.47510733258</v>
      </c>
      <c r="G253" s="103">
        <v>21081.714070437138</v>
      </c>
      <c r="J253" s="103">
        <f t="shared" si="18"/>
        <v>21081.714070437138</v>
      </c>
    </row>
    <row r="254" spans="2:10">
      <c r="B254" s="117">
        <f t="shared" si="19"/>
        <v>50374</v>
      </c>
      <c r="C254" s="103">
        <f t="shared" si="15"/>
        <v>-611369.76103691745</v>
      </c>
      <c r="D254" s="103">
        <f t="shared" si="16"/>
        <v>2.200249582529068E-8</v>
      </c>
      <c r="E254" s="103">
        <f t="shared" si="17"/>
        <v>-611369.76103689545</v>
      </c>
      <c r="G254" s="103">
        <v>21081.714070437138</v>
      </c>
      <c r="J254" s="103">
        <f t="shared" si="18"/>
        <v>21081.714070437138</v>
      </c>
    </row>
    <row r="255" spans="2:10">
      <c r="B255" s="117">
        <f t="shared" si="19"/>
        <v>50405</v>
      </c>
      <c r="C255" s="103">
        <f t="shared" si="15"/>
        <v>-590288.04696648032</v>
      </c>
      <c r="D255" s="103">
        <f t="shared" si="16"/>
        <v>2.200249582529068E-8</v>
      </c>
      <c r="E255" s="103">
        <f t="shared" si="17"/>
        <v>-590288.04696645832</v>
      </c>
      <c r="G255" s="103">
        <v>21081.714070437138</v>
      </c>
      <c r="J255" s="103">
        <f t="shared" si="18"/>
        <v>21081.714070437138</v>
      </c>
    </row>
    <row r="256" spans="2:10">
      <c r="B256" s="117">
        <f t="shared" si="19"/>
        <v>50436</v>
      </c>
      <c r="C256" s="103">
        <f t="shared" si="15"/>
        <v>-569206.3328960432</v>
      </c>
      <c r="D256" s="103">
        <f t="shared" si="16"/>
        <v>2.200249582529068E-8</v>
      </c>
      <c r="E256" s="103">
        <f t="shared" si="17"/>
        <v>-569206.33289602119</v>
      </c>
      <c r="G256" s="103">
        <v>21081.714070437138</v>
      </c>
      <c r="J256" s="103">
        <f t="shared" si="18"/>
        <v>21081.714070437138</v>
      </c>
    </row>
    <row r="257" spans="2:10">
      <c r="B257" s="117">
        <f t="shared" si="19"/>
        <v>50464</v>
      </c>
      <c r="C257" s="103">
        <f t="shared" si="15"/>
        <v>-548124.61882560607</v>
      </c>
      <c r="D257" s="103">
        <f t="shared" si="16"/>
        <v>2.200249582529068E-8</v>
      </c>
      <c r="E257" s="103">
        <f t="shared" si="17"/>
        <v>-548124.61882558407</v>
      </c>
      <c r="G257" s="103">
        <v>21081.714070437138</v>
      </c>
      <c r="J257" s="103">
        <f t="shared" si="18"/>
        <v>21081.714070437138</v>
      </c>
    </row>
    <row r="258" spans="2:10">
      <c r="B258" s="117">
        <f t="shared" si="19"/>
        <v>50495</v>
      </c>
      <c r="C258" s="103">
        <f t="shared" si="15"/>
        <v>-527042.90475516894</v>
      </c>
      <c r="D258" s="103">
        <f t="shared" si="16"/>
        <v>2.200249582529068E-8</v>
      </c>
      <c r="E258" s="103">
        <f t="shared" si="17"/>
        <v>-527042.90475514694</v>
      </c>
      <c r="G258" s="103">
        <v>21081.714070437138</v>
      </c>
      <c r="J258" s="103">
        <f t="shared" si="18"/>
        <v>21081.714070437138</v>
      </c>
    </row>
    <row r="259" spans="2:10">
      <c r="B259" s="117">
        <f t="shared" si="19"/>
        <v>50525</v>
      </c>
      <c r="C259" s="103">
        <f t="shared" si="15"/>
        <v>-505961.19068473182</v>
      </c>
      <c r="D259" s="103">
        <f t="shared" si="16"/>
        <v>2.200249582529068E-8</v>
      </c>
      <c r="E259" s="103">
        <f t="shared" si="17"/>
        <v>-505961.19068470981</v>
      </c>
      <c r="G259" s="103">
        <v>21081.714070437138</v>
      </c>
      <c r="J259" s="103">
        <f t="shared" si="18"/>
        <v>21081.714070437138</v>
      </c>
    </row>
    <row r="260" spans="2:10">
      <c r="B260" s="117">
        <f t="shared" si="19"/>
        <v>50556</v>
      </c>
      <c r="C260" s="103">
        <f t="shared" si="15"/>
        <v>-484879.47661429469</v>
      </c>
      <c r="D260" s="103">
        <f t="shared" si="16"/>
        <v>2.200249582529068E-8</v>
      </c>
      <c r="E260" s="103">
        <f t="shared" si="17"/>
        <v>-484879.47661427269</v>
      </c>
      <c r="G260" s="103">
        <v>21081.714070437138</v>
      </c>
      <c r="J260" s="103">
        <f t="shared" si="18"/>
        <v>21081.714070437138</v>
      </c>
    </row>
    <row r="261" spans="2:10">
      <c r="B261" s="117">
        <f t="shared" si="19"/>
        <v>50586</v>
      </c>
      <c r="C261" s="103">
        <f t="shared" si="15"/>
        <v>-463797.76254385756</v>
      </c>
      <c r="D261" s="103">
        <f t="shared" si="16"/>
        <v>2.200249582529068E-8</v>
      </c>
      <c r="E261" s="103">
        <f t="shared" si="17"/>
        <v>-463797.76254383556</v>
      </c>
      <c r="G261" s="103">
        <v>21081.714070437138</v>
      </c>
      <c r="J261" s="103">
        <f t="shared" si="18"/>
        <v>21081.714070437138</v>
      </c>
    </row>
    <row r="262" spans="2:10">
      <c r="B262" s="117">
        <f t="shared" si="19"/>
        <v>50617</v>
      </c>
      <c r="C262" s="103">
        <f t="shared" si="15"/>
        <v>-442716.04847342044</v>
      </c>
      <c r="D262" s="103">
        <f t="shared" si="16"/>
        <v>2.200249582529068E-8</v>
      </c>
      <c r="E262" s="103">
        <f t="shared" si="17"/>
        <v>-442716.04847339843</v>
      </c>
      <c r="G262" s="103">
        <v>21081.714070437138</v>
      </c>
      <c r="J262" s="103">
        <f t="shared" si="18"/>
        <v>21081.714070437138</v>
      </c>
    </row>
    <row r="263" spans="2:10">
      <c r="B263" s="117">
        <f t="shared" si="19"/>
        <v>50648</v>
      </c>
      <c r="C263" s="103">
        <f t="shared" si="15"/>
        <v>-421634.33440298331</v>
      </c>
      <c r="D263" s="103">
        <f t="shared" si="16"/>
        <v>2.200249582529068E-8</v>
      </c>
      <c r="E263" s="103">
        <f t="shared" si="17"/>
        <v>-421634.33440296131</v>
      </c>
      <c r="G263" s="103">
        <v>21081.714070437138</v>
      </c>
      <c r="J263" s="103">
        <f t="shared" si="18"/>
        <v>21081.714070437138</v>
      </c>
    </row>
    <row r="264" spans="2:10">
      <c r="B264" s="117">
        <f t="shared" si="19"/>
        <v>50678</v>
      </c>
      <c r="C264" s="103">
        <f t="shared" si="15"/>
        <v>-400552.62033254618</v>
      </c>
      <c r="D264" s="103">
        <f t="shared" si="16"/>
        <v>2.200249582529068E-8</v>
      </c>
      <c r="E264" s="103">
        <f t="shared" si="17"/>
        <v>-400552.62033252418</v>
      </c>
      <c r="G264" s="103">
        <v>21081.714070437138</v>
      </c>
      <c r="J264" s="103">
        <f t="shared" si="18"/>
        <v>21081.714070437138</v>
      </c>
    </row>
    <row r="265" spans="2:10">
      <c r="B265" s="117">
        <f t="shared" si="19"/>
        <v>50709</v>
      </c>
      <c r="C265" s="103">
        <f t="shared" si="15"/>
        <v>-379470.90626210906</v>
      </c>
      <c r="D265" s="103">
        <f t="shared" si="16"/>
        <v>2.200249582529068E-8</v>
      </c>
      <c r="E265" s="103">
        <f t="shared" si="17"/>
        <v>-379470.90626208705</v>
      </c>
      <c r="G265" s="103">
        <v>21081.714070437138</v>
      </c>
      <c r="J265" s="103">
        <f t="shared" si="18"/>
        <v>21081.714070437138</v>
      </c>
    </row>
    <row r="266" spans="2:10">
      <c r="B266" s="117">
        <f t="shared" si="19"/>
        <v>50739</v>
      </c>
      <c r="C266" s="103">
        <f t="shared" si="15"/>
        <v>-358389.19219167193</v>
      </c>
      <c r="D266" s="103">
        <f t="shared" si="16"/>
        <v>2.200249582529068E-8</v>
      </c>
      <c r="E266" s="103">
        <f t="shared" si="17"/>
        <v>-358389.19219164993</v>
      </c>
      <c r="G266" s="103">
        <v>21081.714070437138</v>
      </c>
      <c r="J266" s="103">
        <f t="shared" si="18"/>
        <v>21081.714070437138</v>
      </c>
    </row>
    <row r="267" spans="2:10">
      <c r="B267" s="117">
        <f t="shared" si="19"/>
        <v>50770</v>
      </c>
      <c r="C267" s="103">
        <f t="shared" si="15"/>
        <v>-337307.4781212348</v>
      </c>
      <c r="D267" s="103">
        <f t="shared" si="16"/>
        <v>2.200249582529068E-8</v>
      </c>
      <c r="E267" s="103">
        <f t="shared" si="17"/>
        <v>-337307.4781212128</v>
      </c>
      <c r="G267" s="103">
        <v>21081.714070437138</v>
      </c>
      <c r="J267" s="103">
        <f t="shared" si="18"/>
        <v>21081.714070437138</v>
      </c>
    </row>
    <row r="268" spans="2:10">
      <c r="B268" s="117">
        <f t="shared" si="19"/>
        <v>50801</v>
      </c>
      <c r="C268" s="103">
        <f t="shared" si="15"/>
        <v>-316225.76405079768</v>
      </c>
      <c r="D268" s="103">
        <f t="shared" si="16"/>
        <v>2.200249582529068E-8</v>
      </c>
      <c r="E268" s="103">
        <f t="shared" si="17"/>
        <v>-316225.76405077567</v>
      </c>
      <c r="G268" s="103">
        <v>21081.714070437138</v>
      </c>
      <c r="J268" s="103">
        <f t="shared" si="18"/>
        <v>21081.714070437138</v>
      </c>
    </row>
    <row r="269" spans="2:10">
      <c r="B269" s="117">
        <f t="shared" si="19"/>
        <v>50829</v>
      </c>
      <c r="C269" s="103">
        <f t="shared" si="15"/>
        <v>-295144.04998036055</v>
      </c>
      <c r="D269" s="103">
        <f t="shared" si="16"/>
        <v>2.200249582529068E-8</v>
      </c>
      <c r="E269" s="103">
        <f t="shared" si="17"/>
        <v>-295144.04998033855</v>
      </c>
      <c r="G269" s="103">
        <v>21081.714070437138</v>
      </c>
      <c r="J269" s="103">
        <f t="shared" si="18"/>
        <v>21081.714070437138</v>
      </c>
    </row>
    <row r="270" spans="2:10">
      <c r="B270" s="117">
        <f t="shared" si="19"/>
        <v>50860</v>
      </c>
      <c r="C270" s="103">
        <f t="shared" si="15"/>
        <v>-274062.33590992342</v>
      </c>
      <c r="D270" s="103">
        <f t="shared" si="16"/>
        <v>2.200249582529068E-8</v>
      </c>
      <c r="E270" s="103">
        <f t="shared" si="17"/>
        <v>-274062.33590990142</v>
      </c>
      <c r="G270" s="103">
        <v>21081.714070437138</v>
      </c>
      <c r="J270" s="103">
        <f t="shared" si="18"/>
        <v>21081.714070437138</v>
      </c>
    </row>
    <row r="271" spans="2:10">
      <c r="B271" s="117">
        <f t="shared" si="19"/>
        <v>50890</v>
      </c>
      <c r="C271" s="103">
        <f t="shared" si="15"/>
        <v>-252980.6218394863</v>
      </c>
      <c r="D271" s="103">
        <f t="shared" si="16"/>
        <v>2.200249582529068E-8</v>
      </c>
      <c r="E271" s="103">
        <f t="shared" si="17"/>
        <v>-252980.62183946429</v>
      </c>
      <c r="G271" s="103">
        <v>21081.714070437138</v>
      </c>
      <c r="J271" s="103">
        <f t="shared" si="18"/>
        <v>21081.714070437138</v>
      </c>
    </row>
    <row r="272" spans="2:10">
      <c r="B272" s="117">
        <f t="shared" si="19"/>
        <v>50921</v>
      </c>
      <c r="C272" s="103">
        <f t="shared" si="15"/>
        <v>-231898.90776904917</v>
      </c>
      <c r="D272" s="103">
        <f t="shared" si="16"/>
        <v>2.200249582529068E-8</v>
      </c>
      <c r="E272" s="103">
        <f t="shared" si="17"/>
        <v>-231898.90776902717</v>
      </c>
      <c r="G272" s="103">
        <v>21081.714070437138</v>
      </c>
      <c r="J272" s="103">
        <f t="shared" si="18"/>
        <v>21081.714070437138</v>
      </c>
    </row>
    <row r="273" spans="1:10">
      <c r="B273" s="117">
        <f t="shared" si="19"/>
        <v>50951</v>
      </c>
      <c r="C273" s="103">
        <f t="shared" si="15"/>
        <v>-210817.19369861204</v>
      </c>
      <c r="D273" s="103">
        <f t="shared" si="16"/>
        <v>2.200249582529068E-8</v>
      </c>
      <c r="E273" s="103">
        <f t="shared" si="17"/>
        <v>-210817.19369859004</v>
      </c>
      <c r="G273" s="103">
        <v>21081.714070437138</v>
      </c>
      <c r="J273" s="103">
        <f t="shared" si="18"/>
        <v>21081.714070437138</v>
      </c>
    </row>
    <row r="274" spans="1:10">
      <c r="B274" s="117">
        <f t="shared" si="19"/>
        <v>50982</v>
      </c>
      <c r="C274" s="103">
        <f t="shared" si="15"/>
        <v>-189735.47962817491</v>
      </c>
      <c r="D274" s="103">
        <f t="shared" si="16"/>
        <v>2.200249582529068E-8</v>
      </c>
      <c r="E274" s="103">
        <f t="shared" si="17"/>
        <v>-189735.47962815291</v>
      </c>
      <c r="G274" s="103">
        <v>21081.714070437138</v>
      </c>
      <c r="J274" s="103">
        <f t="shared" si="18"/>
        <v>21081.714070437138</v>
      </c>
    </row>
    <row r="275" spans="1:10">
      <c r="B275" s="117">
        <f t="shared" si="19"/>
        <v>51013</v>
      </c>
      <c r="C275" s="103">
        <f t="shared" si="15"/>
        <v>-168653.76555773779</v>
      </c>
      <c r="D275" s="103">
        <f t="shared" si="16"/>
        <v>2.200249582529068E-8</v>
      </c>
      <c r="E275" s="103">
        <f t="shared" si="17"/>
        <v>-168653.76555771579</v>
      </c>
      <c r="G275" s="103">
        <v>21081.714070437138</v>
      </c>
      <c r="J275" s="103">
        <f t="shared" si="18"/>
        <v>21081.714070437138</v>
      </c>
    </row>
    <row r="276" spans="1:10">
      <c r="B276" s="117">
        <f t="shared" si="19"/>
        <v>51043</v>
      </c>
      <c r="C276" s="103">
        <f t="shared" si="15"/>
        <v>-147572.05148730066</v>
      </c>
      <c r="D276" s="103">
        <f t="shared" si="16"/>
        <v>2.200249582529068E-8</v>
      </c>
      <c r="E276" s="103">
        <f t="shared" si="17"/>
        <v>-147572.05148727866</v>
      </c>
      <c r="G276" s="103">
        <v>21081.714070437138</v>
      </c>
      <c r="J276" s="103">
        <f t="shared" si="18"/>
        <v>21081.714070437138</v>
      </c>
    </row>
    <row r="277" spans="1:10">
      <c r="B277" s="117">
        <f t="shared" si="19"/>
        <v>51074</v>
      </c>
      <c r="C277" s="103">
        <f t="shared" ref="C277:C283" si="20">C276+G277</f>
        <v>-126490.33741686352</v>
      </c>
      <c r="D277" s="103">
        <f t="shared" ref="D277:D283" si="21">D276+H277+I277</f>
        <v>2.200249582529068E-8</v>
      </c>
      <c r="E277" s="103">
        <f t="shared" ref="E277:E283" si="22">C277+D277</f>
        <v>-126490.33741684152</v>
      </c>
      <c r="G277" s="103">
        <v>21081.714070437138</v>
      </c>
      <c r="J277" s="103">
        <f t="shared" ref="J277:J283" si="23">SUM(G277:I277)</f>
        <v>21081.714070437138</v>
      </c>
    </row>
    <row r="278" spans="1:10">
      <c r="B278" s="117">
        <f t="shared" ref="B278:B283" si="24">EOMONTH(B277,1)</f>
        <v>51104</v>
      </c>
      <c r="C278" s="103">
        <f t="shared" si="20"/>
        <v>-105408.62334642638</v>
      </c>
      <c r="D278" s="103">
        <f t="shared" si="21"/>
        <v>2.200249582529068E-8</v>
      </c>
      <c r="E278" s="103">
        <f t="shared" si="22"/>
        <v>-105408.62334640438</v>
      </c>
      <c r="G278" s="103">
        <v>21081.714070437138</v>
      </c>
      <c r="J278" s="103">
        <f t="shared" si="23"/>
        <v>21081.714070437138</v>
      </c>
    </row>
    <row r="279" spans="1:10">
      <c r="B279" s="117">
        <f t="shared" si="24"/>
        <v>51135</v>
      </c>
      <c r="C279" s="103">
        <f t="shared" si="20"/>
        <v>-84326.909275989237</v>
      </c>
      <c r="D279" s="103">
        <f t="shared" si="21"/>
        <v>2.200249582529068E-8</v>
      </c>
      <c r="E279" s="103">
        <f t="shared" si="22"/>
        <v>-84326.909275967235</v>
      </c>
      <c r="G279" s="103">
        <v>21081.714070437138</v>
      </c>
      <c r="J279" s="103">
        <f t="shared" si="23"/>
        <v>21081.714070437138</v>
      </c>
    </row>
    <row r="280" spans="1:10">
      <c r="B280" s="117">
        <f t="shared" si="24"/>
        <v>51166</v>
      </c>
      <c r="C280" s="103">
        <f t="shared" si="20"/>
        <v>-63245.195205552096</v>
      </c>
      <c r="D280" s="103">
        <f t="shared" si="21"/>
        <v>2.200249582529068E-8</v>
      </c>
      <c r="E280" s="103">
        <f t="shared" si="22"/>
        <v>-63245.195205530094</v>
      </c>
      <c r="G280" s="103">
        <v>21081.714070437138</v>
      </c>
      <c r="J280" s="103">
        <f t="shared" si="23"/>
        <v>21081.714070437138</v>
      </c>
    </row>
    <row r="281" spans="1:10">
      <c r="B281" s="117">
        <f t="shared" si="24"/>
        <v>51195</v>
      </c>
      <c r="C281" s="103">
        <f t="shared" si="20"/>
        <v>-42163.481135114955</v>
      </c>
      <c r="D281" s="103">
        <f t="shared" si="21"/>
        <v>2.200249582529068E-8</v>
      </c>
      <c r="E281" s="103">
        <f t="shared" si="22"/>
        <v>-42163.481135092952</v>
      </c>
      <c r="G281" s="103">
        <v>21081.714070437138</v>
      </c>
      <c r="J281" s="103">
        <f t="shared" si="23"/>
        <v>21081.714070437138</v>
      </c>
    </row>
    <row r="282" spans="1:10">
      <c r="B282" s="117">
        <f t="shared" si="24"/>
        <v>51226</v>
      </c>
      <c r="C282" s="103">
        <f t="shared" si="20"/>
        <v>-21081.767064677817</v>
      </c>
      <c r="D282" s="103">
        <f t="shared" si="21"/>
        <v>2.200249582529068E-8</v>
      </c>
      <c r="E282" s="103">
        <f t="shared" si="22"/>
        <v>-21081.767064655814</v>
      </c>
      <c r="G282" s="103">
        <v>21081.714070437138</v>
      </c>
      <c r="J282" s="103">
        <f t="shared" si="23"/>
        <v>21081.714070437138</v>
      </c>
    </row>
    <row r="283" spans="1:10">
      <c r="B283" s="117">
        <f t="shared" si="24"/>
        <v>51256</v>
      </c>
      <c r="C283" s="103">
        <f t="shared" si="20"/>
        <v>-5.299424067925429E-2</v>
      </c>
      <c r="D283" s="103">
        <f t="shared" si="21"/>
        <v>2.200249582529068E-8</v>
      </c>
      <c r="E283" s="103">
        <f t="shared" si="22"/>
        <v>-5.2994218676758464E-2</v>
      </c>
      <c r="G283" s="103">
        <v>21081.714070437138</v>
      </c>
      <c r="J283" s="103">
        <f t="shared" si="23"/>
        <v>21081.714070437138</v>
      </c>
    </row>
    <row r="284" spans="1:10">
      <c r="B284" s="117"/>
    </row>
    <row r="285" spans="1:10">
      <c r="B285" s="117"/>
    </row>
    <row r="286" spans="1:10">
      <c r="A286" s="124" t="s">
        <v>82</v>
      </c>
      <c r="B286" s="117"/>
    </row>
    <row r="287" spans="1:10">
      <c r="A287" s="124" t="s">
        <v>83</v>
      </c>
      <c r="B287" s="117"/>
    </row>
    <row r="288" spans="1:10">
      <c r="B288" s="117"/>
    </row>
    <row r="289" spans="2:2">
      <c r="B289" s="117"/>
    </row>
    <row r="290" spans="2:2">
      <c r="B290" s="117"/>
    </row>
    <row r="291" spans="2:2">
      <c r="B291" s="117"/>
    </row>
    <row r="292" spans="2:2">
      <c r="B292" s="117"/>
    </row>
    <row r="293" spans="2:2">
      <c r="B293" s="117"/>
    </row>
    <row r="294" spans="2:2">
      <c r="B294" s="117"/>
    </row>
    <row r="295" spans="2:2">
      <c r="B295" s="117"/>
    </row>
    <row r="296" spans="2:2">
      <c r="B296" s="117"/>
    </row>
    <row r="297" spans="2:2">
      <c r="B297" s="117"/>
    </row>
    <row r="298" spans="2:2">
      <c r="B298" s="117"/>
    </row>
    <row r="299" spans="2:2">
      <c r="B299" s="117"/>
    </row>
    <row r="300" spans="2:2">
      <c r="B300" s="117"/>
    </row>
    <row r="301" spans="2:2">
      <c r="B301" s="117"/>
    </row>
    <row r="302" spans="2:2">
      <c r="B302" s="117"/>
    </row>
    <row r="303" spans="2:2">
      <c r="B303" s="117"/>
    </row>
    <row r="304" spans="2:2">
      <c r="B304" s="117"/>
    </row>
    <row r="305" spans="2:2">
      <c r="B305" s="117"/>
    </row>
    <row r="306" spans="2:2">
      <c r="B306" s="117"/>
    </row>
    <row r="307" spans="2:2">
      <c r="B307" s="117"/>
    </row>
    <row r="308" spans="2:2">
      <c r="B308" s="117"/>
    </row>
    <row r="309" spans="2:2">
      <c r="B309" s="117"/>
    </row>
    <row r="310" spans="2:2">
      <c r="B310" s="117"/>
    </row>
    <row r="311" spans="2:2">
      <c r="B311" s="117"/>
    </row>
    <row r="312" spans="2:2">
      <c r="B312" s="117"/>
    </row>
    <row r="313" spans="2:2">
      <c r="B313" s="117"/>
    </row>
    <row r="314" spans="2:2">
      <c r="B314" s="117"/>
    </row>
    <row r="315" spans="2:2">
      <c r="B315" s="117"/>
    </row>
    <row r="316" spans="2:2">
      <c r="B316" s="117"/>
    </row>
    <row r="317" spans="2:2">
      <c r="B317" s="117"/>
    </row>
    <row r="318" spans="2:2">
      <c r="B318" s="117"/>
    </row>
    <row r="319" spans="2:2">
      <c r="B319" s="117"/>
    </row>
    <row r="320" spans="2:2">
      <c r="B320" s="117"/>
    </row>
    <row r="321" spans="2:2">
      <c r="B321" s="117"/>
    </row>
    <row r="322" spans="2:2">
      <c r="B322" s="117"/>
    </row>
    <row r="323" spans="2:2">
      <c r="B323" s="117"/>
    </row>
    <row r="324" spans="2:2">
      <c r="B324" s="117"/>
    </row>
    <row r="325" spans="2:2">
      <c r="B325" s="117"/>
    </row>
    <row r="326" spans="2:2">
      <c r="B326" s="117"/>
    </row>
    <row r="327" spans="2:2">
      <c r="B327" s="117"/>
    </row>
    <row r="328" spans="2:2">
      <c r="B328" s="117"/>
    </row>
    <row r="329" spans="2:2">
      <c r="B329" s="117"/>
    </row>
    <row r="330" spans="2:2">
      <c r="B330" s="117"/>
    </row>
    <row r="331" spans="2:2">
      <c r="B331" s="117"/>
    </row>
    <row r="332" spans="2:2">
      <c r="B332" s="117"/>
    </row>
    <row r="333" spans="2:2">
      <c r="B333" s="117"/>
    </row>
    <row r="334" spans="2:2">
      <c r="B334" s="117"/>
    </row>
    <row r="335" spans="2:2">
      <c r="B335" s="117"/>
    </row>
    <row r="336" spans="2:2">
      <c r="B336" s="117"/>
    </row>
    <row r="337" spans="2:2">
      <c r="B337" s="117"/>
    </row>
    <row r="338" spans="2:2">
      <c r="B338" s="117"/>
    </row>
    <row r="339" spans="2:2">
      <c r="B339" s="117"/>
    </row>
    <row r="340" spans="2:2">
      <c r="B340" s="117"/>
    </row>
    <row r="341" spans="2:2">
      <c r="B341" s="117"/>
    </row>
    <row r="342" spans="2:2">
      <c r="B342" s="117"/>
    </row>
    <row r="343" spans="2:2">
      <c r="B343" s="117"/>
    </row>
    <row r="344" spans="2:2">
      <c r="B344" s="117"/>
    </row>
    <row r="345" spans="2:2">
      <c r="B345" s="117"/>
    </row>
    <row r="346" spans="2:2">
      <c r="B346" s="117"/>
    </row>
    <row r="347" spans="2:2">
      <c r="B347" s="117"/>
    </row>
    <row r="348" spans="2:2">
      <c r="B348" s="117"/>
    </row>
    <row r="349" spans="2:2">
      <c r="B349" s="117"/>
    </row>
    <row r="350" spans="2:2">
      <c r="B350" s="117"/>
    </row>
    <row r="351" spans="2:2">
      <c r="B351" s="117"/>
    </row>
    <row r="352" spans="2:2">
      <c r="B352" s="117"/>
    </row>
    <row r="353" spans="2:2">
      <c r="B353" s="117"/>
    </row>
    <row r="354" spans="2:2">
      <c r="B354" s="117"/>
    </row>
    <row r="355" spans="2:2">
      <c r="B355" s="117"/>
    </row>
    <row r="356" spans="2:2">
      <c r="B356" s="117"/>
    </row>
    <row r="357" spans="2:2">
      <c r="B357" s="117"/>
    </row>
    <row r="358" spans="2:2">
      <c r="B358" s="117"/>
    </row>
    <row r="359" spans="2:2">
      <c r="B359" s="117"/>
    </row>
    <row r="360" spans="2:2">
      <c r="B360" s="117"/>
    </row>
    <row r="361" spans="2:2">
      <c r="B361" s="117"/>
    </row>
    <row r="362" spans="2:2">
      <c r="B362" s="117"/>
    </row>
    <row r="363" spans="2:2">
      <c r="B363" s="117"/>
    </row>
    <row r="364" spans="2:2">
      <c r="B364" s="117"/>
    </row>
    <row r="365" spans="2:2">
      <c r="B365" s="117"/>
    </row>
    <row r="366" spans="2:2">
      <c r="B366" s="117"/>
    </row>
    <row r="367" spans="2:2">
      <c r="B367" s="117"/>
    </row>
    <row r="368" spans="2:2">
      <c r="B368" s="117"/>
    </row>
    <row r="369" spans="2:2">
      <c r="B369" s="117"/>
    </row>
    <row r="370" spans="2:2">
      <c r="B370" s="117"/>
    </row>
    <row r="371" spans="2:2">
      <c r="B371" s="117"/>
    </row>
    <row r="372" spans="2:2">
      <c r="B372" s="117"/>
    </row>
    <row r="373" spans="2:2">
      <c r="B373" s="117"/>
    </row>
    <row r="374" spans="2:2">
      <c r="B374" s="117"/>
    </row>
    <row r="375" spans="2:2">
      <c r="B375" s="117"/>
    </row>
    <row r="376" spans="2:2">
      <c r="B376" s="117"/>
    </row>
    <row r="377" spans="2:2">
      <c r="B377" s="117"/>
    </row>
    <row r="378" spans="2:2">
      <c r="B378" s="117"/>
    </row>
    <row r="379" spans="2:2">
      <c r="B379" s="117"/>
    </row>
    <row r="380" spans="2:2">
      <c r="B380" s="117"/>
    </row>
    <row r="381" spans="2:2">
      <c r="B381" s="117"/>
    </row>
    <row r="382" spans="2:2">
      <c r="B382" s="117"/>
    </row>
  </sheetData>
  <mergeCells count="8">
    <mergeCell ref="A19:B19"/>
    <mergeCell ref="A1:J1"/>
    <mergeCell ref="A2:J2"/>
    <mergeCell ref="A3:J3"/>
    <mergeCell ref="A4:J4"/>
    <mergeCell ref="A5:J5"/>
    <mergeCell ref="C17:E17"/>
    <mergeCell ref="G17:J17"/>
  </mergeCells>
  <pageMargins left="0.7" right="0.7" top="0.75" bottom="0.75" header="0.3" footer="0.3"/>
  <pageSetup scale="56" orientation="portrait" r:id="rId1"/>
  <headerFoot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view="pageBreakPreview" topLeftCell="A55" zoomScale="80" zoomScaleNormal="90" zoomScaleSheetLayoutView="80" workbookViewId="0">
      <selection activeCell="I66" sqref="I66:I69"/>
    </sheetView>
  </sheetViews>
  <sheetFormatPr defaultColWidth="11.42578125" defaultRowHeight="15"/>
  <cols>
    <col min="1" max="1" width="38.140625" style="103" bestFit="1" customWidth="1"/>
    <col min="2" max="2" width="10.140625" style="103" bestFit="1" customWidth="1"/>
    <col min="3" max="5" width="21.5703125" style="103" customWidth="1"/>
    <col min="6" max="6" width="3.5703125" style="103" customWidth="1"/>
    <col min="7" max="10" width="13.85546875" style="103" customWidth="1"/>
    <col min="11" max="11" width="11.42578125" style="103"/>
    <col min="12" max="12" width="12.85546875" style="103" bestFit="1" customWidth="1"/>
    <col min="13" max="16384" width="11.42578125" style="103"/>
  </cols>
  <sheetData>
    <row r="1" spans="1:10">
      <c r="A1" s="435" t="s">
        <v>84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>
      <c r="A2" s="436" t="s">
        <v>85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>
      <c r="A3" s="437" t="s">
        <v>86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0">
      <c r="A4" s="437" t="s">
        <v>87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0">
      <c r="A5" s="437" t="s">
        <v>63</v>
      </c>
      <c r="B5" s="437"/>
      <c r="C5" s="437"/>
      <c r="D5" s="437"/>
      <c r="E5" s="437"/>
      <c r="F5" s="437"/>
      <c r="G5" s="437"/>
      <c r="H5" s="437"/>
      <c r="I5" s="437"/>
      <c r="J5" s="437"/>
    </row>
    <row r="7" spans="1:10" ht="15.75">
      <c r="B7" s="104"/>
      <c r="F7" s="104"/>
    </row>
    <row r="8" spans="1:10" ht="15.75">
      <c r="A8" s="105" t="s">
        <v>64</v>
      </c>
      <c r="B8" s="106"/>
      <c r="C8" s="107"/>
      <c r="D8" s="108"/>
      <c r="E8" s="109"/>
      <c r="F8" s="109"/>
    </row>
    <row r="9" spans="1:10" ht="15.75">
      <c r="A9" s="105" t="s">
        <v>65</v>
      </c>
      <c r="B9" s="106"/>
      <c r="C9" s="107"/>
      <c r="D9" s="108"/>
      <c r="E9" s="108"/>
      <c r="F9" s="108"/>
    </row>
    <row r="10" spans="1:10">
      <c r="C10" s="107"/>
      <c r="F10" s="108"/>
    </row>
    <row r="11" spans="1:10" ht="15.75">
      <c r="A11" s="104" t="s">
        <v>66</v>
      </c>
      <c r="B11" s="104"/>
      <c r="C11" s="107"/>
      <c r="F11" s="108"/>
    </row>
    <row r="12" spans="1:10" ht="31.5">
      <c r="B12" s="106"/>
      <c r="C12" s="110" t="s">
        <v>67</v>
      </c>
      <c r="D12" s="110" t="s">
        <v>68</v>
      </c>
      <c r="E12" s="110" t="s">
        <v>69</v>
      </c>
      <c r="F12" s="108"/>
    </row>
    <row r="13" spans="1:10">
      <c r="C13" s="111">
        <f>E77</f>
        <v>-21564193.639018372</v>
      </c>
      <c r="D13" s="112">
        <f>AVERAGE(E65:E77)</f>
        <v>-25985483.188284297</v>
      </c>
      <c r="E13" s="112">
        <f>SUM(J66:J77)</f>
        <v>8842579.0985318497</v>
      </c>
      <c r="F13" s="108"/>
    </row>
    <row r="14" spans="1:10">
      <c r="C14" s="111"/>
      <c r="D14" s="125"/>
      <c r="E14" s="125"/>
      <c r="F14" s="108"/>
    </row>
    <row r="15" spans="1:10">
      <c r="A15" s="103" t="s">
        <v>91</v>
      </c>
      <c r="C15" s="111"/>
      <c r="D15" s="126">
        <f>'WP B.5 F1-As Filed'!D13</f>
        <v>-27703402.894221611</v>
      </c>
      <c r="E15" s="126">
        <f>'WP B.5 F1-As Filed'!E13</f>
        <v>5406739.6866572108</v>
      </c>
      <c r="F15" s="108"/>
    </row>
    <row r="16" spans="1:10" ht="15.75" thickBot="1">
      <c r="A16" s="103" t="s">
        <v>92</v>
      </c>
      <c r="B16" s="106"/>
      <c r="D16" s="127">
        <f>-(D13-D15)</f>
        <v>-1717919.7059373148</v>
      </c>
      <c r="E16" s="127">
        <f>-(E13-E15)</f>
        <v>-3435839.4118746389</v>
      </c>
      <c r="F16" s="108"/>
    </row>
    <row r="17" spans="1:10" ht="15.75" thickTop="1">
      <c r="B17" s="106"/>
      <c r="C17" s="107"/>
      <c r="D17" s="108"/>
      <c r="E17" s="108"/>
      <c r="F17" s="108"/>
    </row>
    <row r="18" spans="1:10" ht="15.75">
      <c r="A18" s="113" t="s">
        <v>70</v>
      </c>
      <c r="B18" s="106"/>
    </row>
    <row r="19" spans="1:10" ht="15.75">
      <c r="A19" s="105"/>
      <c r="B19" s="106"/>
      <c r="C19" s="438" t="s">
        <v>71</v>
      </c>
      <c r="D19" s="438"/>
      <c r="E19" s="438"/>
      <c r="G19" s="438" t="s">
        <v>72</v>
      </c>
      <c r="H19" s="438"/>
      <c r="I19" s="438"/>
      <c r="J19" s="438"/>
    </row>
    <row r="20" spans="1:10" ht="30">
      <c r="B20" s="106"/>
      <c r="C20" s="114" t="s">
        <v>73</v>
      </c>
      <c r="D20" s="114" t="s">
        <v>74</v>
      </c>
      <c r="E20" s="115" t="s">
        <v>75</v>
      </c>
      <c r="F20" s="116"/>
      <c r="G20" s="115" t="s">
        <v>73</v>
      </c>
      <c r="H20" s="115" t="s">
        <v>74</v>
      </c>
      <c r="I20" s="115" t="s">
        <v>76</v>
      </c>
      <c r="J20" s="115" t="s">
        <v>77</v>
      </c>
    </row>
    <row r="21" spans="1:10" ht="15.75">
      <c r="A21" s="434" t="s">
        <v>78</v>
      </c>
      <c r="B21" s="434"/>
      <c r="C21" s="111">
        <v>-5565572.5675896592</v>
      </c>
      <c r="D21" s="111">
        <v>-30215187.485404596</v>
      </c>
      <c r="E21" s="111">
        <f>C21+D21</f>
        <v>-35780760.052994251</v>
      </c>
    </row>
    <row r="22" spans="1:10">
      <c r="B22" s="117">
        <v>43251</v>
      </c>
      <c r="C22" s="103">
        <f>C21+G22</f>
        <v>-5544490.8535192218</v>
      </c>
      <c r="D22" s="103">
        <f>D21+H22+I22</f>
        <v>-30113666.432113923</v>
      </c>
      <c r="E22" s="103">
        <f>C22+D22</f>
        <v>-35658157.285633147</v>
      </c>
      <c r="G22" s="103">
        <v>21081.714070437138</v>
      </c>
      <c r="H22" s="103">
        <v>101521.05329067397</v>
      </c>
      <c r="J22" s="103">
        <f>SUM(G22:I22)</f>
        <v>122602.76736111111</v>
      </c>
    </row>
    <row r="23" spans="1:10">
      <c r="B23" s="117">
        <f>EOMONTH(B22,1)</f>
        <v>43281</v>
      </c>
      <c r="C23" s="103">
        <f t="shared" ref="C23:C86" si="0">C22+G23</f>
        <v>-5523409.1394487843</v>
      </c>
      <c r="D23" s="103">
        <f t="shared" ref="D23:D86" si="1">D22+H23+I23</f>
        <v>-30012145.378823251</v>
      </c>
      <c r="E23" s="103">
        <f t="shared" ref="E23:E86" si="2">C23+D23</f>
        <v>-35535554.518272035</v>
      </c>
      <c r="G23" s="103">
        <v>21081.714070437138</v>
      </c>
      <c r="H23" s="103">
        <v>101521.05329067397</v>
      </c>
      <c r="J23" s="103">
        <f t="shared" ref="J23:J86" si="3">SUM(G23:I23)</f>
        <v>122602.76736111111</v>
      </c>
    </row>
    <row r="24" spans="1:10">
      <c r="B24" s="117">
        <f t="shared" ref="B24:B87" si="4">EOMONTH(B23,1)</f>
        <v>43312</v>
      </c>
      <c r="C24" s="103">
        <f t="shared" si="0"/>
        <v>-5502327.4253783468</v>
      </c>
      <c r="D24" s="103">
        <f t="shared" si="1"/>
        <v>-29910624.325532578</v>
      </c>
      <c r="E24" s="103">
        <f t="shared" si="2"/>
        <v>-35412951.750910923</v>
      </c>
      <c r="G24" s="103">
        <v>21081.714070437138</v>
      </c>
      <c r="H24" s="103">
        <v>101521.05329067397</v>
      </c>
      <c r="J24" s="103">
        <f t="shared" si="3"/>
        <v>122602.76736111111</v>
      </c>
    </row>
    <row r="25" spans="1:10">
      <c r="B25" s="117">
        <f t="shared" si="4"/>
        <v>43343</v>
      </c>
      <c r="C25" s="103">
        <f t="shared" si="0"/>
        <v>-5481245.7113079093</v>
      </c>
      <c r="D25" s="103">
        <f t="shared" si="1"/>
        <v>-29809103.272241905</v>
      </c>
      <c r="E25" s="103">
        <f t="shared" si="2"/>
        <v>-35290348.983549818</v>
      </c>
      <c r="G25" s="103">
        <v>21081.714070437138</v>
      </c>
      <c r="H25" s="103">
        <v>101521.05329067397</v>
      </c>
      <c r="J25" s="103">
        <f t="shared" si="3"/>
        <v>122602.76736111111</v>
      </c>
    </row>
    <row r="26" spans="1:10">
      <c r="B26" s="117">
        <f t="shared" si="4"/>
        <v>43373</v>
      </c>
      <c r="C26" s="103">
        <f t="shared" si="0"/>
        <v>-5460163.9972374719</v>
      </c>
      <c r="D26" s="103">
        <f t="shared" si="1"/>
        <v>-29707582.218951233</v>
      </c>
      <c r="E26" s="103">
        <f t="shared" si="2"/>
        <v>-35167746.216188706</v>
      </c>
      <c r="G26" s="103">
        <v>21081.714070437138</v>
      </c>
      <c r="H26" s="103">
        <v>101521.05329067397</v>
      </c>
      <c r="J26" s="103">
        <f t="shared" si="3"/>
        <v>122602.76736111111</v>
      </c>
    </row>
    <row r="27" spans="1:10">
      <c r="B27" s="117">
        <f t="shared" si="4"/>
        <v>43404</v>
      </c>
      <c r="C27" s="103">
        <f t="shared" si="0"/>
        <v>-5439082.2831670344</v>
      </c>
      <c r="D27" s="103">
        <f t="shared" si="1"/>
        <v>-29606061.16566056</v>
      </c>
      <c r="E27" s="103">
        <f t="shared" si="2"/>
        <v>-35045143.448827595</v>
      </c>
      <c r="G27" s="103">
        <v>21081.714070437138</v>
      </c>
      <c r="H27" s="103">
        <v>101521.05329067397</v>
      </c>
      <c r="J27" s="103">
        <f t="shared" si="3"/>
        <v>122602.76736111111</v>
      </c>
    </row>
    <row r="28" spans="1:10">
      <c r="B28" s="117">
        <f t="shared" si="4"/>
        <v>43434</v>
      </c>
      <c r="C28" s="103">
        <f t="shared" si="0"/>
        <v>-5418000.5690965969</v>
      </c>
      <c r="D28" s="103">
        <f t="shared" si="1"/>
        <v>-29504540.112369888</v>
      </c>
      <c r="E28" s="103">
        <f t="shared" si="2"/>
        <v>-34922540.681466483</v>
      </c>
      <c r="G28" s="103">
        <v>21081.714070437138</v>
      </c>
      <c r="H28" s="103">
        <v>101521.05329067397</v>
      </c>
      <c r="J28" s="103">
        <f t="shared" si="3"/>
        <v>122602.76736111111</v>
      </c>
    </row>
    <row r="29" spans="1:10">
      <c r="B29" s="117">
        <f t="shared" si="4"/>
        <v>43465</v>
      </c>
      <c r="C29" s="103">
        <f t="shared" si="0"/>
        <v>-5396918.8550261594</v>
      </c>
      <c r="D29" s="103">
        <f t="shared" si="1"/>
        <v>-29403019.059079215</v>
      </c>
      <c r="E29" s="103">
        <f t="shared" si="2"/>
        <v>-34799937.914105371</v>
      </c>
      <c r="G29" s="103">
        <v>21081.714070437138</v>
      </c>
      <c r="H29" s="103">
        <v>101521.05329067397</v>
      </c>
      <c r="J29" s="103">
        <f t="shared" si="3"/>
        <v>122602.76736111111</v>
      </c>
    </row>
    <row r="30" spans="1:10">
      <c r="B30" s="117">
        <f t="shared" si="4"/>
        <v>43496</v>
      </c>
      <c r="C30" s="103">
        <f t="shared" si="0"/>
        <v>-5375837.140955722</v>
      </c>
      <c r="D30" s="103">
        <f t="shared" si="1"/>
        <v>-29301498.005788542</v>
      </c>
      <c r="E30" s="103">
        <f t="shared" si="2"/>
        <v>-34677335.146744266</v>
      </c>
      <c r="G30" s="103">
        <v>21081.714070437138</v>
      </c>
      <c r="H30" s="103">
        <v>101521.05329067397</v>
      </c>
      <c r="J30" s="103">
        <f t="shared" si="3"/>
        <v>122602.76736111111</v>
      </c>
    </row>
    <row r="31" spans="1:10">
      <c r="B31" s="117">
        <f t="shared" si="4"/>
        <v>43524</v>
      </c>
      <c r="C31" s="103">
        <f t="shared" si="0"/>
        <v>-5354755.4268852845</v>
      </c>
      <c r="D31" s="103">
        <f t="shared" si="1"/>
        <v>-29199976.95249787</v>
      </c>
      <c r="E31" s="103">
        <f t="shared" si="2"/>
        <v>-34554732.379383154</v>
      </c>
      <c r="G31" s="103">
        <v>21081.714070437138</v>
      </c>
      <c r="H31" s="103">
        <v>101521.05329067397</v>
      </c>
      <c r="J31" s="103">
        <f t="shared" si="3"/>
        <v>122602.76736111111</v>
      </c>
    </row>
    <row r="32" spans="1:10">
      <c r="B32" s="117">
        <f t="shared" si="4"/>
        <v>43555</v>
      </c>
      <c r="C32" s="103">
        <f t="shared" si="0"/>
        <v>-5333673.712814847</v>
      </c>
      <c r="D32" s="103">
        <f t="shared" si="1"/>
        <v>-29098455.899207197</v>
      </c>
      <c r="E32" s="103">
        <f t="shared" si="2"/>
        <v>-34432129.612022042</v>
      </c>
      <c r="G32" s="103">
        <v>21081.714070437138</v>
      </c>
      <c r="H32" s="103">
        <v>101521.05329067397</v>
      </c>
      <c r="J32" s="103">
        <f t="shared" si="3"/>
        <v>122602.76736111111</v>
      </c>
    </row>
    <row r="33" spans="1:10">
      <c r="A33" s="118" t="s">
        <v>79</v>
      </c>
      <c r="B33" s="119">
        <f t="shared" si="4"/>
        <v>43585</v>
      </c>
      <c r="C33" s="120">
        <f t="shared" si="0"/>
        <v>-5312591.9987444095</v>
      </c>
      <c r="D33" s="120">
        <f t="shared" si="1"/>
        <v>-28997557.101930004</v>
      </c>
      <c r="E33" s="120">
        <f t="shared" si="2"/>
        <v>-34310149.100674413</v>
      </c>
      <c r="F33" s="120"/>
      <c r="G33" s="120">
        <v>21081.714070437138</v>
      </c>
      <c r="H33" s="120">
        <v>100898.7972771927</v>
      </c>
      <c r="I33" s="120"/>
      <c r="J33" s="120">
        <f t="shared" si="3"/>
        <v>121980.51134762984</v>
      </c>
    </row>
    <row r="34" spans="1:10">
      <c r="B34" s="117">
        <f t="shared" si="4"/>
        <v>43616</v>
      </c>
      <c r="C34" s="103">
        <f t="shared" si="0"/>
        <v>-5291510.2846739721</v>
      </c>
      <c r="D34" s="103">
        <f t="shared" si="1"/>
        <v>-28896658.30465281</v>
      </c>
      <c r="E34" s="103">
        <f t="shared" si="2"/>
        <v>-34188168.589326784</v>
      </c>
      <c r="G34" s="103">
        <v>21081.714070437138</v>
      </c>
      <c r="H34" s="103">
        <v>100898.7972771927</v>
      </c>
      <c r="J34" s="103">
        <f t="shared" si="3"/>
        <v>121980.51134762984</v>
      </c>
    </row>
    <row r="35" spans="1:10">
      <c r="B35" s="117">
        <f t="shared" si="4"/>
        <v>43646</v>
      </c>
      <c r="C35" s="103">
        <f t="shared" si="0"/>
        <v>-5270428.5706035346</v>
      </c>
      <c r="D35" s="103">
        <f t="shared" si="1"/>
        <v>-28795759.507375617</v>
      </c>
      <c r="E35" s="103">
        <f t="shared" si="2"/>
        <v>-34066188.077979147</v>
      </c>
      <c r="G35" s="103">
        <v>21081.714070437138</v>
      </c>
      <c r="H35" s="103">
        <v>100898.7972771927</v>
      </c>
      <c r="J35" s="103">
        <f t="shared" si="3"/>
        <v>121980.51134762984</v>
      </c>
    </row>
    <row r="36" spans="1:10">
      <c r="B36" s="117">
        <f t="shared" si="4"/>
        <v>43677</v>
      </c>
      <c r="C36" s="103">
        <f t="shared" si="0"/>
        <v>-5249346.8565330971</v>
      </c>
      <c r="D36" s="103">
        <f t="shared" si="1"/>
        <v>-28694860.710098423</v>
      </c>
      <c r="E36" s="103">
        <f t="shared" si="2"/>
        <v>-33944207.566631518</v>
      </c>
      <c r="G36" s="103">
        <v>21081.714070437138</v>
      </c>
      <c r="H36" s="103">
        <v>100898.7972771927</v>
      </c>
      <c r="J36" s="103">
        <f t="shared" si="3"/>
        <v>121980.51134762984</v>
      </c>
    </row>
    <row r="37" spans="1:10">
      <c r="B37" s="117">
        <f t="shared" si="4"/>
        <v>43708</v>
      </c>
      <c r="C37" s="103">
        <f t="shared" si="0"/>
        <v>-5228265.1424626596</v>
      </c>
      <c r="D37" s="103">
        <f t="shared" si="1"/>
        <v>-28593961.91282123</v>
      </c>
      <c r="E37" s="103">
        <f t="shared" si="2"/>
        <v>-33822227.055283889</v>
      </c>
      <c r="G37" s="103">
        <v>21081.714070437138</v>
      </c>
      <c r="H37" s="103">
        <v>100898.7972771927</v>
      </c>
      <c r="J37" s="103">
        <f t="shared" si="3"/>
        <v>121980.51134762984</v>
      </c>
    </row>
    <row r="38" spans="1:10">
      <c r="B38" s="117">
        <f t="shared" si="4"/>
        <v>43738</v>
      </c>
      <c r="C38" s="103">
        <f t="shared" si="0"/>
        <v>-5207183.4283922222</v>
      </c>
      <c r="D38" s="103">
        <f t="shared" si="1"/>
        <v>-28493063.115544036</v>
      </c>
      <c r="E38" s="103">
        <f t="shared" si="2"/>
        <v>-33700246.54393626</v>
      </c>
      <c r="G38" s="103">
        <v>21081.714070437138</v>
      </c>
      <c r="H38" s="103">
        <v>100898.7972771927</v>
      </c>
      <c r="J38" s="103">
        <f t="shared" si="3"/>
        <v>121980.51134762984</v>
      </c>
    </row>
    <row r="39" spans="1:10">
      <c r="B39" s="117">
        <f t="shared" si="4"/>
        <v>43769</v>
      </c>
      <c r="C39" s="103">
        <f t="shared" si="0"/>
        <v>-5186101.7143217847</v>
      </c>
      <c r="D39" s="103">
        <f t="shared" si="1"/>
        <v>-28392164.318266843</v>
      </c>
      <c r="E39" s="103">
        <f t="shared" si="2"/>
        <v>-33578266.032588631</v>
      </c>
      <c r="G39" s="103">
        <v>21081.714070437138</v>
      </c>
      <c r="H39" s="103">
        <v>100898.7972771927</v>
      </c>
      <c r="J39" s="103">
        <f t="shared" si="3"/>
        <v>121980.51134762984</v>
      </c>
    </row>
    <row r="40" spans="1:10">
      <c r="B40" s="117">
        <f t="shared" si="4"/>
        <v>43799</v>
      </c>
      <c r="C40" s="103">
        <f t="shared" si="0"/>
        <v>-5165020.0002513472</v>
      </c>
      <c r="D40" s="103">
        <f t="shared" si="1"/>
        <v>-28291265.520989649</v>
      </c>
      <c r="E40" s="103">
        <f t="shared" si="2"/>
        <v>-33456285.521240994</v>
      </c>
      <c r="G40" s="103">
        <v>21081.714070437138</v>
      </c>
      <c r="H40" s="103">
        <v>100898.7972771927</v>
      </c>
      <c r="J40" s="103">
        <f t="shared" si="3"/>
        <v>121980.51134762984</v>
      </c>
    </row>
    <row r="41" spans="1:10">
      <c r="B41" s="117">
        <f t="shared" si="4"/>
        <v>43830</v>
      </c>
      <c r="C41" s="103">
        <f t="shared" si="0"/>
        <v>-5143938.2861809097</v>
      </c>
      <c r="D41" s="103">
        <f t="shared" si="1"/>
        <v>-28190366.723712455</v>
      </c>
      <c r="E41" s="103">
        <f t="shared" si="2"/>
        <v>-33334305.009893365</v>
      </c>
      <c r="G41" s="103">
        <v>21081.714070437138</v>
      </c>
      <c r="H41" s="103">
        <v>100898.7972771927</v>
      </c>
      <c r="J41" s="103">
        <f t="shared" si="3"/>
        <v>121980.51134762984</v>
      </c>
    </row>
    <row r="42" spans="1:10">
      <c r="B42" s="117">
        <f t="shared" si="4"/>
        <v>43861</v>
      </c>
      <c r="C42" s="103">
        <f t="shared" si="0"/>
        <v>-5122856.5721104722</v>
      </c>
      <c r="D42" s="103">
        <f t="shared" si="1"/>
        <v>-28089467.926435262</v>
      </c>
      <c r="E42" s="103">
        <f t="shared" si="2"/>
        <v>-33212324.498545736</v>
      </c>
      <c r="G42" s="103">
        <v>21081.714070437138</v>
      </c>
      <c r="H42" s="103">
        <v>100898.7972771927</v>
      </c>
      <c r="J42" s="103">
        <f t="shared" si="3"/>
        <v>121980.51134762984</v>
      </c>
    </row>
    <row r="43" spans="1:10">
      <c r="B43" s="117">
        <f t="shared" si="4"/>
        <v>43890</v>
      </c>
      <c r="C43" s="103">
        <f t="shared" si="0"/>
        <v>-5101774.8580400348</v>
      </c>
      <c r="D43" s="103">
        <f t="shared" si="1"/>
        <v>-27988569.129158068</v>
      </c>
      <c r="E43" s="103">
        <f t="shared" si="2"/>
        <v>-33090343.987198103</v>
      </c>
      <c r="G43" s="103">
        <v>21081.714070437138</v>
      </c>
      <c r="H43" s="103">
        <v>100898.7972771927</v>
      </c>
      <c r="J43" s="103">
        <f t="shared" si="3"/>
        <v>121980.51134762984</v>
      </c>
    </row>
    <row r="44" spans="1:10">
      <c r="B44" s="117">
        <f t="shared" si="4"/>
        <v>43921</v>
      </c>
      <c r="C44" s="103">
        <f t="shared" si="0"/>
        <v>-5080693.1439695973</v>
      </c>
      <c r="D44" s="103">
        <f t="shared" si="1"/>
        <v>-27887670.331880875</v>
      </c>
      <c r="E44" s="103">
        <f t="shared" si="2"/>
        <v>-32968363.47585047</v>
      </c>
      <c r="G44" s="103">
        <v>21081.714070437138</v>
      </c>
      <c r="H44" s="103">
        <v>100898.7972771927</v>
      </c>
      <c r="J44" s="103">
        <f t="shared" si="3"/>
        <v>121980.51134762984</v>
      </c>
    </row>
    <row r="45" spans="1:10">
      <c r="B45" s="117">
        <f t="shared" si="4"/>
        <v>43951</v>
      </c>
      <c r="C45" s="103">
        <f t="shared" si="0"/>
        <v>-5059611.4298991598</v>
      </c>
      <c r="D45" s="103">
        <f t="shared" si="1"/>
        <v>-27786771.534603681</v>
      </c>
      <c r="E45" s="103">
        <f t="shared" si="2"/>
        <v>-32846382.964502841</v>
      </c>
      <c r="G45" s="103">
        <v>21081.714070437138</v>
      </c>
      <c r="H45" s="103">
        <v>100898.7972771927</v>
      </c>
      <c r="J45" s="103">
        <f t="shared" si="3"/>
        <v>121980.51134762984</v>
      </c>
    </row>
    <row r="46" spans="1:10">
      <c r="B46" s="117">
        <f t="shared" si="4"/>
        <v>43982</v>
      </c>
      <c r="C46" s="103">
        <f t="shared" si="0"/>
        <v>-5038529.7158287223</v>
      </c>
      <c r="D46" s="103">
        <f t="shared" si="1"/>
        <v>-27685872.737326488</v>
      </c>
      <c r="E46" s="103">
        <f t="shared" si="2"/>
        <v>-32724402.453155212</v>
      </c>
      <c r="G46" s="103">
        <v>21081.714070437138</v>
      </c>
      <c r="H46" s="103">
        <v>100898.7972771927</v>
      </c>
      <c r="J46" s="103">
        <f t="shared" si="3"/>
        <v>121980.51134762984</v>
      </c>
    </row>
    <row r="47" spans="1:10">
      <c r="B47" s="117">
        <f t="shared" si="4"/>
        <v>44012</v>
      </c>
      <c r="C47" s="103">
        <f t="shared" si="0"/>
        <v>-5017448.0017582849</v>
      </c>
      <c r="D47" s="103">
        <f t="shared" si="1"/>
        <v>-27584973.940049294</v>
      </c>
      <c r="E47" s="103">
        <f t="shared" si="2"/>
        <v>-32602421.941807579</v>
      </c>
      <c r="G47" s="103">
        <v>21081.714070437138</v>
      </c>
      <c r="H47" s="103">
        <v>100898.7972771927</v>
      </c>
      <c r="J47" s="103">
        <f t="shared" si="3"/>
        <v>121980.51134762984</v>
      </c>
    </row>
    <row r="48" spans="1:10">
      <c r="B48" s="117">
        <f t="shared" si="4"/>
        <v>44043</v>
      </c>
      <c r="C48" s="103">
        <f t="shared" si="0"/>
        <v>-4996366.2876878474</v>
      </c>
      <c r="D48" s="103">
        <f t="shared" si="1"/>
        <v>-27484075.142772101</v>
      </c>
      <c r="E48" s="103">
        <f t="shared" si="2"/>
        <v>-32480441.430459946</v>
      </c>
      <c r="G48" s="103">
        <v>21081.714070437138</v>
      </c>
      <c r="H48" s="103">
        <v>100898.7972771927</v>
      </c>
      <c r="J48" s="103">
        <f t="shared" si="3"/>
        <v>121980.51134762984</v>
      </c>
    </row>
    <row r="49" spans="2:10">
      <c r="B49" s="117">
        <f t="shared" si="4"/>
        <v>44074</v>
      </c>
      <c r="C49" s="103">
        <f t="shared" si="0"/>
        <v>-4975284.5736174099</v>
      </c>
      <c r="D49" s="103">
        <f t="shared" si="1"/>
        <v>-27383176.345494907</v>
      </c>
      <c r="E49" s="103">
        <f t="shared" si="2"/>
        <v>-32358460.919112317</v>
      </c>
      <c r="G49" s="103">
        <v>21081.714070437138</v>
      </c>
      <c r="H49" s="103">
        <v>100898.7972771927</v>
      </c>
      <c r="J49" s="103">
        <f t="shared" si="3"/>
        <v>121980.51134762984</v>
      </c>
    </row>
    <row r="50" spans="2:10">
      <c r="B50" s="117">
        <f t="shared" si="4"/>
        <v>44104</v>
      </c>
      <c r="C50" s="103">
        <f t="shared" si="0"/>
        <v>-4954202.8595469724</v>
      </c>
      <c r="D50" s="103">
        <f t="shared" si="1"/>
        <v>-27282277.548217714</v>
      </c>
      <c r="E50" s="103">
        <f t="shared" si="2"/>
        <v>-32236480.407764688</v>
      </c>
      <c r="G50" s="103">
        <v>21081.714070437138</v>
      </c>
      <c r="H50" s="103">
        <v>100898.7972771927</v>
      </c>
      <c r="J50" s="103">
        <f t="shared" si="3"/>
        <v>121980.51134762984</v>
      </c>
    </row>
    <row r="51" spans="2:10">
      <c r="B51" s="117">
        <f t="shared" si="4"/>
        <v>44135</v>
      </c>
      <c r="C51" s="103">
        <f t="shared" si="0"/>
        <v>-4933121.145476535</v>
      </c>
      <c r="D51" s="103">
        <f t="shared" si="1"/>
        <v>-27181378.75094052</v>
      </c>
      <c r="E51" s="103">
        <f t="shared" si="2"/>
        <v>-32114499.896417055</v>
      </c>
      <c r="G51" s="103">
        <v>21081.714070437138</v>
      </c>
      <c r="H51" s="103">
        <v>100898.7972771927</v>
      </c>
      <c r="J51" s="103">
        <f t="shared" si="3"/>
        <v>121980.51134762984</v>
      </c>
    </row>
    <row r="52" spans="2:10">
      <c r="B52" s="117">
        <f t="shared" si="4"/>
        <v>44165</v>
      </c>
      <c r="C52" s="103">
        <f t="shared" si="0"/>
        <v>-4912039.4314060975</v>
      </c>
      <c r="D52" s="103">
        <f t="shared" si="1"/>
        <v>-27080479.953663327</v>
      </c>
      <c r="E52" s="103">
        <f t="shared" si="2"/>
        <v>-31992519.385069422</v>
      </c>
      <c r="G52" s="103">
        <v>21081.714070437138</v>
      </c>
      <c r="H52" s="103">
        <v>100898.7972771927</v>
      </c>
      <c r="J52" s="103">
        <f t="shared" si="3"/>
        <v>121980.51134762984</v>
      </c>
    </row>
    <row r="53" spans="2:10">
      <c r="B53" s="117">
        <f t="shared" si="4"/>
        <v>44196</v>
      </c>
      <c r="C53" s="103">
        <f t="shared" si="0"/>
        <v>-4890957.71733566</v>
      </c>
      <c r="D53" s="103">
        <f t="shared" si="1"/>
        <v>-26979581.156386133</v>
      </c>
      <c r="E53" s="103">
        <f t="shared" si="2"/>
        <v>-31870538.873721793</v>
      </c>
      <c r="G53" s="103">
        <v>21081.714070437138</v>
      </c>
      <c r="H53" s="103">
        <v>100898.7972771927</v>
      </c>
      <c r="J53" s="103">
        <f t="shared" si="3"/>
        <v>121980.51134762984</v>
      </c>
    </row>
    <row r="54" spans="2:10">
      <c r="B54" s="117">
        <f t="shared" si="4"/>
        <v>44227</v>
      </c>
      <c r="C54" s="103">
        <f t="shared" si="0"/>
        <v>-4869876.0032652225</v>
      </c>
      <c r="D54" s="103">
        <f t="shared" si="1"/>
        <v>-26878682.35910894</v>
      </c>
      <c r="E54" s="103">
        <f t="shared" si="2"/>
        <v>-31748558.362374164</v>
      </c>
      <c r="G54" s="103">
        <v>21081.714070437138</v>
      </c>
      <c r="H54" s="103">
        <v>100898.7972771927</v>
      </c>
      <c r="J54" s="103">
        <f t="shared" si="3"/>
        <v>121980.51134762984</v>
      </c>
    </row>
    <row r="55" spans="2:10">
      <c r="B55" s="117">
        <f t="shared" si="4"/>
        <v>44255</v>
      </c>
      <c r="C55" s="103">
        <f t="shared" si="0"/>
        <v>-4848794.2891947851</v>
      </c>
      <c r="D55" s="103">
        <f t="shared" si="1"/>
        <v>-26777783.561831746</v>
      </c>
      <c r="E55" s="103">
        <f t="shared" si="2"/>
        <v>-31626577.851026531</v>
      </c>
      <c r="G55" s="103">
        <v>21081.714070437138</v>
      </c>
      <c r="H55" s="103">
        <v>100898.7972771927</v>
      </c>
      <c r="J55" s="103">
        <f t="shared" si="3"/>
        <v>121980.51134762984</v>
      </c>
    </row>
    <row r="56" spans="2:10">
      <c r="B56" s="117">
        <f t="shared" si="4"/>
        <v>44286</v>
      </c>
      <c r="C56" s="103">
        <f t="shared" si="0"/>
        <v>-4827712.5751243476</v>
      </c>
      <c r="D56" s="103">
        <f t="shared" si="1"/>
        <v>-26676884.764554553</v>
      </c>
      <c r="E56" s="103">
        <f t="shared" si="2"/>
        <v>-31504597.339678898</v>
      </c>
      <c r="G56" s="103">
        <v>21081.714070437138</v>
      </c>
      <c r="H56" s="103">
        <v>100898.7972771927</v>
      </c>
      <c r="J56" s="103">
        <f t="shared" si="3"/>
        <v>121980.51134762984</v>
      </c>
    </row>
    <row r="57" spans="2:10">
      <c r="B57" s="117">
        <f t="shared" si="4"/>
        <v>44316</v>
      </c>
      <c r="C57" s="103">
        <f t="shared" si="0"/>
        <v>-4806630.8610539101</v>
      </c>
      <c r="D57" s="103">
        <f t="shared" si="1"/>
        <v>-26575985.967277359</v>
      </c>
      <c r="E57" s="103">
        <f t="shared" si="2"/>
        <v>-31382616.828331269</v>
      </c>
      <c r="G57" s="103">
        <v>21081.714070437138</v>
      </c>
      <c r="H57" s="103">
        <v>100898.7972771927</v>
      </c>
      <c r="J57" s="103">
        <f t="shared" si="3"/>
        <v>121980.51134762984</v>
      </c>
    </row>
    <row r="58" spans="2:10">
      <c r="B58" s="117">
        <f t="shared" si="4"/>
        <v>44347</v>
      </c>
      <c r="C58" s="103">
        <f t="shared" si="0"/>
        <v>-4785549.1469834726</v>
      </c>
      <c r="D58" s="103">
        <f t="shared" si="1"/>
        <v>-26475087.170000166</v>
      </c>
      <c r="E58" s="103">
        <f t="shared" si="2"/>
        <v>-31260636.31698364</v>
      </c>
      <c r="G58" s="103">
        <v>21081.714070437138</v>
      </c>
      <c r="H58" s="103">
        <v>100898.7972771927</v>
      </c>
      <c r="J58" s="103">
        <f t="shared" si="3"/>
        <v>121980.51134762984</v>
      </c>
    </row>
    <row r="59" spans="2:10">
      <c r="B59" s="117">
        <f t="shared" si="4"/>
        <v>44377</v>
      </c>
      <c r="C59" s="103">
        <f t="shared" si="0"/>
        <v>-4764467.4329130352</v>
      </c>
      <c r="D59" s="103">
        <f t="shared" si="1"/>
        <v>-26374188.372722972</v>
      </c>
      <c r="E59" s="103">
        <f t="shared" si="2"/>
        <v>-31138655.805636007</v>
      </c>
      <c r="G59" s="103">
        <v>21081.714070437138</v>
      </c>
      <c r="H59" s="103">
        <v>100898.7972771927</v>
      </c>
      <c r="J59" s="103">
        <f t="shared" si="3"/>
        <v>121980.51134762984</v>
      </c>
    </row>
    <row r="60" spans="2:10">
      <c r="B60" s="117">
        <f t="shared" si="4"/>
        <v>44408</v>
      </c>
      <c r="C60" s="103">
        <f t="shared" si="0"/>
        <v>-4743385.7188425977</v>
      </c>
      <c r="D60" s="103">
        <f t="shared" si="1"/>
        <v>-26273289.575445779</v>
      </c>
      <c r="E60" s="103">
        <f t="shared" si="2"/>
        <v>-31016675.294288374</v>
      </c>
      <c r="G60" s="103">
        <v>21081.714070437138</v>
      </c>
      <c r="H60" s="103">
        <v>100898.7972771927</v>
      </c>
      <c r="J60" s="103">
        <f t="shared" si="3"/>
        <v>121980.51134762984</v>
      </c>
    </row>
    <row r="61" spans="2:10">
      <c r="B61" s="117">
        <f t="shared" si="4"/>
        <v>44439</v>
      </c>
      <c r="C61" s="103">
        <f t="shared" si="0"/>
        <v>-4722304.0047721602</v>
      </c>
      <c r="D61" s="103">
        <f t="shared" si="1"/>
        <v>-26172390.778168585</v>
      </c>
      <c r="E61" s="103">
        <f t="shared" si="2"/>
        <v>-30894694.782940745</v>
      </c>
      <c r="G61" s="103">
        <v>21081.714070437138</v>
      </c>
      <c r="H61" s="103">
        <v>100898.7972771927</v>
      </c>
      <c r="J61" s="103">
        <f t="shared" si="3"/>
        <v>121980.51134762984</v>
      </c>
    </row>
    <row r="62" spans="2:10">
      <c r="B62" s="117">
        <f t="shared" si="4"/>
        <v>44469</v>
      </c>
      <c r="C62" s="103">
        <f t="shared" si="0"/>
        <v>-4701222.2907017227</v>
      </c>
      <c r="D62" s="103">
        <f t="shared" si="1"/>
        <v>-26071491.980891392</v>
      </c>
      <c r="E62" s="103">
        <f t="shared" si="2"/>
        <v>-30772714.271593116</v>
      </c>
      <c r="G62" s="103">
        <v>21081.714070437138</v>
      </c>
      <c r="H62" s="103">
        <v>100898.7972771927</v>
      </c>
      <c r="J62" s="103">
        <f t="shared" si="3"/>
        <v>121980.51134762984</v>
      </c>
    </row>
    <row r="63" spans="2:10">
      <c r="B63" s="117">
        <f t="shared" si="4"/>
        <v>44500</v>
      </c>
      <c r="C63" s="103">
        <f t="shared" si="0"/>
        <v>-4680140.5766312853</v>
      </c>
      <c r="D63" s="103">
        <f t="shared" si="1"/>
        <v>-25970593.183614198</v>
      </c>
      <c r="E63" s="103">
        <f t="shared" si="2"/>
        <v>-30650733.760245483</v>
      </c>
      <c r="G63" s="103">
        <v>21081.714070437138</v>
      </c>
      <c r="H63" s="103">
        <v>100898.7972771927</v>
      </c>
      <c r="J63" s="103">
        <f t="shared" si="3"/>
        <v>121980.51134762984</v>
      </c>
    </row>
    <row r="64" spans="2:10">
      <c r="B64" s="117">
        <f t="shared" si="4"/>
        <v>44530</v>
      </c>
      <c r="C64" s="103">
        <f t="shared" si="0"/>
        <v>-4659058.8625608478</v>
      </c>
      <c r="D64" s="103">
        <f t="shared" si="1"/>
        <v>-25869694.386337005</v>
      </c>
      <c r="E64" s="103">
        <f t="shared" si="2"/>
        <v>-30528753.248897851</v>
      </c>
      <c r="G64" s="103">
        <v>21081.714070437138</v>
      </c>
      <c r="H64" s="103">
        <v>100898.7972771927</v>
      </c>
      <c r="J64" s="103">
        <f t="shared" si="3"/>
        <v>121980.51134762984</v>
      </c>
    </row>
    <row r="65" spans="1:14">
      <c r="B65" s="117">
        <f t="shared" si="4"/>
        <v>44561</v>
      </c>
      <c r="C65" s="103">
        <f t="shared" si="0"/>
        <v>-4637977.1484904103</v>
      </c>
      <c r="D65" s="103">
        <f t="shared" si="1"/>
        <v>-25768795.589059811</v>
      </c>
      <c r="E65" s="103">
        <f t="shared" si="2"/>
        <v>-30406772.737550221</v>
      </c>
      <c r="G65" s="103">
        <v>21081.714070437138</v>
      </c>
      <c r="H65" s="103">
        <v>100898.7972771927</v>
      </c>
      <c r="J65" s="103">
        <f t="shared" si="3"/>
        <v>121980.51134762984</v>
      </c>
      <c r="L65" s="103" t="s">
        <v>88</v>
      </c>
      <c r="N65" s="103" t="s">
        <v>89</v>
      </c>
    </row>
    <row r="66" spans="1:14">
      <c r="A66" s="121" t="s">
        <v>80</v>
      </c>
      <c r="B66" s="122">
        <f t="shared" si="4"/>
        <v>44592</v>
      </c>
      <c r="C66" s="123">
        <f t="shared" si="0"/>
        <v>-4616895.4344199728</v>
      </c>
      <c r="D66" s="123">
        <f t="shared" si="1"/>
        <v>-25052995.711585928</v>
      </c>
      <c r="E66" s="123">
        <f t="shared" si="2"/>
        <v>-29669891.146005899</v>
      </c>
      <c r="F66" s="123"/>
      <c r="G66" s="123">
        <v>21081.714070437138</v>
      </c>
      <c r="H66" s="123"/>
      <c r="I66" s="123">
        <f>$N$66</f>
        <v>715799.87747388368</v>
      </c>
      <c r="J66" s="123">
        <f t="shared" si="3"/>
        <v>736881.59154432081</v>
      </c>
      <c r="L66" s="103">
        <f>-D65/60</f>
        <v>429479.92648433021</v>
      </c>
      <c r="N66" s="103">
        <f>-D65/36</f>
        <v>715799.87747388368</v>
      </c>
    </row>
    <row r="67" spans="1:14">
      <c r="B67" s="117">
        <f t="shared" si="4"/>
        <v>44620</v>
      </c>
      <c r="C67" s="103">
        <f t="shared" si="0"/>
        <v>-4595813.7203495353</v>
      </c>
      <c r="D67" s="103">
        <f t="shared" si="1"/>
        <v>-24337195.834112044</v>
      </c>
      <c r="E67" s="103">
        <f t="shared" si="2"/>
        <v>-28933009.55446158</v>
      </c>
      <c r="G67" s="103">
        <v>21081.714070437138</v>
      </c>
      <c r="I67" s="123">
        <f t="shared" ref="I67:I101" si="5">$N$66</f>
        <v>715799.87747388368</v>
      </c>
      <c r="J67" s="103">
        <f t="shared" si="3"/>
        <v>736881.59154432081</v>
      </c>
    </row>
    <row r="68" spans="1:14">
      <c r="B68" s="117">
        <f t="shared" si="4"/>
        <v>44651</v>
      </c>
      <c r="C68" s="103">
        <f t="shared" si="0"/>
        <v>-4574732.0062790979</v>
      </c>
      <c r="D68" s="103">
        <f t="shared" si="1"/>
        <v>-23621395.956638161</v>
      </c>
      <c r="E68" s="103">
        <f t="shared" si="2"/>
        <v>-28196127.962917261</v>
      </c>
      <c r="G68" s="103">
        <v>21081.714070437138</v>
      </c>
      <c r="I68" s="123">
        <f t="shared" si="5"/>
        <v>715799.87747388368</v>
      </c>
      <c r="J68" s="103">
        <f t="shared" si="3"/>
        <v>736881.59154432081</v>
      </c>
    </row>
    <row r="69" spans="1:14">
      <c r="B69" s="117">
        <f t="shared" si="4"/>
        <v>44681</v>
      </c>
      <c r="C69" s="103">
        <f t="shared" si="0"/>
        <v>-4553650.2922086604</v>
      </c>
      <c r="D69" s="103">
        <f t="shared" si="1"/>
        <v>-22905596.079164278</v>
      </c>
      <c r="E69" s="103">
        <f t="shared" si="2"/>
        <v>-27459246.371372938</v>
      </c>
      <c r="G69" s="103">
        <v>21081.714070437138</v>
      </c>
      <c r="I69" s="123">
        <f t="shared" si="5"/>
        <v>715799.87747388368</v>
      </c>
      <c r="J69" s="103">
        <f t="shared" si="3"/>
        <v>736881.59154432081</v>
      </c>
    </row>
    <row r="70" spans="1:14">
      <c r="B70" s="117">
        <f t="shared" si="4"/>
        <v>44712</v>
      </c>
      <c r="C70" s="103">
        <f t="shared" si="0"/>
        <v>-4532568.5781382229</v>
      </c>
      <c r="D70" s="103">
        <f t="shared" si="1"/>
        <v>-22189796.201690394</v>
      </c>
      <c r="E70" s="103">
        <f t="shared" si="2"/>
        <v>-26722364.779828615</v>
      </c>
      <c r="G70" s="103">
        <v>21081.714070437138</v>
      </c>
      <c r="I70" s="123">
        <f t="shared" si="5"/>
        <v>715799.87747388368</v>
      </c>
      <c r="J70" s="103">
        <f t="shared" si="3"/>
        <v>736881.59154432081</v>
      </c>
    </row>
    <row r="71" spans="1:14">
      <c r="B71" s="117">
        <f t="shared" si="4"/>
        <v>44742</v>
      </c>
      <c r="C71" s="103">
        <f t="shared" si="0"/>
        <v>-4511486.8640677854</v>
      </c>
      <c r="D71" s="103">
        <f t="shared" si="1"/>
        <v>-21473996.324216511</v>
      </c>
      <c r="E71" s="103">
        <f t="shared" si="2"/>
        <v>-25985483.188284297</v>
      </c>
      <c r="G71" s="103">
        <v>21081.714070437138</v>
      </c>
      <c r="I71" s="123">
        <f t="shared" si="5"/>
        <v>715799.87747388368</v>
      </c>
      <c r="J71" s="103">
        <f t="shared" si="3"/>
        <v>736881.59154432081</v>
      </c>
    </row>
    <row r="72" spans="1:14">
      <c r="B72" s="117">
        <f t="shared" si="4"/>
        <v>44773</v>
      </c>
      <c r="C72" s="103">
        <f t="shared" si="0"/>
        <v>-4490405.149997348</v>
      </c>
      <c r="D72" s="103">
        <f t="shared" si="1"/>
        <v>-20758196.446742628</v>
      </c>
      <c r="E72" s="103">
        <f t="shared" si="2"/>
        <v>-25248601.596739978</v>
      </c>
      <c r="G72" s="103">
        <v>21081.714070437138</v>
      </c>
      <c r="I72" s="123">
        <f t="shared" si="5"/>
        <v>715799.87747388368</v>
      </c>
      <c r="J72" s="103">
        <f t="shared" si="3"/>
        <v>736881.59154432081</v>
      </c>
    </row>
    <row r="73" spans="1:14">
      <c r="B73" s="117">
        <f t="shared" si="4"/>
        <v>44804</v>
      </c>
      <c r="C73" s="103">
        <f t="shared" si="0"/>
        <v>-4469323.4359269105</v>
      </c>
      <c r="D73" s="103">
        <f t="shared" si="1"/>
        <v>-20042396.569268744</v>
      </c>
      <c r="E73" s="103">
        <f t="shared" si="2"/>
        <v>-24511720.005195655</v>
      </c>
      <c r="G73" s="103">
        <v>21081.714070437138</v>
      </c>
      <c r="I73" s="123">
        <f t="shared" si="5"/>
        <v>715799.87747388368</v>
      </c>
      <c r="J73" s="103">
        <f t="shared" si="3"/>
        <v>736881.59154432081</v>
      </c>
    </row>
    <row r="74" spans="1:14">
      <c r="B74" s="117">
        <f t="shared" si="4"/>
        <v>44834</v>
      </c>
      <c r="C74" s="103">
        <f t="shared" si="0"/>
        <v>-4448241.721856473</v>
      </c>
      <c r="D74" s="103">
        <f t="shared" si="1"/>
        <v>-19326596.691794861</v>
      </c>
      <c r="E74" s="103">
        <f t="shared" si="2"/>
        <v>-23774838.413651332</v>
      </c>
      <c r="G74" s="103">
        <v>21081.714070437138</v>
      </c>
      <c r="I74" s="123">
        <f t="shared" si="5"/>
        <v>715799.87747388368</v>
      </c>
      <c r="J74" s="103">
        <f t="shared" si="3"/>
        <v>736881.59154432081</v>
      </c>
    </row>
    <row r="75" spans="1:14">
      <c r="B75" s="117">
        <f t="shared" si="4"/>
        <v>44865</v>
      </c>
      <c r="C75" s="103">
        <f t="shared" si="0"/>
        <v>-4427160.0077860355</v>
      </c>
      <c r="D75" s="103">
        <f t="shared" si="1"/>
        <v>-18610796.814320978</v>
      </c>
      <c r="E75" s="103">
        <f t="shared" si="2"/>
        <v>-23037956.822107013</v>
      </c>
      <c r="G75" s="103">
        <v>21081.714070437138</v>
      </c>
      <c r="I75" s="123">
        <f t="shared" si="5"/>
        <v>715799.87747388368</v>
      </c>
      <c r="J75" s="103">
        <f t="shared" si="3"/>
        <v>736881.59154432081</v>
      </c>
    </row>
    <row r="76" spans="1:14">
      <c r="B76" s="117">
        <f t="shared" si="4"/>
        <v>44895</v>
      </c>
      <c r="C76" s="103">
        <f t="shared" si="0"/>
        <v>-4406078.2937155981</v>
      </c>
      <c r="D76" s="103">
        <f t="shared" si="1"/>
        <v>-17894996.936847094</v>
      </c>
      <c r="E76" s="103">
        <f t="shared" si="2"/>
        <v>-22301075.230562694</v>
      </c>
      <c r="G76" s="103">
        <v>21081.714070437138</v>
      </c>
      <c r="I76" s="123">
        <f t="shared" si="5"/>
        <v>715799.87747388368</v>
      </c>
      <c r="J76" s="103">
        <f t="shared" si="3"/>
        <v>736881.59154432081</v>
      </c>
    </row>
    <row r="77" spans="1:14">
      <c r="B77" s="117">
        <f t="shared" si="4"/>
        <v>44926</v>
      </c>
      <c r="C77" s="103">
        <f t="shared" si="0"/>
        <v>-4384996.5796451606</v>
      </c>
      <c r="D77" s="103">
        <f t="shared" si="1"/>
        <v>-17179197.059373211</v>
      </c>
      <c r="E77" s="103">
        <f t="shared" si="2"/>
        <v>-21564193.639018372</v>
      </c>
      <c r="G77" s="103">
        <v>21081.714070437138</v>
      </c>
      <c r="I77" s="123">
        <f t="shared" si="5"/>
        <v>715799.87747388368</v>
      </c>
      <c r="J77" s="103">
        <f t="shared" si="3"/>
        <v>736881.59154432081</v>
      </c>
    </row>
    <row r="78" spans="1:14">
      <c r="B78" s="117">
        <f t="shared" si="4"/>
        <v>44957</v>
      </c>
      <c r="C78" s="103">
        <f t="shared" si="0"/>
        <v>-4363914.8655747231</v>
      </c>
      <c r="D78" s="103">
        <f t="shared" si="1"/>
        <v>-16463397.181899328</v>
      </c>
      <c r="E78" s="103">
        <f t="shared" si="2"/>
        <v>-20827312.047474049</v>
      </c>
      <c r="G78" s="103">
        <v>21081.714070437138</v>
      </c>
      <c r="I78" s="123">
        <f t="shared" si="5"/>
        <v>715799.87747388368</v>
      </c>
      <c r="J78" s="103">
        <f t="shared" si="3"/>
        <v>736881.59154432081</v>
      </c>
    </row>
    <row r="79" spans="1:14">
      <c r="B79" s="117">
        <f t="shared" si="4"/>
        <v>44985</v>
      </c>
      <c r="C79" s="103">
        <f t="shared" si="0"/>
        <v>-4342833.1515042856</v>
      </c>
      <c r="D79" s="103">
        <f t="shared" si="1"/>
        <v>-15747597.304425444</v>
      </c>
      <c r="E79" s="103">
        <f t="shared" si="2"/>
        <v>-20090430.45592973</v>
      </c>
      <c r="G79" s="103">
        <v>21081.714070437138</v>
      </c>
      <c r="I79" s="123">
        <f t="shared" si="5"/>
        <v>715799.87747388368</v>
      </c>
      <c r="J79" s="103">
        <f t="shared" si="3"/>
        <v>736881.59154432081</v>
      </c>
    </row>
    <row r="80" spans="1:14">
      <c r="B80" s="117">
        <f t="shared" si="4"/>
        <v>45016</v>
      </c>
      <c r="C80" s="103">
        <f t="shared" si="0"/>
        <v>-4321751.4374338482</v>
      </c>
      <c r="D80" s="103">
        <f t="shared" si="1"/>
        <v>-15031797.426951561</v>
      </c>
      <c r="E80" s="103">
        <f t="shared" si="2"/>
        <v>-19353548.864385411</v>
      </c>
      <c r="G80" s="103">
        <v>21081.714070437138</v>
      </c>
      <c r="I80" s="123">
        <f t="shared" si="5"/>
        <v>715799.87747388368</v>
      </c>
      <c r="J80" s="103">
        <f t="shared" si="3"/>
        <v>736881.59154432081</v>
      </c>
    </row>
    <row r="81" spans="2:10">
      <c r="B81" s="117">
        <f t="shared" si="4"/>
        <v>45046</v>
      </c>
      <c r="C81" s="103">
        <f t="shared" si="0"/>
        <v>-4300669.7233634107</v>
      </c>
      <c r="D81" s="103">
        <f t="shared" si="1"/>
        <v>-14315997.549477678</v>
      </c>
      <c r="E81" s="103">
        <f t="shared" si="2"/>
        <v>-18616667.272841088</v>
      </c>
      <c r="G81" s="103">
        <v>21081.714070437138</v>
      </c>
      <c r="I81" s="123">
        <f t="shared" si="5"/>
        <v>715799.87747388368</v>
      </c>
      <c r="J81" s="103">
        <f t="shared" si="3"/>
        <v>736881.59154432081</v>
      </c>
    </row>
    <row r="82" spans="2:10">
      <c r="B82" s="117">
        <f t="shared" si="4"/>
        <v>45077</v>
      </c>
      <c r="C82" s="103">
        <f t="shared" si="0"/>
        <v>-4279588.0092929732</v>
      </c>
      <c r="D82" s="103">
        <f t="shared" si="1"/>
        <v>-13600197.672003794</v>
      </c>
      <c r="E82" s="103">
        <f t="shared" si="2"/>
        <v>-17879785.681296766</v>
      </c>
      <c r="G82" s="103">
        <v>21081.714070437138</v>
      </c>
      <c r="I82" s="123">
        <f t="shared" si="5"/>
        <v>715799.87747388368</v>
      </c>
      <c r="J82" s="103">
        <f t="shared" si="3"/>
        <v>736881.59154432081</v>
      </c>
    </row>
    <row r="83" spans="2:10">
      <c r="B83" s="117">
        <f t="shared" si="4"/>
        <v>45107</v>
      </c>
      <c r="C83" s="103">
        <f t="shared" si="0"/>
        <v>-4258506.2952225357</v>
      </c>
      <c r="D83" s="103">
        <f t="shared" si="1"/>
        <v>-12884397.794529911</v>
      </c>
      <c r="E83" s="103">
        <f t="shared" si="2"/>
        <v>-17142904.089752447</v>
      </c>
      <c r="G83" s="103">
        <v>21081.714070437138</v>
      </c>
      <c r="I83" s="123">
        <f t="shared" si="5"/>
        <v>715799.87747388368</v>
      </c>
      <c r="J83" s="103">
        <f t="shared" si="3"/>
        <v>736881.59154432081</v>
      </c>
    </row>
    <row r="84" spans="2:10">
      <c r="B84" s="117">
        <f t="shared" si="4"/>
        <v>45138</v>
      </c>
      <c r="C84" s="103">
        <f t="shared" si="0"/>
        <v>-4237424.5811520983</v>
      </c>
      <c r="D84" s="103">
        <f t="shared" si="1"/>
        <v>-12168597.917056028</v>
      </c>
      <c r="E84" s="103">
        <f t="shared" si="2"/>
        <v>-16406022.498208126</v>
      </c>
      <c r="G84" s="103">
        <v>21081.714070437138</v>
      </c>
      <c r="I84" s="123">
        <f t="shared" si="5"/>
        <v>715799.87747388368</v>
      </c>
      <c r="J84" s="103">
        <f t="shared" si="3"/>
        <v>736881.59154432081</v>
      </c>
    </row>
    <row r="85" spans="2:10">
      <c r="B85" s="117">
        <f t="shared" si="4"/>
        <v>45169</v>
      </c>
      <c r="C85" s="103">
        <f t="shared" si="0"/>
        <v>-4216342.8670816608</v>
      </c>
      <c r="D85" s="103">
        <f t="shared" si="1"/>
        <v>-11452798.039582144</v>
      </c>
      <c r="E85" s="103">
        <f t="shared" si="2"/>
        <v>-15669140.906663805</v>
      </c>
      <c r="G85" s="103">
        <v>21081.714070437138</v>
      </c>
      <c r="I85" s="123">
        <f t="shared" si="5"/>
        <v>715799.87747388368</v>
      </c>
      <c r="J85" s="103">
        <f t="shared" si="3"/>
        <v>736881.59154432081</v>
      </c>
    </row>
    <row r="86" spans="2:10">
      <c r="B86" s="117">
        <f t="shared" si="4"/>
        <v>45199</v>
      </c>
      <c r="C86" s="103">
        <f t="shared" si="0"/>
        <v>-4195261.1530112233</v>
      </c>
      <c r="D86" s="103">
        <f t="shared" si="1"/>
        <v>-10736998.162108261</v>
      </c>
      <c r="E86" s="103">
        <f t="shared" si="2"/>
        <v>-14932259.315119484</v>
      </c>
      <c r="G86" s="103">
        <v>21081.714070437138</v>
      </c>
      <c r="I86" s="123">
        <f t="shared" si="5"/>
        <v>715799.87747388368</v>
      </c>
      <c r="J86" s="103">
        <f t="shared" si="3"/>
        <v>736881.59154432081</v>
      </c>
    </row>
    <row r="87" spans="2:10">
      <c r="B87" s="117">
        <f t="shared" si="4"/>
        <v>45230</v>
      </c>
      <c r="C87" s="103">
        <f t="shared" ref="C87:C150" si="6">C86+G87</f>
        <v>-4174179.4389407863</v>
      </c>
      <c r="D87" s="103">
        <f t="shared" ref="D87:D150" si="7">D86+H87+I87</f>
        <v>-10021198.284634378</v>
      </c>
      <c r="E87" s="103">
        <f t="shared" ref="E87:E150" si="8">C87+D87</f>
        <v>-14195377.723575164</v>
      </c>
      <c r="G87" s="103">
        <v>21081.714070437138</v>
      </c>
      <c r="I87" s="123">
        <f t="shared" si="5"/>
        <v>715799.87747388368</v>
      </c>
      <c r="J87" s="103">
        <f t="shared" ref="J87:J150" si="9">SUM(G87:I87)</f>
        <v>736881.59154432081</v>
      </c>
    </row>
    <row r="88" spans="2:10">
      <c r="B88" s="117">
        <f t="shared" ref="B88:B151" si="10">EOMONTH(B87,1)</f>
        <v>45260</v>
      </c>
      <c r="C88" s="103">
        <f t="shared" si="6"/>
        <v>-4153097.7248703493</v>
      </c>
      <c r="D88" s="103">
        <f t="shared" si="7"/>
        <v>-9305398.4071604945</v>
      </c>
      <c r="E88" s="103">
        <f t="shared" si="8"/>
        <v>-13458496.132030845</v>
      </c>
      <c r="G88" s="103">
        <v>21081.714070437138</v>
      </c>
      <c r="I88" s="123">
        <f t="shared" si="5"/>
        <v>715799.87747388368</v>
      </c>
      <c r="J88" s="103">
        <f t="shared" si="9"/>
        <v>736881.59154432081</v>
      </c>
    </row>
    <row r="89" spans="2:10">
      <c r="B89" s="117">
        <f t="shared" si="10"/>
        <v>45291</v>
      </c>
      <c r="C89" s="103">
        <f t="shared" si="6"/>
        <v>-4132016.0107999123</v>
      </c>
      <c r="D89" s="103">
        <f t="shared" si="7"/>
        <v>-8589598.5296866111</v>
      </c>
      <c r="E89" s="103">
        <f t="shared" si="8"/>
        <v>-12721614.540486524</v>
      </c>
      <c r="G89" s="103">
        <v>21081.714070437138</v>
      </c>
      <c r="I89" s="123">
        <f t="shared" si="5"/>
        <v>715799.87747388368</v>
      </c>
      <c r="J89" s="103">
        <f t="shared" si="9"/>
        <v>736881.59154432081</v>
      </c>
    </row>
    <row r="90" spans="2:10">
      <c r="B90" s="117">
        <f t="shared" si="10"/>
        <v>45322</v>
      </c>
      <c r="C90" s="103">
        <f t="shared" si="6"/>
        <v>-4110934.2967294753</v>
      </c>
      <c r="D90" s="103">
        <f t="shared" si="7"/>
        <v>-7873798.6522127278</v>
      </c>
      <c r="E90" s="103">
        <f t="shared" si="8"/>
        <v>-11984732.948942203</v>
      </c>
      <c r="G90" s="103">
        <v>21081.714070437138</v>
      </c>
      <c r="I90" s="123">
        <f t="shared" si="5"/>
        <v>715799.87747388368</v>
      </c>
      <c r="J90" s="103">
        <f t="shared" si="9"/>
        <v>736881.59154432081</v>
      </c>
    </row>
    <row r="91" spans="2:10">
      <c r="B91" s="117">
        <f t="shared" si="10"/>
        <v>45351</v>
      </c>
      <c r="C91" s="103">
        <f t="shared" si="6"/>
        <v>-4089852.5826590382</v>
      </c>
      <c r="D91" s="103">
        <f t="shared" si="7"/>
        <v>-7157998.7747388445</v>
      </c>
      <c r="E91" s="103">
        <f t="shared" si="8"/>
        <v>-11247851.357397882</v>
      </c>
      <c r="G91" s="103">
        <v>21081.714070437138</v>
      </c>
      <c r="I91" s="123">
        <f t="shared" si="5"/>
        <v>715799.87747388368</v>
      </c>
      <c r="J91" s="103">
        <f t="shared" si="9"/>
        <v>736881.59154432081</v>
      </c>
    </row>
    <row r="92" spans="2:10">
      <c r="B92" s="117">
        <f t="shared" si="10"/>
        <v>45382</v>
      </c>
      <c r="C92" s="103">
        <f t="shared" si="6"/>
        <v>-4068770.8685886012</v>
      </c>
      <c r="D92" s="103">
        <f t="shared" si="7"/>
        <v>-6442198.8972649612</v>
      </c>
      <c r="E92" s="103">
        <f t="shared" si="8"/>
        <v>-10510969.765853561</v>
      </c>
      <c r="G92" s="103">
        <v>21081.714070437138</v>
      </c>
      <c r="I92" s="123">
        <f t="shared" si="5"/>
        <v>715799.87747388368</v>
      </c>
      <c r="J92" s="103">
        <f t="shared" si="9"/>
        <v>736881.59154432081</v>
      </c>
    </row>
    <row r="93" spans="2:10">
      <c r="B93" s="117">
        <f t="shared" si="10"/>
        <v>45412</v>
      </c>
      <c r="C93" s="103">
        <f t="shared" si="6"/>
        <v>-4047689.1545181642</v>
      </c>
      <c r="D93" s="103">
        <f t="shared" si="7"/>
        <v>-5726399.0197910778</v>
      </c>
      <c r="E93" s="103">
        <f t="shared" si="8"/>
        <v>-9774088.1743092425</v>
      </c>
      <c r="G93" s="103">
        <v>21081.714070437138</v>
      </c>
      <c r="I93" s="123">
        <f t="shared" si="5"/>
        <v>715799.87747388368</v>
      </c>
      <c r="J93" s="103">
        <f t="shared" si="9"/>
        <v>736881.59154432081</v>
      </c>
    </row>
    <row r="94" spans="2:10">
      <c r="B94" s="117">
        <f t="shared" si="10"/>
        <v>45443</v>
      </c>
      <c r="C94" s="103">
        <f t="shared" si="6"/>
        <v>-4026607.4404477272</v>
      </c>
      <c r="D94" s="103">
        <f t="shared" si="7"/>
        <v>-5010599.1423171945</v>
      </c>
      <c r="E94" s="103">
        <f t="shared" si="8"/>
        <v>-9037206.5827649217</v>
      </c>
      <c r="G94" s="103">
        <v>21081.714070437138</v>
      </c>
      <c r="I94" s="123">
        <f t="shared" si="5"/>
        <v>715799.87747388368</v>
      </c>
      <c r="J94" s="103">
        <f t="shared" si="9"/>
        <v>736881.59154432081</v>
      </c>
    </row>
    <row r="95" spans="2:10">
      <c r="B95" s="117">
        <f t="shared" si="10"/>
        <v>45473</v>
      </c>
      <c r="C95" s="103">
        <f t="shared" si="6"/>
        <v>-4005525.7263772902</v>
      </c>
      <c r="D95" s="103">
        <f t="shared" si="7"/>
        <v>-4294799.2648433112</v>
      </c>
      <c r="E95" s="103">
        <f t="shared" si="8"/>
        <v>-8300324.9912206009</v>
      </c>
      <c r="G95" s="103">
        <v>21081.714070437138</v>
      </c>
      <c r="I95" s="123">
        <f t="shared" si="5"/>
        <v>715799.87747388368</v>
      </c>
      <c r="J95" s="103">
        <f t="shared" si="9"/>
        <v>736881.59154432081</v>
      </c>
    </row>
    <row r="96" spans="2:10">
      <c r="B96" s="117">
        <f t="shared" si="10"/>
        <v>45504</v>
      </c>
      <c r="C96" s="103">
        <f t="shared" si="6"/>
        <v>-3984444.0123068532</v>
      </c>
      <c r="D96" s="103">
        <f t="shared" si="7"/>
        <v>-3578999.3873694274</v>
      </c>
      <c r="E96" s="103">
        <f t="shared" si="8"/>
        <v>-7563443.3996762801</v>
      </c>
      <c r="G96" s="103">
        <v>21081.714070437138</v>
      </c>
      <c r="I96" s="123">
        <f t="shared" si="5"/>
        <v>715799.87747388368</v>
      </c>
      <c r="J96" s="103">
        <f t="shared" si="9"/>
        <v>736881.59154432081</v>
      </c>
    </row>
    <row r="97" spans="1:10">
      <c r="B97" s="117">
        <f t="shared" si="10"/>
        <v>45535</v>
      </c>
      <c r="C97" s="103">
        <f t="shared" si="6"/>
        <v>-3963362.2982364162</v>
      </c>
      <c r="D97" s="103">
        <f t="shared" si="7"/>
        <v>-2863199.5098955436</v>
      </c>
      <c r="E97" s="103">
        <f t="shared" si="8"/>
        <v>-6826561.8081319593</v>
      </c>
      <c r="G97" s="103">
        <v>21081.714070437138</v>
      </c>
      <c r="I97" s="123">
        <f t="shared" si="5"/>
        <v>715799.87747388368</v>
      </c>
      <c r="J97" s="103">
        <f t="shared" si="9"/>
        <v>736881.59154432081</v>
      </c>
    </row>
    <row r="98" spans="1:10">
      <c r="B98" s="117">
        <f t="shared" si="10"/>
        <v>45565</v>
      </c>
      <c r="C98" s="103">
        <f t="shared" si="6"/>
        <v>-3942280.5841659792</v>
      </c>
      <c r="D98" s="103">
        <f t="shared" si="7"/>
        <v>-2147399.6324216598</v>
      </c>
      <c r="E98" s="103">
        <f t="shared" si="8"/>
        <v>-6089680.2165876385</v>
      </c>
      <c r="G98" s="103">
        <v>21081.714070437138</v>
      </c>
      <c r="I98" s="123">
        <f t="shared" si="5"/>
        <v>715799.87747388368</v>
      </c>
      <c r="J98" s="103">
        <f t="shared" si="9"/>
        <v>736881.59154432081</v>
      </c>
    </row>
    <row r="99" spans="1:10">
      <c r="B99" s="117">
        <f t="shared" si="10"/>
        <v>45596</v>
      </c>
      <c r="C99" s="103">
        <f t="shared" si="6"/>
        <v>-3921198.8700955422</v>
      </c>
      <c r="D99" s="103">
        <f t="shared" si="7"/>
        <v>-1431599.754947776</v>
      </c>
      <c r="E99" s="103">
        <f t="shared" si="8"/>
        <v>-5352798.6250433177</v>
      </c>
      <c r="G99" s="103">
        <v>21081.714070437138</v>
      </c>
      <c r="I99" s="123">
        <f t="shared" si="5"/>
        <v>715799.87747388368</v>
      </c>
      <c r="J99" s="103">
        <f t="shared" si="9"/>
        <v>736881.59154432081</v>
      </c>
    </row>
    <row r="100" spans="1:10">
      <c r="B100" s="117">
        <f t="shared" si="10"/>
        <v>45626</v>
      </c>
      <c r="C100" s="103">
        <f t="shared" si="6"/>
        <v>-3900117.1560251052</v>
      </c>
      <c r="D100" s="103">
        <f t="shared" si="7"/>
        <v>-715799.87747389229</v>
      </c>
      <c r="E100" s="103">
        <f t="shared" si="8"/>
        <v>-4615917.0334989978</v>
      </c>
      <c r="G100" s="103">
        <v>21081.714070437138</v>
      </c>
      <c r="I100" s="123">
        <f t="shared" si="5"/>
        <v>715799.87747388368</v>
      </c>
      <c r="J100" s="103">
        <f t="shared" si="9"/>
        <v>736881.59154432081</v>
      </c>
    </row>
    <row r="101" spans="1:10">
      <c r="A101" s="121" t="s">
        <v>90</v>
      </c>
      <c r="B101" s="117">
        <f t="shared" si="10"/>
        <v>45657</v>
      </c>
      <c r="C101" s="103">
        <f t="shared" si="6"/>
        <v>-3879035.4419546681</v>
      </c>
      <c r="D101" s="103">
        <f t="shared" si="7"/>
        <v>-8.6147338151931763E-9</v>
      </c>
      <c r="E101" s="103">
        <f t="shared" si="8"/>
        <v>-3879035.441954677</v>
      </c>
      <c r="G101" s="103">
        <v>21081.714070437138</v>
      </c>
      <c r="I101" s="123">
        <f t="shared" si="5"/>
        <v>715799.87747388368</v>
      </c>
      <c r="J101" s="103">
        <f t="shared" si="9"/>
        <v>736881.59154432081</v>
      </c>
    </row>
    <row r="102" spans="1:10">
      <c r="B102" s="117">
        <f t="shared" si="10"/>
        <v>45688</v>
      </c>
      <c r="C102" s="103">
        <f t="shared" si="6"/>
        <v>-3857953.7278842311</v>
      </c>
      <c r="D102" s="103">
        <f t="shared" si="7"/>
        <v>-8.6147338151931763E-9</v>
      </c>
      <c r="E102" s="103">
        <f t="shared" si="8"/>
        <v>-3857953.7278842395</v>
      </c>
      <c r="G102" s="103">
        <v>21081.714070437138</v>
      </c>
      <c r="J102" s="103">
        <f t="shared" si="9"/>
        <v>21081.714070437138</v>
      </c>
    </row>
    <row r="103" spans="1:10">
      <c r="B103" s="117">
        <f t="shared" si="10"/>
        <v>45716</v>
      </c>
      <c r="C103" s="103">
        <f t="shared" si="6"/>
        <v>-3836872.0138137941</v>
      </c>
      <c r="D103" s="103">
        <f t="shared" si="7"/>
        <v>-8.6147338151931763E-9</v>
      </c>
      <c r="E103" s="103">
        <f t="shared" si="8"/>
        <v>-3836872.013813803</v>
      </c>
      <c r="G103" s="103">
        <v>21081.714070437138</v>
      </c>
      <c r="J103" s="103">
        <f t="shared" si="9"/>
        <v>21081.714070437138</v>
      </c>
    </row>
    <row r="104" spans="1:10">
      <c r="B104" s="117">
        <f t="shared" si="10"/>
        <v>45747</v>
      </c>
      <c r="C104" s="103">
        <f t="shared" si="6"/>
        <v>-3815790.2997433571</v>
      </c>
      <c r="D104" s="103">
        <f t="shared" si="7"/>
        <v>-8.6147338151931763E-9</v>
      </c>
      <c r="E104" s="103">
        <f t="shared" si="8"/>
        <v>-3815790.2997433655</v>
      </c>
      <c r="G104" s="103">
        <v>21081.714070437138</v>
      </c>
      <c r="J104" s="103">
        <f t="shared" si="9"/>
        <v>21081.714070437138</v>
      </c>
    </row>
    <row r="105" spans="1:10">
      <c r="B105" s="117">
        <f t="shared" si="10"/>
        <v>45777</v>
      </c>
      <c r="C105" s="103">
        <f t="shared" si="6"/>
        <v>-3794708.5856729201</v>
      </c>
      <c r="D105" s="103">
        <f t="shared" si="7"/>
        <v>-8.6147338151931763E-9</v>
      </c>
      <c r="E105" s="103">
        <f t="shared" si="8"/>
        <v>-3794708.585672929</v>
      </c>
      <c r="G105" s="103">
        <v>21081.714070437138</v>
      </c>
      <c r="J105" s="103">
        <f t="shared" si="9"/>
        <v>21081.714070437138</v>
      </c>
    </row>
    <row r="106" spans="1:10">
      <c r="B106" s="117">
        <f t="shared" si="10"/>
        <v>45808</v>
      </c>
      <c r="C106" s="103">
        <f t="shared" si="6"/>
        <v>-3773626.8716024831</v>
      </c>
      <c r="D106" s="103">
        <f t="shared" si="7"/>
        <v>-8.6147338151931763E-9</v>
      </c>
      <c r="E106" s="103">
        <f t="shared" si="8"/>
        <v>-3773626.8716024915</v>
      </c>
      <c r="G106" s="103">
        <v>21081.714070437138</v>
      </c>
      <c r="J106" s="103">
        <f t="shared" si="9"/>
        <v>21081.714070437138</v>
      </c>
    </row>
    <row r="107" spans="1:10">
      <c r="B107" s="117">
        <f t="shared" si="10"/>
        <v>45838</v>
      </c>
      <c r="C107" s="103">
        <f t="shared" si="6"/>
        <v>-3752545.1575320461</v>
      </c>
      <c r="D107" s="103">
        <f t="shared" si="7"/>
        <v>-8.6147338151931763E-9</v>
      </c>
      <c r="E107" s="103">
        <f t="shared" si="8"/>
        <v>-3752545.1575320549</v>
      </c>
      <c r="G107" s="103">
        <v>21081.714070437138</v>
      </c>
      <c r="J107" s="103">
        <f t="shared" si="9"/>
        <v>21081.714070437138</v>
      </c>
    </row>
    <row r="108" spans="1:10">
      <c r="B108" s="117">
        <f t="shared" si="10"/>
        <v>45869</v>
      </c>
      <c r="C108" s="103">
        <f t="shared" si="6"/>
        <v>-3731463.4434616091</v>
      </c>
      <c r="D108" s="103">
        <f t="shared" si="7"/>
        <v>-8.6147338151931763E-9</v>
      </c>
      <c r="E108" s="103">
        <f t="shared" si="8"/>
        <v>-3731463.4434616175</v>
      </c>
      <c r="G108" s="103">
        <v>21081.714070437138</v>
      </c>
      <c r="J108" s="103">
        <f t="shared" si="9"/>
        <v>21081.714070437138</v>
      </c>
    </row>
    <row r="109" spans="1:10">
      <c r="B109" s="117">
        <f t="shared" si="10"/>
        <v>45900</v>
      </c>
      <c r="C109" s="103">
        <f t="shared" si="6"/>
        <v>-3710381.7293911721</v>
      </c>
      <c r="D109" s="103">
        <f t="shared" si="7"/>
        <v>-8.6147338151931763E-9</v>
      </c>
      <c r="E109" s="103">
        <f t="shared" si="8"/>
        <v>-3710381.7293911809</v>
      </c>
      <c r="G109" s="103">
        <v>21081.714070437138</v>
      </c>
      <c r="J109" s="103">
        <f t="shared" si="9"/>
        <v>21081.714070437138</v>
      </c>
    </row>
    <row r="110" spans="1:10">
      <c r="B110" s="117">
        <f t="shared" si="10"/>
        <v>45930</v>
      </c>
      <c r="C110" s="103">
        <f t="shared" si="6"/>
        <v>-3689300.0153207351</v>
      </c>
      <c r="D110" s="103">
        <f t="shared" si="7"/>
        <v>-8.6147338151931763E-9</v>
      </c>
      <c r="E110" s="103">
        <f t="shared" si="8"/>
        <v>-3689300.0153207434</v>
      </c>
      <c r="G110" s="103">
        <v>21081.714070437138</v>
      </c>
      <c r="J110" s="103">
        <f t="shared" si="9"/>
        <v>21081.714070437138</v>
      </c>
    </row>
    <row r="111" spans="1:10">
      <c r="B111" s="117">
        <f t="shared" si="10"/>
        <v>45961</v>
      </c>
      <c r="C111" s="103">
        <f t="shared" si="6"/>
        <v>-3668218.301250298</v>
      </c>
      <c r="D111" s="103">
        <f t="shared" si="7"/>
        <v>-8.6147338151931763E-9</v>
      </c>
      <c r="E111" s="103">
        <f t="shared" si="8"/>
        <v>-3668218.3012503069</v>
      </c>
      <c r="G111" s="103">
        <v>21081.714070437138</v>
      </c>
      <c r="J111" s="103">
        <f t="shared" si="9"/>
        <v>21081.714070437138</v>
      </c>
    </row>
    <row r="112" spans="1:10">
      <c r="B112" s="117">
        <f t="shared" si="10"/>
        <v>45991</v>
      </c>
      <c r="C112" s="103">
        <f t="shared" si="6"/>
        <v>-3647136.587179861</v>
      </c>
      <c r="D112" s="103">
        <f t="shared" si="7"/>
        <v>-8.6147338151931763E-9</v>
      </c>
      <c r="E112" s="103">
        <f t="shared" si="8"/>
        <v>-3647136.5871798694</v>
      </c>
      <c r="G112" s="103">
        <v>21081.714070437138</v>
      </c>
      <c r="J112" s="103">
        <f t="shared" si="9"/>
        <v>21081.714070437138</v>
      </c>
    </row>
    <row r="113" spans="1:10">
      <c r="B113" s="117">
        <f t="shared" si="10"/>
        <v>46022</v>
      </c>
      <c r="C113" s="103">
        <f t="shared" si="6"/>
        <v>-3626054.873109424</v>
      </c>
      <c r="D113" s="103">
        <f t="shared" si="7"/>
        <v>-8.6147338151931763E-9</v>
      </c>
      <c r="E113" s="103">
        <f t="shared" si="8"/>
        <v>-3626054.8731094329</v>
      </c>
      <c r="G113" s="103">
        <v>21081.714070437138</v>
      </c>
      <c r="J113" s="103">
        <f t="shared" si="9"/>
        <v>21081.714070437138</v>
      </c>
    </row>
    <row r="114" spans="1:10">
      <c r="B114" s="117">
        <f t="shared" si="10"/>
        <v>46053</v>
      </c>
      <c r="C114" s="103">
        <f t="shared" si="6"/>
        <v>-3604973.159038987</v>
      </c>
      <c r="D114" s="103">
        <f t="shared" si="7"/>
        <v>-8.6147338151931763E-9</v>
      </c>
      <c r="E114" s="103">
        <f t="shared" si="8"/>
        <v>-3604973.1590389954</v>
      </c>
      <c r="G114" s="103">
        <v>21081.714070437138</v>
      </c>
      <c r="J114" s="103">
        <f t="shared" si="9"/>
        <v>21081.714070437138</v>
      </c>
    </row>
    <row r="115" spans="1:10">
      <c r="B115" s="117">
        <f t="shared" si="10"/>
        <v>46081</v>
      </c>
      <c r="C115" s="103">
        <f t="shared" si="6"/>
        <v>-3583891.44496855</v>
      </c>
      <c r="D115" s="103">
        <f t="shared" si="7"/>
        <v>-8.6147338151931763E-9</v>
      </c>
      <c r="E115" s="103">
        <f t="shared" si="8"/>
        <v>-3583891.4449685588</v>
      </c>
      <c r="G115" s="103">
        <v>21081.714070437138</v>
      </c>
      <c r="J115" s="103">
        <f t="shared" si="9"/>
        <v>21081.714070437138</v>
      </c>
    </row>
    <row r="116" spans="1:10">
      <c r="B116" s="117">
        <f t="shared" si="10"/>
        <v>46112</v>
      </c>
      <c r="C116" s="103">
        <f t="shared" si="6"/>
        <v>-3562809.730898113</v>
      </c>
      <c r="D116" s="103">
        <f t="shared" si="7"/>
        <v>-8.6147338151931763E-9</v>
      </c>
      <c r="E116" s="103">
        <f t="shared" si="8"/>
        <v>-3562809.7308981214</v>
      </c>
      <c r="G116" s="103">
        <v>21081.714070437138</v>
      </c>
      <c r="J116" s="103">
        <f t="shared" si="9"/>
        <v>21081.714070437138</v>
      </c>
    </row>
    <row r="117" spans="1:10">
      <c r="B117" s="117">
        <f t="shared" si="10"/>
        <v>46142</v>
      </c>
      <c r="C117" s="103">
        <f t="shared" si="6"/>
        <v>-3541728.016827676</v>
      </c>
      <c r="D117" s="103">
        <f t="shared" si="7"/>
        <v>-8.6147338151931763E-9</v>
      </c>
      <c r="E117" s="103">
        <f t="shared" si="8"/>
        <v>-3541728.0168276848</v>
      </c>
      <c r="G117" s="103">
        <v>21081.714070437138</v>
      </c>
      <c r="J117" s="103">
        <f t="shared" si="9"/>
        <v>21081.714070437138</v>
      </c>
    </row>
    <row r="118" spans="1:10">
      <c r="B118" s="117">
        <f t="shared" si="10"/>
        <v>46173</v>
      </c>
      <c r="C118" s="103">
        <f t="shared" si="6"/>
        <v>-3520646.302757239</v>
      </c>
      <c r="D118" s="103">
        <f t="shared" si="7"/>
        <v>-8.6147338151931763E-9</v>
      </c>
      <c r="E118" s="103">
        <f t="shared" si="8"/>
        <v>-3520646.3027572474</v>
      </c>
      <c r="G118" s="103">
        <v>21081.714070437138</v>
      </c>
      <c r="J118" s="103">
        <f t="shared" si="9"/>
        <v>21081.714070437138</v>
      </c>
    </row>
    <row r="119" spans="1:10">
      <c r="B119" s="117">
        <f t="shared" si="10"/>
        <v>46203</v>
      </c>
      <c r="C119" s="103">
        <f t="shared" si="6"/>
        <v>-3499564.588686802</v>
      </c>
      <c r="D119" s="103">
        <f t="shared" si="7"/>
        <v>-8.6147338151931763E-9</v>
      </c>
      <c r="E119" s="103">
        <f t="shared" si="8"/>
        <v>-3499564.5886868108</v>
      </c>
      <c r="G119" s="103">
        <v>21081.714070437138</v>
      </c>
      <c r="J119" s="103">
        <f t="shared" si="9"/>
        <v>21081.714070437138</v>
      </c>
    </row>
    <row r="120" spans="1:10">
      <c r="B120" s="117">
        <f t="shared" si="10"/>
        <v>46234</v>
      </c>
      <c r="C120" s="103">
        <f t="shared" si="6"/>
        <v>-3478482.8746163649</v>
      </c>
      <c r="D120" s="103">
        <f t="shared" si="7"/>
        <v>-8.6147338151931763E-9</v>
      </c>
      <c r="E120" s="103">
        <f t="shared" si="8"/>
        <v>-3478482.8746163733</v>
      </c>
      <c r="G120" s="103">
        <v>21081.714070437138</v>
      </c>
      <c r="J120" s="103">
        <f t="shared" si="9"/>
        <v>21081.714070437138</v>
      </c>
    </row>
    <row r="121" spans="1:10">
      <c r="B121" s="117">
        <f t="shared" si="10"/>
        <v>46265</v>
      </c>
      <c r="C121" s="103">
        <f t="shared" si="6"/>
        <v>-3457401.1605459279</v>
      </c>
      <c r="D121" s="103">
        <f t="shared" si="7"/>
        <v>-8.6147338151931763E-9</v>
      </c>
      <c r="E121" s="103">
        <f t="shared" si="8"/>
        <v>-3457401.1605459368</v>
      </c>
      <c r="G121" s="103">
        <v>21081.714070437138</v>
      </c>
      <c r="J121" s="103">
        <f t="shared" si="9"/>
        <v>21081.714070437138</v>
      </c>
    </row>
    <row r="122" spans="1:10">
      <c r="B122" s="117">
        <f t="shared" si="10"/>
        <v>46295</v>
      </c>
      <c r="C122" s="103">
        <f t="shared" si="6"/>
        <v>-3436319.4464754909</v>
      </c>
      <c r="D122" s="103">
        <f t="shared" si="7"/>
        <v>-8.6147338151931763E-9</v>
      </c>
      <c r="E122" s="103">
        <f t="shared" si="8"/>
        <v>-3436319.4464754993</v>
      </c>
      <c r="G122" s="103">
        <v>21081.714070437138</v>
      </c>
      <c r="J122" s="103">
        <f t="shared" si="9"/>
        <v>21081.714070437138</v>
      </c>
    </row>
    <row r="123" spans="1:10">
      <c r="B123" s="117">
        <f t="shared" si="10"/>
        <v>46326</v>
      </c>
      <c r="C123" s="103">
        <f t="shared" si="6"/>
        <v>-3415237.7324050539</v>
      </c>
      <c r="D123" s="103">
        <f t="shared" si="7"/>
        <v>-8.6147338151931763E-9</v>
      </c>
      <c r="E123" s="103">
        <f t="shared" si="8"/>
        <v>-3415237.7324050628</v>
      </c>
      <c r="G123" s="103">
        <v>21081.714070437138</v>
      </c>
      <c r="J123" s="103">
        <f t="shared" si="9"/>
        <v>21081.714070437138</v>
      </c>
    </row>
    <row r="124" spans="1:10">
      <c r="B124" s="117">
        <f t="shared" si="10"/>
        <v>46356</v>
      </c>
      <c r="C124" s="103">
        <f t="shared" si="6"/>
        <v>-3394156.0183346169</v>
      </c>
      <c r="D124" s="103">
        <f t="shared" si="7"/>
        <v>-8.6147338151931763E-9</v>
      </c>
      <c r="E124" s="103">
        <f t="shared" si="8"/>
        <v>-3394156.0183346253</v>
      </c>
      <c r="G124" s="103">
        <v>21081.714070437138</v>
      </c>
      <c r="J124" s="103">
        <f t="shared" si="9"/>
        <v>21081.714070437138</v>
      </c>
    </row>
    <row r="125" spans="1:10">
      <c r="A125" s="121" t="s">
        <v>81</v>
      </c>
      <c r="B125" s="122">
        <f t="shared" si="10"/>
        <v>46387</v>
      </c>
      <c r="C125" s="123">
        <f t="shared" si="6"/>
        <v>-3373074.3042641799</v>
      </c>
      <c r="D125" s="123">
        <f t="shared" si="7"/>
        <v>-8.6147338151931763E-9</v>
      </c>
      <c r="E125" s="123">
        <f t="shared" si="8"/>
        <v>-3373074.3042641887</v>
      </c>
      <c r="F125" s="123"/>
      <c r="G125" s="123">
        <v>21081.714070437138</v>
      </c>
      <c r="H125" s="123"/>
      <c r="I125" s="123"/>
      <c r="J125" s="123">
        <f t="shared" si="9"/>
        <v>21081.714070437138</v>
      </c>
    </row>
    <row r="126" spans="1:10">
      <c r="B126" s="117">
        <f t="shared" si="10"/>
        <v>46418</v>
      </c>
      <c r="C126" s="103">
        <f t="shared" si="6"/>
        <v>-3351992.5901937429</v>
      </c>
      <c r="D126" s="103">
        <f t="shared" si="7"/>
        <v>-8.6147338151931763E-9</v>
      </c>
      <c r="E126" s="103">
        <f t="shared" si="8"/>
        <v>-3351992.5901937513</v>
      </c>
      <c r="G126" s="103">
        <v>21081.714070437138</v>
      </c>
      <c r="J126" s="103">
        <f t="shared" si="9"/>
        <v>21081.714070437138</v>
      </c>
    </row>
    <row r="127" spans="1:10">
      <c r="B127" s="117">
        <f t="shared" si="10"/>
        <v>46446</v>
      </c>
      <c r="C127" s="103">
        <f t="shared" si="6"/>
        <v>-3330910.8761233059</v>
      </c>
      <c r="D127" s="103">
        <f t="shared" si="7"/>
        <v>-8.6147338151931763E-9</v>
      </c>
      <c r="E127" s="103">
        <f t="shared" si="8"/>
        <v>-3330910.8761233147</v>
      </c>
      <c r="G127" s="103">
        <v>21081.714070437138</v>
      </c>
      <c r="J127" s="103">
        <f t="shared" si="9"/>
        <v>21081.714070437138</v>
      </c>
    </row>
    <row r="128" spans="1:10">
      <c r="B128" s="117">
        <f t="shared" si="10"/>
        <v>46477</v>
      </c>
      <c r="C128" s="103">
        <f t="shared" si="6"/>
        <v>-3309829.1620528689</v>
      </c>
      <c r="D128" s="103">
        <f t="shared" si="7"/>
        <v>-8.6147338151931763E-9</v>
      </c>
      <c r="E128" s="103">
        <f t="shared" si="8"/>
        <v>-3309829.1620528772</v>
      </c>
      <c r="G128" s="103">
        <v>21081.714070437138</v>
      </c>
      <c r="J128" s="103">
        <f t="shared" si="9"/>
        <v>21081.714070437138</v>
      </c>
    </row>
    <row r="129" spans="2:10">
      <c r="B129" s="117">
        <f t="shared" si="10"/>
        <v>46507</v>
      </c>
      <c r="C129" s="103">
        <f t="shared" si="6"/>
        <v>-3288747.4479824319</v>
      </c>
      <c r="D129" s="103">
        <f t="shared" si="7"/>
        <v>-8.6147338151931763E-9</v>
      </c>
      <c r="E129" s="103">
        <f t="shared" si="8"/>
        <v>-3288747.4479824407</v>
      </c>
      <c r="G129" s="103">
        <v>21081.714070437138</v>
      </c>
      <c r="J129" s="103">
        <f t="shared" si="9"/>
        <v>21081.714070437138</v>
      </c>
    </row>
    <row r="130" spans="2:10">
      <c r="B130" s="117">
        <f t="shared" si="10"/>
        <v>46538</v>
      </c>
      <c r="C130" s="103">
        <f t="shared" si="6"/>
        <v>-3267665.7339119948</v>
      </c>
      <c r="D130" s="103">
        <f t="shared" si="7"/>
        <v>-8.6147338151931763E-9</v>
      </c>
      <c r="E130" s="103">
        <f t="shared" si="8"/>
        <v>-3267665.7339120032</v>
      </c>
      <c r="G130" s="103">
        <v>21081.714070437138</v>
      </c>
      <c r="J130" s="103">
        <f t="shared" si="9"/>
        <v>21081.714070437138</v>
      </c>
    </row>
    <row r="131" spans="2:10">
      <c r="B131" s="117">
        <f t="shared" si="10"/>
        <v>46568</v>
      </c>
      <c r="C131" s="103">
        <f t="shared" si="6"/>
        <v>-3246584.0198415578</v>
      </c>
      <c r="D131" s="103">
        <f t="shared" si="7"/>
        <v>-8.6147338151931763E-9</v>
      </c>
      <c r="E131" s="103">
        <f t="shared" si="8"/>
        <v>-3246584.0198415667</v>
      </c>
      <c r="G131" s="103">
        <v>21081.714070437138</v>
      </c>
      <c r="J131" s="103">
        <f t="shared" si="9"/>
        <v>21081.714070437138</v>
      </c>
    </row>
    <row r="132" spans="2:10">
      <c r="B132" s="117">
        <f t="shared" si="10"/>
        <v>46599</v>
      </c>
      <c r="C132" s="103">
        <f t="shared" si="6"/>
        <v>-3225502.3057711208</v>
      </c>
      <c r="D132" s="103">
        <f t="shared" si="7"/>
        <v>-8.6147338151931763E-9</v>
      </c>
      <c r="E132" s="103">
        <f t="shared" si="8"/>
        <v>-3225502.3057711292</v>
      </c>
      <c r="G132" s="103">
        <v>21081.714070437138</v>
      </c>
      <c r="J132" s="103">
        <f t="shared" si="9"/>
        <v>21081.714070437138</v>
      </c>
    </row>
    <row r="133" spans="2:10">
      <c r="B133" s="117">
        <f t="shared" si="10"/>
        <v>46630</v>
      </c>
      <c r="C133" s="103">
        <f t="shared" si="6"/>
        <v>-3204420.5917006838</v>
      </c>
      <c r="D133" s="103">
        <f t="shared" si="7"/>
        <v>-8.6147338151931763E-9</v>
      </c>
      <c r="E133" s="103">
        <f t="shared" si="8"/>
        <v>-3204420.5917006927</v>
      </c>
      <c r="G133" s="103">
        <v>21081.714070437138</v>
      </c>
      <c r="J133" s="103">
        <f t="shared" si="9"/>
        <v>21081.714070437138</v>
      </c>
    </row>
    <row r="134" spans="2:10">
      <c r="B134" s="117">
        <f t="shared" si="10"/>
        <v>46660</v>
      </c>
      <c r="C134" s="103">
        <f t="shared" si="6"/>
        <v>-3183338.8776302468</v>
      </c>
      <c r="D134" s="103">
        <f t="shared" si="7"/>
        <v>-8.6147338151931763E-9</v>
      </c>
      <c r="E134" s="103">
        <f t="shared" si="8"/>
        <v>-3183338.8776302552</v>
      </c>
      <c r="G134" s="103">
        <v>21081.714070437138</v>
      </c>
      <c r="J134" s="103">
        <f t="shared" si="9"/>
        <v>21081.714070437138</v>
      </c>
    </row>
    <row r="135" spans="2:10">
      <c r="B135" s="117">
        <f t="shared" si="10"/>
        <v>46691</v>
      </c>
      <c r="C135" s="103">
        <f t="shared" si="6"/>
        <v>-3162257.1635598098</v>
      </c>
      <c r="D135" s="103">
        <f t="shared" si="7"/>
        <v>-8.6147338151931763E-9</v>
      </c>
      <c r="E135" s="103">
        <f t="shared" si="8"/>
        <v>-3162257.1635598186</v>
      </c>
      <c r="G135" s="103">
        <v>21081.714070437138</v>
      </c>
      <c r="J135" s="103">
        <f t="shared" si="9"/>
        <v>21081.714070437138</v>
      </c>
    </row>
    <row r="136" spans="2:10">
      <c r="B136" s="117">
        <f t="shared" si="10"/>
        <v>46721</v>
      </c>
      <c r="C136" s="103">
        <f t="shared" si="6"/>
        <v>-3141175.4494893728</v>
      </c>
      <c r="D136" s="103">
        <f t="shared" si="7"/>
        <v>-8.6147338151931763E-9</v>
      </c>
      <c r="E136" s="103">
        <f t="shared" si="8"/>
        <v>-3141175.4494893812</v>
      </c>
      <c r="G136" s="103">
        <v>21081.714070437138</v>
      </c>
      <c r="J136" s="103">
        <f t="shared" si="9"/>
        <v>21081.714070437138</v>
      </c>
    </row>
    <row r="137" spans="2:10">
      <c r="B137" s="117">
        <f t="shared" si="10"/>
        <v>46752</v>
      </c>
      <c r="C137" s="103">
        <f t="shared" si="6"/>
        <v>-3120093.7354189358</v>
      </c>
      <c r="D137" s="103">
        <f t="shared" si="7"/>
        <v>-8.6147338151931763E-9</v>
      </c>
      <c r="E137" s="103">
        <f t="shared" si="8"/>
        <v>-3120093.7354189446</v>
      </c>
      <c r="G137" s="103">
        <v>21081.714070437138</v>
      </c>
      <c r="J137" s="103">
        <f t="shared" si="9"/>
        <v>21081.714070437138</v>
      </c>
    </row>
    <row r="138" spans="2:10">
      <c r="B138" s="117">
        <f t="shared" si="10"/>
        <v>46783</v>
      </c>
      <c r="C138" s="103">
        <f t="shared" si="6"/>
        <v>-3099012.0213484988</v>
      </c>
      <c r="D138" s="103">
        <f t="shared" si="7"/>
        <v>-8.6147338151931763E-9</v>
      </c>
      <c r="E138" s="103">
        <f t="shared" si="8"/>
        <v>-3099012.0213485071</v>
      </c>
      <c r="G138" s="103">
        <v>21081.714070437138</v>
      </c>
      <c r="J138" s="103">
        <f t="shared" si="9"/>
        <v>21081.714070437138</v>
      </c>
    </row>
    <row r="139" spans="2:10">
      <c r="B139" s="117">
        <f t="shared" si="10"/>
        <v>46812</v>
      </c>
      <c r="C139" s="103">
        <f t="shared" si="6"/>
        <v>-3077930.3072780618</v>
      </c>
      <c r="D139" s="103">
        <f t="shared" si="7"/>
        <v>-8.6147338151931763E-9</v>
      </c>
      <c r="E139" s="103">
        <f t="shared" si="8"/>
        <v>-3077930.3072780706</v>
      </c>
      <c r="G139" s="103">
        <v>21081.714070437138</v>
      </c>
      <c r="J139" s="103">
        <f t="shared" si="9"/>
        <v>21081.714070437138</v>
      </c>
    </row>
    <row r="140" spans="2:10">
      <c r="B140" s="117">
        <f t="shared" si="10"/>
        <v>46843</v>
      </c>
      <c r="C140" s="103">
        <f t="shared" si="6"/>
        <v>-3056848.5932076247</v>
      </c>
      <c r="D140" s="103">
        <f t="shared" si="7"/>
        <v>-8.6147338151931763E-9</v>
      </c>
      <c r="E140" s="103">
        <f t="shared" si="8"/>
        <v>-3056848.5932076331</v>
      </c>
      <c r="G140" s="103">
        <v>21081.714070437138</v>
      </c>
      <c r="J140" s="103">
        <f t="shared" si="9"/>
        <v>21081.714070437138</v>
      </c>
    </row>
    <row r="141" spans="2:10">
      <c r="B141" s="117">
        <f t="shared" si="10"/>
        <v>46873</v>
      </c>
      <c r="C141" s="103">
        <f t="shared" si="6"/>
        <v>-3035766.8791371877</v>
      </c>
      <c r="D141" s="103">
        <f t="shared" si="7"/>
        <v>-8.6147338151931763E-9</v>
      </c>
      <c r="E141" s="103">
        <f t="shared" si="8"/>
        <v>-3035766.8791371966</v>
      </c>
      <c r="G141" s="103">
        <v>21081.714070437138</v>
      </c>
      <c r="J141" s="103">
        <f t="shared" si="9"/>
        <v>21081.714070437138</v>
      </c>
    </row>
    <row r="142" spans="2:10">
      <c r="B142" s="117">
        <f t="shared" si="10"/>
        <v>46904</v>
      </c>
      <c r="C142" s="103">
        <f t="shared" si="6"/>
        <v>-3014685.1650667507</v>
      </c>
      <c r="D142" s="103">
        <f t="shared" si="7"/>
        <v>-8.6147338151931763E-9</v>
      </c>
      <c r="E142" s="103">
        <f t="shared" si="8"/>
        <v>-3014685.1650667591</v>
      </c>
      <c r="G142" s="103">
        <v>21081.714070437138</v>
      </c>
      <c r="J142" s="103">
        <f t="shared" si="9"/>
        <v>21081.714070437138</v>
      </c>
    </row>
    <row r="143" spans="2:10">
      <c r="B143" s="117">
        <f t="shared" si="10"/>
        <v>46934</v>
      </c>
      <c r="C143" s="103">
        <f t="shared" si="6"/>
        <v>-2993603.4509963137</v>
      </c>
      <c r="D143" s="103">
        <f t="shared" si="7"/>
        <v>-8.6147338151931763E-9</v>
      </c>
      <c r="E143" s="103">
        <f t="shared" si="8"/>
        <v>-2993603.4509963226</v>
      </c>
      <c r="G143" s="103">
        <v>21081.714070437138</v>
      </c>
      <c r="J143" s="103">
        <f t="shared" si="9"/>
        <v>21081.714070437138</v>
      </c>
    </row>
    <row r="144" spans="2:10">
      <c r="B144" s="117">
        <f t="shared" si="10"/>
        <v>46965</v>
      </c>
      <c r="C144" s="103">
        <f t="shared" si="6"/>
        <v>-2972521.7369258767</v>
      </c>
      <c r="D144" s="103">
        <f t="shared" si="7"/>
        <v>-8.6147338151931763E-9</v>
      </c>
      <c r="E144" s="103">
        <f t="shared" si="8"/>
        <v>-2972521.7369258851</v>
      </c>
      <c r="G144" s="103">
        <v>21081.714070437138</v>
      </c>
      <c r="J144" s="103">
        <f t="shared" si="9"/>
        <v>21081.714070437138</v>
      </c>
    </row>
    <row r="145" spans="2:10">
      <c r="B145" s="117">
        <f t="shared" si="10"/>
        <v>46996</v>
      </c>
      <c r="C145" s="103">
        <f t="shared" si="6"/>
        <v>-2951440.0228554397</v>
      </c>
      <c r="D145" s="103">
        <f t="shared" si="7"/>
        <v>-8.6147338151931763E-9</v>
      </c>
      <c r="E145" s="103">
        <f t="shared" si="8"/>
        <v>-2951440.0228554485</v>
      </c>
      <c r="G145" s="103">
        <v>21081.714070437138</v>
      </c>
      <c r="J145" s="103">
        <f t="shared" si="9"/>
        <v>21081.714070437138</v>
      </c>
    </row>
    <row r="146" spans="2:10">
      <c r="B146" s="117">
        <f t="shared" si="10"/>
        <v>47026</v>
      </c>
      <c r="C146" s="103">
        <f t="shared" si="6"/>
        <v>-2930358.3087850027</v>
      </c>
      <c r="D146" s="103">
        <f t="shared" si="7"/>
        <v>-8.6147338151931763E-9</v>
      </c>
      <c r="E146" s="103">
        <f t="shared" si="8"/>
        <v>-2930358.3087850111</v>
      </c>
      <c r="G146" s="103">
        <v>21081.714070437138</v>
      </c>
      <c r="J146" s="103">
        <f t="shared" si="9"/>
        <v>21081.714070437138</v>
      </c>
    </row>
    <row r="147" spans="2:10">
      <c r="B147" s="117">
        <f t="shared" si="10"/>
        <v>47057</v>
      </c>
      <c r="C147" s="103">
        <f t="shared" si="6"/>
        <v>-2909276.5947145657</v>
      </c>
      <c r="D147" s="103">
        <f t="shared" si="7"/>
        <v>-8.6147338151931763E-9</v>
      </c>
      <c r="E147" s="103">
        <f t="shared" si="8"/>
        <v>-2909276.5947145745</v>
      </c>
      <c r="G147" s="103">
        <v>21081.714070437138</v>
      </c>
      <c r="J147" s="103">
        <f t="shared" si="9"/>
        <v>21081.714070437138</v>
      </c>
    </row>
    <row r="148" spans="2:10">
      <c r="B148" s="117">
        <f t="shared" si="10"/>
        <v>47087</v>
      </c>
      <c r="C148" s="103">
        <f t="shared" si="6"/>
        <v>-2888194.8806441287</v>
      </c>
      <c r="D148" s="103">
        <f t="shared" si="7"/>
        <v>-8.6147338151931763E-9</v>
      </c>
      <c r="E148" s="103">
        <f t="shared" si="8"/>
        <v>-2888194.880644137</v>
      </c>
      <c r="G148" s="103">
        <v>21081.714070437138</v>
      </c>
      <c r="J148" s="103">
        <f t="shared" si="9"/>
        <v>21081.714070437138</v>
      </c>
    </row>
    <row r="149" spans="2:10">
      <c r="B149" s="117">
        <f t="shared" si="10"/>
        <v>47118</v>
      </c>
      <c r="C149" s="103">
        <f t="shared" si="6"/>
        <v>-2867113.1665736916</v>
      </c>
      <c r="D149" s="103">
        <f t="shared" si="7"/>
        <v>-8.6147338151931763E-9</v>
      </c>
      <c r="E149" s="103">
        <f t="shared" si="8"/>
        <v>-2867113.1665737005</v>
      </c>
      <c r="G149" s="103">
        <v>21081.714070437138</v>
      </c>
      <c r="J149" s="103">
        <f t="shared" si="9"/>
        <v>21081.714070437138</v>
      </c>
    </row>
    <row r="150" spans="2:10">
      <c r="B150" s="117">
        <f t="shared" si="10"/>
        <v>47149</v>
      </c>
      <c r="C150" s="103">
        <f t="shared" si="6"/>
        <v>-2846031.4525032546</v>
      </c>
      <c r="D150" s="103">
        <f t="shared" si="7"/>
        <v>-8.6147338151931763E-9</v>
      </c>
      <c r="E150" s="103">
        <f t="shared" si="8"/>
        <v>-2846031.452503263</v>
      </c>
      <c r="G150" s="103">
        <v>21081.714070437138</v>
      </c>
      <c r="J150" s="103">
        <f t="shared" si="9"/>
        <v>21081.714070437138</v>
      </c>
    </row>
    <row r="151" spans="2:10">
      <c r="B151" s="117">
        <f t="shared" si="10"/>
        <v>47177</v>
      </c>
      <c r="C151" s="103">
        <f t="shared" ref="C151:C214" si="11">C150+G151</f>
        <v>-2824949.7384328176</v>
      </c>
      <c r="D151" s="103">
        <f t="shared" ref="D151:D214" si="12">D150+H151+I151</f>
        <v>-8.6147338151931763E-9</v>
      </c>
      <c r="E151" s="103">
        <f t="shared" ref="E151:E214" si="13">C151+D151</f>
        <v>-2824949.7384328265</v>
      </c>
      <c r="G151" s="103">
        <v>21081.714070437138</v>
      </c>
      <c r="J151" s="103">
        <f t="shared" ref="J151:J214" si="14">SUM(G151:I151)</f>
        <v>21081.714070437138</v>
      </c>
    </row>
    <row r="152" spans="2:10">
      <c r="B152" s="117">
        <f t="shared" ref="B152:B215" si="15">EOMONTH(B151,1)</f>
        <v>47208</v>
      </c>
      <c r="C152" s="103">
        <f t="shared" si="11"/>
        <v>-2803868.0243623806</v>
      </c>
      <c r="D152" s="103">
        <f t="shared" si="12"/>
        <v>-8.6147338151931763E-9</v>
      </c>
      <c r="E152" s="103">
        <f t="shared" si="13"/>
        <v>-2803868.024362389</v>
      </c>
      <c r="G152" s="103">
        <v>21081.714070437138</v>
      </c>
      <c r="J152" s="103">
        <f t="shared" si="14"/>
        <v>21081.714070437138</v>
      </c>
    </row>
    <row r="153" spans="2:10">
      <c r="B153" s="117">
        <f t="shared" si="15"/>
        <v>47238</v>
      </c>
      <c r="C153" s="103">
        <f t="shared" si="11"/>
        <v>-2782786.3102919436</v>
      </c>
      <c r="D153" s="103">
        <f t="shared" si="12"/>
        <v>-8.6147338151931763E-9</v>
      </c>
      <c r="E153" s="103">
        <f t="shared" si="13"/>
        <v>-2782786.3102919525</v>
      </c>
      <c r="G153" s="103">
        <v>21081.714070437138</v>
      </c>
      <c r="J153" s="103">
        <f t="shared" si="14"/>
        <v>21081.714070437138</v>
      </c>
    </row>
    <row r="154" spans="2:10">
      <c r="B154" s="117">
        <f t="shared" si="15"/>
        <v>47269</v>
      </c>
      <c r="C154" s="103">
        <f t="shared" si="11"/>
        <v>-2761704.5962215066</v>
      </c>
      <c r="D154" s="103">
        <f t="shared" si="12"/>
        <v>-8.6147338151931763E-9</v>
      </c>
      <c r="E154" s="103">
        <f t="shared" si="13"/>
        <v>-2761704.596221515</v>
      </c>
      <c r="G154" s="103">
        <v>21081.714070437138</v>
      </c>
      <c r="J154" s="103">
        <f t="shared" si="14"/>
        <v>21081.714070437138</v>
      </c>
    </row>
    <row r="155" spans="2:10">
      <c r="B155" s="117">
        <f t="shared" si="15"/>
        <v>47299</v>
      </c>
      <c r="C155" s="103">
        <f t="shared" si="11"/>
        <v>-2740622.8821510696</v>
      </c>
      <c r="D155" s="103">
        <f t="shared" si="12"/>
        <v>-8.6147338151931763E-9</v>
      </c>
      <c r="E155" s="103">
        <f t="shared" si="13"/>
        <v>-2740622.8821510784</v>
      </c>
      <c r="G155" s="103">
        <v>21081.714070437138</v>
      </c>
      <c r="J155" s="103">
        <f t="shared" si="14"/>
        <v>21081.714070437138</v>
      </c>
    </row>
    <row r="156" spans="2:10">
      <c r="B156" s="117">
        <f t="shared" si="15"/>
        <v>47330</v>
      </c>
      <c r="C156" s="103">
        <f t="shared" si="11"/>
        <v>-2719541.1680806326</v>
      </c>
      <c r="D156" s="103">
        <f t="shared" si="12"/>
        <v>-8.6147338151931763E-9</v>
      </c>
      <c r="E156" s="103">
        <f t="shared" si="13"/>
        <v>-2719541.168080641</v>
      </c>
      <c r="G156" s="103">
        <v>21081.714070437138</v>
      </c>
      <c r="J156" s="103">
        <f t="shared" si="14"/>
        <v>21081.714070437138</v>
      </c>
    </row>
    <row r="157" spans="2:10">
      <c r="B157" s="117">
        <f t="shared" si="15"/>
        <v>47361</v>
      </c>
      <c r="C157" s="103">
        <f t="shared" si="11"/>
        <v>-2698459.4540101956</v>
      </c>
      <c r="D157" s="103">
        <f t="shared" si="12"/>
        <v>-8.6147338151931763E-9</v>
      </c>
      <c r="E157" s="103">
        <f t="shared" si="13"/>
        <v>-2698459.4540102044</v>
      </c>
      <c r="G157" s="103">
        <v>21081.714070437138</v>
      </c>
      <c r="J157" s="103">
        <f t="shared" si="14"/>
        <v>21081.714070437138</v>
      </c>
    </row>
    <row r="158" spans="2:10">
      <c r="B158" s="117">
        <f t="shared" si="15"/>
        <v>47391</v>
      </c>
      <c r="C158" s="103">
        <f t="shared" si="11"/>
        <v>-2677377.7399397586</v>
      </c>
      <c r="D158" s="103">
        <f t="shared" si="12"/>
        <v>-8.6147338151931763E-9</v>
      </c>
      <c r="E158" s="103">
        <f t="shared" si="13"/>
        <v>-2677377.7399397669</v>
      </c>
      <c r="G158" s="103">
        <v>21081.714070437138</v>
      </c>
      <c r="J158" s="103">
        <f t="shared" si="14"/>
        <v>21081.714070437138</v>
      </c>
    </row>
    <row r="159" spans="2:10">
      <c r="B159" s="117">
        <f t="shared" si="15"/>
        <v>47422</v>
      </c>
      <c r="C159" s="103">
        <f t="shared" si="11"/>
        <v>-2656296.0258693215</v>
      </c>
      <c r="D159" s="103">
        <f t="shared" si="12"/>
        <v>-8.6147338151931763E-9</v>
      </c>
      <c r="E159" s="103">
        <f t="shared" si="13"/>
        <v>-2656296.0258693304</v>
      </c>
      <c r="G159" s="103">
        <v>21081.714070437138</v>
      </c>
      <c r="J159" s="103">
        <f t="shared" si="14"/>
        <v>21081.714070437138</v>
      </c>
    </row>
    <row r="160" spans="2:10">
      <c r="B160" s="117">
        <f t="shared" si="15"/>
        <v>47452</v>
      </c>
      <c r="C160" s="103">
        <f t="shared" si="11"/>
        <v>-2635214.3117988845</v>
      </c>
      <c r="D160" s="103">
        <f t="shared" si="12"/>
        <v>-8.6147338151931763E-9</v>
      </c>
      <c r="E160" s="103">
        <f t="shared" si="13"/>
        <v>-2635214.3117988929</v>
      </c>
      <c r="G160" s="103">
        <v>21081.714070437138</v>
      </c>
      <c r="J160" s="103">
        <f t="shared" si="14"/>
        <v>21081.714070437138</v>
      </c>
    </row>
    <row r="161" spans="2:10">
      <c r="B161" s="117">
        <f t="shared" si="15"/>
        <v>47483</v>
      </c>
      <c r="C161" s="103">
        <f t="shared" si="11"/>
        <v>-2614132.5977284475</v>
      </c>
      <c r="D161" s="103">
        <f t="shared" si="12"/>
        <v>-8.6147338151931763E-9</v>
      </c>
      <c r="E161" s="103">
        <f t="shared" si="13"/>
        <v>-2614132.5977284564</v>
      </c>
      <c r="G161" s="103">
        <v>21081.714070437138</v>
      </c>
      <c r="J161" s="103">
        <f t="shared" si="14"/>
        <v>21081.714070437138</v>
      </c>
    </row>
    <row r="162" spans="2:10">
      <c r="B162" s="117">
        <f t="shared" si="15"/>
        <v>47514</v>
      </c>
      <c r="C162" s="103">
        <f t="shared" si="11"/>
        <v>-2593050.8836580105</v>
      </c>
      <c r="D162" s="103">
        <f t="shared" si="12"/>
        <v>-8.6147338151931763E-9</v>
      </c>
      <c r="E162" s="103">
        <f t="shared" si="13"/>
        <v>-2593050.8836580189</v>
      </c>
      <c r="G162" s="103">
        <v>21081.714070437138</v>
      </c>
      <c r="J162" s="103">
        <f t="shared" si="14"/>
        <v>21081.714070437138</v>
      </c>
    </row>
    <row r="163" spans="2:10">
      <c r="B163" s="117">
        <f t="shared" si="15"/>
        <v>47542</v>
      </c>
      <c r="C163" s="103">
        <f t="shared" si="11"/>
        <v>-2571969.1695875735</v>
      </c>
      <c r="D163" s="103">
        <f t="shared" si="12"/>
        <v>-8.6147338151931763E-9</v>
      </c>
      <c r="E163" s="103">
        <f t="shared" si="13"/>
        <v>-2571969.1695875823</v>
      </c>
      <c r="G163" s="103">
        <v>21081.714070437138</v>
      </c>
      <c r="J163" s="103">
        <f t="shared" si="14"/>
        <v>21081.714070437138</v>
      </c>
    </row>
    <row r="164" spans="2:10">
      <c r="B164" s="117">
        <f t="shared" si="15"/>
        <v>47573</v>
      </c>
      <c r="C164" s="103">
        <f t="shared" si="11"/>
        <v>-2550887.4555171365</v>
      </c>
      <c r="D164" s="103">
        <f t="shared" si="12"/>
        <v>-8.6147338151931763E-9</v>
      </c>
      <c r="E164" s="103">
        <f t="shared" si="13"/>
        <v>-2550887.4555171449</v>
      </c>
      <c r="G164" s="103">
        <v>21081.714070437138</v>
      </c>
      <c r="J164" s="103">
        <f t="shared" si="14"/>
        <v>21081.714070437138</v>
      </c>
    </row>
    <row r="165" spans="2:10">
      <c r="B165" s="117">
        <f t="shared" si="15"/>
        <v>47603</v>
      </c>
      <c r="C165" s="103">
        <f t="shared" si="11"/>
        <v>-2529805.7414466995</v>
      </c>
      <c r="D165" s="103">
        <f t="shared" si="12"/>
        <v>-8.6147338151931763E-9</v>
      </c>
      <c r="E165" s="103">
        <f t="shared" si="13"/>
        <v>-2529805.7414467083</v>
      </c>
      <c r="G165" s="103">
        <v>21081.714070437138</v>
      </c>
      <c r="J165" s="103">
        <f t="shared" si="14"/>
        <v>21081.714070437138</v>
      </c>
    </row>
    <row r="166" spans="2:10">
      <c r="B166" s="117">
        <f t="shared" si="15"/>
        <v>47634</v>
      </c>
      <c r="C166" s="103">
        <f t="shared" si="11"/>
        <v>-2508724.0273762625</v>
      </c>
      <c r="D166" s="103">
        <f t="shared" si="12"/>
        <v>-8.6147338151931763E-9</v>
      </c>
      <c r="E166" s="103">
        <f t="shared" si="13"/>
        <v>-2508724.0273762709</v>
      </c>
      <c r="G166" s="103">
        <v>21081.714070437138</v>
      </c>
      <c r="J166" s="103">
        <f t="shared" si="14"/>
        <v>21081.714070437138</v>
      </c>
    </row>
    <row r="167" spans="2:10">
      <c r="B167" s="117">
        <f t="shared" si="15"/>
        <v>47664</v>
      </c>
      <c r="C167" s="103">
        <f t="shared" si="11"/>
        <v>-2487642.3133058255</v>
      </c>
      <c r="D167" s="103">
        <f t="shared" si="12"/>
        <v>-8.6147338151931763E-9</v>
      </c>
      <c r="E167" s="103">
        <f t="shared" si="13"/>
        <v>-2487642.3133058343</v>
      </c>
      <c r="G167" s="103">
        <v>21081.714070437138</v>
      </c>
      <c r="J167" s="103">
        <f t="shared" si="14"/>
        <v>21081.714070437138</v>
      </c>
    </row>
    <row r="168" spans="2:10">
      <c r="B168" s="117">
        <f t="shared" si="15"/>
        <v>47695</v>
      </c>
      <c r="C168" s="103">
        <f t="shared" si="11"/>
        <v>-2466560.5992353885</v>
      </c>
      <c r="D168" s="103">
        <f t="shared" si="12"/>
        <v>-8.6147338151931763E-9</v>
      </c>
      <c r="E168" s="103">
        <f t="shared" si="13"/>
        <v>-2466560.5992353968</v>
      </c>
      <c r="G168" s="103">
        <v>21081.714070437138</v>
      </c>
      <c r="J168" s="103">
        <f t="shared" si="14"/>
        <v>21081.714070437138</v>
      </c>
    </row>
    <row r="169" spans="2:10">
      <c r="B169" s="117">
        <f t="shared" si="15"/>
        <v>47726</v>
      </c>
      <c r="C169" s="103">
        <f t="shared" si="11"/>
        <v>-2445478.8851649514</v>
      </c>
      <c r="D169" s="103">
        <f t="shared" si="12"/>
        <v>-8.6147338151931763E-9</v>
      </c>
      <c r="E169" s="103">
        <f t="shared" si="13"/>
        <v>-2445478.8851649603</v>
      </c>
      <c r="G169" s="103">
        <v>21081.714070437138</v>
      </c>
      <c r="J169" s="103">
        <f t="shared" si="14"/>
        <v>21081.714070437138</v>
      </c>
    </row>
    <row r="170" spans="2:10">
      <c r="B170" s="117">
        <f t="shared" si="15"/>
        <v>47756</v>
      </c>
      <c r="C170" s="103">
        <f t="shared" si="11"/>
        <v>-2424397.1710945144</v>
      </c>
      <c r="D170" s="103">
        <f t="shared" si="12"/>
        <v>-8.6147338151931763E-9</v>
      </c>
      <c r="E170" s="103">
        <f t="shared" si="13"/>
        <v>-2424397.1710945228</v>
      </c>
      <c r="G170" s="103">
        <v>21081.714070437138</v>
      </c>
      <c r="J170" s="103">
        <f t="shared" si="14"/>
        <v>21081.714070437138</v>
      </c>
    </row>
    <row r="171" spans="2:10">
      <c r="B171" s="117">
        <f t="shared" si="15"/>
        <v>47787</v>
      </c>
      <c r="C171" s="103">
        <f t="shared" si="11"/>
        <v>-2403315.4570240774</v>
      </c>
      <c r="D171" s="103">
        <f t="shared" si="12"/>
        <v>-8.6147338151931763E-9</v>
      </c>
      <c r="E171" s="103">
        <f t="shared" si="13"/>
        <v>-2403315.4570240863</v>
      </c>
      <c r="G171" s="103">
        <v>21081.714070437138</v>
      </c>
      <c r="J171" s="103">
        <f t="shared" si="14"/>
        <v>21081.714070437138</v>
      </c>
    </row>
    <row r="172" spans="2:10">
      <c r="B172" s="117">
        <f t="shared" si="15"/>
        <v>47817</v>
      </c>
      <c r="C172" s="103">
        <f t="shared" si="11"/>
        <v>-2382233.7429536404</v>
      </c>
      <c r="D172" s="103">
        <f t="shared" si="12"/>
        <v>-8.6147338151931763E-9</v>
      </c>
      <c r="E172" s="103">
        <f t="shared" si="13"/>
        <v>-2382233.7429536488</v>
      </c>
      <c r="G172" s="103">
        <v>21081.714070437138</v>
      </c>
      <c r="J172" s="103">
        <f t="shared" si="14"/>
        <v>21081.714070437138</v>
      </c>
    </row>
    <row r="173" spans="2:10">
      <c r="B173" s="117">
        <f t="shared" si="15"/>
        <v>47848</v>
      </c>
      <c r="C173" s="103">
        <f t="shared" si="11"/>
        <v>-2361152.0288832034</v>
      </c>
      <c r="D173" s="103">
        <f t="shared" si="12"/>
        <v>-8.6147338151931763E-9</v>
      </c>
      <c r="E173" s="103">
        <f t="shared" si="13"/>
        <v>-2361152.0288832122</v>
      </c>
      <c r="G173" s="103">
        <v>21081.714070437138</v>
      </c>
      <c r="J173" s="103">
        <f t="shared" si="14"/>
        <v>21081.714070437138</v>
      </c>
    </row>
    <row r="174" spans="2:10">
      <c r="B174" s="117">
        <f t="shared" si="15"/>
        <v>47879</v>
      </c>
      <c r="C174" s="103">
        <f t="shared" si="11"/>
        <v>-2340070.3148127664</v>
      </c>
      <c r="D174" s="103">
        <f t="shared" si="12"/>
        <v>-8.6147338151931763E-9</v>
      </c>
      <c r="E174" s="103">
        <f t="shared" si="13"/>
        <v>-2340070.3148127748</v>
      </c>
      <c r="G174" s="103">
        <v>21081.714070437138</v>
      </c>
      <c r="J174" s="103">
        <f t="shared" si="14"/>
        <v>21081.714070437138</v>
      </c>
    </row>
    <row r="175" spans="2:10">
      <c r="B175" s="117">
        <f t="shared" si="15"/>
        <v>47907</v>
      </c>
      <c r="C175" s="103">
        <f t="shared" si="11"/>
        <v>-2318988.6007423294</v>
      </c>
      <c r="D175" s="103">
        <f t="shared" si="12"/>
        <v>-8.6147338151931763E-9</v>
      </c>
      <c r="E175" s="103">
        <f t="shared" si="13"/>
        <v>-2318988.6007423382</v>
      </c>
      <c r="G175" s="103">
        <v>21081.714070437138</v>
      </c>
      <c r="J175" s="103">
        <f t="shared" si="14"/>
        <v>21081.714070437138</v>
      </c>
    </row>
    <row r="176" spans="2:10">
      <c r="B176" s="117">
        <f t="shared" si="15"/>
        <v>47938</v>
      </c>
      <c r="C176" s="103">
        <f t="shared" si="11"/>
        <v>-2297906.8866718924</v>
      </c>
      <c r="D176" s="103">
        <f t="shared" si="12"/>
        <v>-8.6147338151931763E-9</v>
      </c>
      <c r="E176" s="103">
        <f t="shared" si="13"/>
        <v>-2297906.8866719007</v>
      </c>
      <c r="G176" s="103">
        <v>21081.714070437138</v>
      </c>
      <c r="J176" s="103">
        <f t="shared" si="14"/>
        <v>21081.714070437138</v>
      </c>
    </row>
    <row r="177" spans="2:10">
      <c r="B177" s="117">
        <f t="shared" si="15"/>
        <v>47968</v>
      </c>
      <c r="C177" s="103">
        <f t="shared" si="11"/>
        <v>-2276825.1726014554</v>
      </c>
      <c r="D177" s="103">
        <f t="shared" si="12"/>
        <v>-8.6147338151931763E-9</v>
      </c>
      <c r="E177" s="103">
        <f t="shared" si="13"/>
        <v>-2276825.1726014642</v>
      </c>
      <c r="G177" s="103">
        <v>21081.714070437138</v>
      </c>
      <c r="J177" s="103">
        <f t="shared" si="14"/>
        <v>21081.714070437138</v>
      </c>
    </row>
    <row r="178" spans="2:10">
      <c r="B178" s="117">
        <f t="shared" si="15"/>
        <v>47999</v>
      </c>
      <c r="C178" s="103">
        <f t="shared" si="11"/>
        <v>-2255743.4585310183</v>
      </c>
      <c r="D178" s="103">
        <f t="shared" si="12"/>
        <v>-8.6147338151931763E-9</v>
      </c>
      <c r="E178" s="103">
        <f t="shared" si="13"/>
        <v>-2255743.4585310267</v>
      </c>
      <c r="G178" s="103">
        <v>21081.714070437138</v>
      </c>
      <c r="J178" s="103">
        <f t="shared" si="14"/>
        <v>21081.714070437138</v>
      </c>
    </row>
    <row r="179" spans="2:10">
      <c r="B179" s="117">
        <f t="shared" si="15"/>
        <v>48029</v>
      </c>
      <c r="C179" s="103">
        <f t="shared" si="11"/>
        <v>-2234661.7444605813</v>
      </c>
      <c r="D179" s="103">
        <f t="shared" si="12"/>
        <v>-8.6147338151931763E-9</v>
      </c>
      <c r="E179" s="103">
        <f t="shared" si="13"/>
        <v>-2234661.7444605902</v>
      </c>
      <c r="G179" s="103">
        <v>21081.714070437138</v>
      </c>
      <c r="J179" s="103">
        <f t="shared" si="14"/>
        <v>21081.714070437138</v>
      </c>
    </row>
    <row r="180" spans="2:10">
      <c r="B180" s="117">
        <f t="shared" si="15"/>
        <v>48060</v>
      </c>
      <c r="C180" s="103">
        <f t="shared" si="11"/>
        <v>-2213580.0303901443</v>
      </c>
      <c r="D180" s="103">
        <f t="shared" si="12"/>
        <v>-8.6147338151931763E-9</v>
      </c>
      <c r="E180" s="103">
        <f t="shared" si="13"/>
        <v>-2213580.0303901527</v>
      </c>
      <c r="G180" s="103">
        <v>21081.714070437138</v>
      </c>
      <c r="J180" s="103">
        <f t="shared" si="14"/>
        <v>21081.714070437138</v>
      </c>
    </row>
    <row r="181" spans="2:10">
      <c r="B181" s="117">
        <f t="shared" si="15"/>
        <v>48091</v>
      </c>
      <c r="C181" s="103">
        <f t="shared" si="11"/>
        <v>-2192498.3163197073</v>
      </c>
      <c r="D181" s="103">
        <f t="shared" si="12"/>
        <v>-8.6147338151931763E-9</v>
      </c>
      <c r="E181" s="103">
        <f t="shared" si="13"/>
        <v>-2192498.3163197162</v>
      </c>
      <c r="G181" s="103">
        <v>21081.714070437138</v>
      </c>
      <c r="J181" s="103">
        <f t="shared" si="14"/>
        <v>21081.714070437138</v>
      </c>
    </row>
    <row r="182" spans="2:10">
      <c r="B182" s="117">
        <f t="shared" si="15"/>
        <v>48121</v>
      </c>
      <c r="C182" s="103">
        <f t="shared" si="11"/>
        <v>-2171416.6022492703</v>
      </c>
      <c r="D182" s="103">
        <f t="shared" si="12"/>
        <v>-8.6147338151931763E-9</v>
      </c>
      <c r="E182" s="103">
        <f t="shared" si="13"/>
        <v>-2171416.6022492787</v>
      </c>
      <c r="G182" s="103">
        <v>21081.714070437138</v>
      </c>
      <c r="J182" s="103">
        <f t="shared" si="14"/>
        <v>21081.714070437138</v>
      </c>
    </row>
    <row r="183" spans="2:10">
      <c r="B183" s="117">
        <f t="shared" si="15"/>
        <v>48152</v>
      </c>
      <c r="C183" s="103">
        <f t="shared" si="11"/>
        <v>-2150334.8881788333</v>
      </c>
      <c r="D183" s="103">
        <f t="shared" si="12"/>
        <v>-8.6147338151931763E-9</v>
      </c>
      <c r="E183" s="103">
        <f t="shared" si="13"/>
        <v>-2150334.8881788421</v>
      </c>
      <c r="G183" s="103">
        <v>21081.714070437138</v>
      </c>
      <c r="J183" s="103">
        <f t="shared" si="14"/>
        <v>21081.714070437138</v>
      </c>
    </row>
    <row r="184" spans="2:10">
      <c r="B184" s="117">
        <f t="shared" si="15"/>
        <v>48182</v>
      </c>
      <c r="C184" s="103">
        <f t="shared" si="11"/>
        <v>-2129253.1741083963</v>
      </c>
      <c r="D184" s="103">
        <f t="shared" si="12"/>
        <v>-8.6147338151931763E-9</v>
      </c>
      <c r="E184" s="103">
        <f t="shared" si="13"/>
        <v>-2129253.1741084047</v>
      </c>
      <c r="G184" s="103">
        <v>21081.714070437138</v>
      </c>
      <c r="J184" s="103">
        <f t="shared" si="14"/>
        <v>21081.714070437138</v>
      </c>
    </row>
    <row r="185" spans="2:10">
      <c r="B185" s="117">
        <f t="shared" si="15"/>
        <v>48213</v>
      </c>
      <c r="C185" s="103">
        <f t="shared" si="11"/>
        <v>-2108171.4600379593</v>
      </c>
      <c r="D185" s="103">
        <f t="shared" si="12"/>
        <v>-8.6147338151931763E-9</v>
      </c>
      <c r="E185" s="103">
        <f t="shared" si="13"/>
        <v>-2108171.4600379681</v>
      </c>
      <c r="G185" s="103">
        <v>21081.714070437138</v>
      </c>
      <c r="J185" s="103">
        <f t="shared" si="14"/>
        <v>21081.714070437138</v>
      </c>
    </row>
    <row r="186" spans="2:10">
      <c r="B186" s="117">
        <f t="shared" si="15"/>
        <v>48244</v>
      </c>
      <c r="C186" s="103">
        <f t="shared" si="11"/>
        <v>-2087089.745967522</v>
      </c>
      <c r="D186" s="103">
        <f t="shared" si="12"/>
        <v>-8.6147338151931763E-9</v>
      </c>
      <c r="E186" s="103">
        <f t="shared" si="13"/>
        <v>-2087089.7459675306</v>
      </c>
      <c r="G186" s="103">
        <v>21081.714070437138</v>
      </c>
      <c r="J186" s="103">
        <f t="shared" si="14"/>
        <v>21081.714070437138</v>
      </c>
    </row>
    <row r="187" spans="2:10">
      <c r="B187" s="117">
        <f t="shared" si="15"/>
        <v>48273</v>
      </c>
      <c r="C187" s="103">
        <f t="shared" si="11"/>
        <v>-2066008.0318970848</v>
      </c>
      <c r="D187" s="103">
        <f t="shared" si="12"/>
        <v>-8.6147338151931763E-9</v>
      </c>
      <c r="E187" s="103">
        <f t="shared" si="13"/>
        <v>-2066008.0318970934</v>
      </c>
      <c r="G187" s="103">
        <v>21081.714070437138</v>
      </c>
      <c r="J187" s="103">
        <f t="shared" si="14"/>
        <v>21081.714070437138</v>
      </c>
    </row>
    <row r="188" spans="2:10">
      <c r="B188" s="117">
        <f t="shared" si="15"/>
        <v>48304</v>
      </c>
      <c r="C188" s="103">
        <f t="shared" si="11"/>
        <v>-2044926.3178266475</v>
      </c>
      <c r="D188" s="103">
        <f t="shared" si="12"/>
        <v>-8.6147338151931763E-9</v>
      </c>
      <c r="E188" s="103">
        <f t="shared" si="13"/>
        <v>-2044926.3178266562</v>
      </c>
      <c r="G188" s="103">
        <v>21081.714070437138</v>
      </c>
      <c r="J188" s="103">
        <f t="shared" si="14"/>
        <v>21081.714070437138</v>
      </c>
    </row>
    <row r="189" spans="2:10">
      <c r="B189" s="117">
        <f t="shared" si="15"/>
        <v>48334</v>
      </c>
      <c r="C189" s="103">
        <f t="shared" si="11"/>
        <v>-2023844.6037562103</v>
      </c>
      <c r="D189" s="103">
        <f t="shared" si="12"/>
        <v>-8.6147338151931763E-9</v>
      </c>
      <c r="E189" s="103">
        <f t="shared" si="13"/>
        <v>-2023844.6037562189</v>
      </c>
      <c r="G189" s="103">
        <v>21081.714070437138</v>
      </c>
      <c r="J189" s="103">
        <f t="shared" si="14"/>
        <v>21081.714070437138</v>
      </c>
    </row>
    <row r="190" spans="2:10">
      <c r="B190" s="117">
        <f t="shared" si="15"/>
        <v>48365</v>
      </c>
      <c r="C190" s="103">
        <f t="shared" si="11"/>
        <v>-2002762.8896857731</v>
      </c>
      <c r="D190" s="103">
        <f t="shared" si="12"/>
        <v>-8.6147338151931763E-9</v>
      </c>
      <c r="E190" s="103">
        <f t="shared" si="13"/>
        <v>-2002762.8896857817</v>
      </c>
      <c r="G190" s="103">
        <v>21081.714070437138</v>
      </c>
      <c r="J190" s="103">
        <f t="shared" si="14"/>
        <v>21081.714070437138</v>
      </c>
    </row>
    <row r="191" spans="2:10">
      <c r="B191" s="117">
        <f t="shared" si="15"/>
        <v>48395</v>
      </c>
      <c r="C191" s="103">
        <f t="shared" si="11"/>
        <v>-1981681.1756153358</v>
      </c>
      <c r="D191" s="103">
        <f t="shared" si="12"/>
        <v>-8.6147338151931763E-9</v>
      </c>
      <c r="E191" s="103">
        <f t="shared" si="13"/>
        <v>-1981681.1756153444</v>
      </c>
      <c r="G191" s="103">
        <v>21081.714070437138</v>
      </c>
      <c r="J191" s="103">
        <f t="shared" si="14"/>
        <v>21081.714070437138</v>
      </c>
    </row>
    <row r="192" spans="2:10">
      <c r="B192" s="117">
        <f t="shared" si="15"/>
        <v>48426</v>
      </c>
      <c r="C192" s="103">
        <f t="shared" si="11"/>
        <v>-1960599.4615448986</v>
      </c>
      <c r="D192" s="103">
        <f t="shared" si="12"/>
        <v>-8.6147338151931763E-9</v>
      </c>
      <c r="E192" s="103">
        <f t="shared" si="13"/>
        <v>-1960599.4615449072</v>
      </c>
      <c r="G192" s="103">
        <v>21081.714070437138</v>
      </c>
      <c r="J192" s="103">
        <f t="shared" si="14"/>
        <v>21081.714070437138</v>
      </c>
    </row>
    <row r="193" spans="2:10">
      <c r="B193" s="117">
        <f t="shared" si="15"/>
        <v>48457</v>
      </c>
      <c r="C193" s="103">
        <f t="shared" si="11"/>
        <v>-1939517.7474744613</v>
      </c>
      <c r="D193" s="103">
        <f t="shared" si="12"/>
        <v>-8.6147338151931763E-9</v>
      </c>
      <c r="E193" s="103">
        <f t="shared" si="13"/>
        <v>-1939517.7474744699</v>
      </c>
      <c r="G193" s="103">
        <v>21081.714070437138</v>
      </c>
      <c r="J193" s="103">
        <f t="shared" si="14"/>
        <v>21081.714070437138</v>
      </c>
    </row>
    <row r="194" spans="2:10">
      <c r="B194" s="117">
        <f t="shared" si="15"/>
        <v>48487</v>
      </c>
      <c r="C194" s="103">
        <f t="shared" si="11"/>
        <v>-1918436.0334040241</v>
      </c>
      <c r="D194" s="103">
        <f t="shared" si="12"/>
        <v>-8.6147338151931763E-9</v>
      </c>
      <c r="E194" s="103">
        <f t="shared" si="13"/>
        <v>-1918436.0334040327</v>
      </c>
      <c r="G194" s="103">
        <v>21081.714070437138</v>
      </c>
      <c r="J194" s="103">
        <f t="shared" si="14"/>
        <v>21081.714070437138</v>
      </c>
    </row>
    <row r="195" spans="2:10">
      <c r="B195" s="117">
        <f t="shared" si="15"/>
        <v>48518</v>
      </c>
      <c r="C195" s="103">
        <f t="shared" si="11"/>
        <v>-1897354.3193335868</v>
      </c>
      <c r="D195" s="103">
        <f t="shared" si="12"/>
        <v>-8.6147338151931763E-9</v>
      </c>
      <c r="E195" s="103">
        <f t="shared" si="13"/>
        <v>-1897354.3193335955</v>
      </c>
      <c r="G195" s="103">
        <v>21081.714070437138</v>
      </c>
      <c r="J195" s="103">
        <f t="shared" si="14"/>
        <v>21081.714070437138</v>
      </c>
    </row>
    <row r="196" spans="2:10">
      <c r="B196" s="117">
        <f t="shared" si="15"/>
        <v>48548</v>
      </c>
      <c r="C196" s="103">
        <f t="shared" si="11"/>
        <v>-1876272.6052631496</v>
      </c>
      <c r="D196" s="103">
        <f t="shared" si="12"/>
        <v>-8.6147338151931763E-9</v>
      </c>
      <c r="E196" s="103">
        <f t="shared" si="13"/>
        <v>-1876272.6052631582</v>
      </c>
      <c r="G196" s="103">
        <v>21081.714070437138</v>
      </c>
      <c r="J196" s="103">
        <f t="shared" si="14"/>
        <v>21081.714070437138</v>
      </c>
    </row>
    <row r="197" spans="2:10">
      <c r="B197" s="117">
        <f t="shared" si="15"/>
        <v>48579</v>
      </c>
      <c r="C197" s="103">
        <f t="shared" si="11"/>
        <v>-1855190.8911927124</v>
      </c>
      <c r="D197" s="103">
        <f t="shared" si="12"/>
        <v>-8.6147338151931763E-9</v>
      </c>
      <c r="E197" s="103">
        <f t="shared" si="13"/>
        <v>-1855190.891192721</v>
      </c>
      <c r="G197" s="103">
        <v>21081.714070437138</v>
      </c>
      <c r="J197" s="103">
        <f t="shared" si="14"/>
        <v>21081.714070437138</v>
      </c>
    </row>
    <row r="198" spans="2:10">
      <c r="B198" s="117">
        <f t="shared" si="15"/>
        <v>48610</v>
      </c>
      <c r="C198" s="103">
        <f t="shared" si="11"/>
        <v>-1834109.1771222751</v>
      </c>
      <c r="D198" s="103">
        <f t="shared" si="12"/>
        <v>-8.6147338151931763E-9</v>
      </c>
      <c r="E198" s="103">
        <f t="shared" si="13"/>
        <v>-1834109.1771222837</v>
      </c>
      <c r="G198" s="103">
        <v>21081.714070437138</v>
      </c>
      <c r="J198" s="103">
        <f t="shared" si="14"/>
        <v>21081.714070437138</v>
      </c>
    </row>
    <row r="199" spans="2:10">
      <c r="B199" s="117">
        <f t="shared" si="15"/>
        <v>48638</v>
      </c>
      <c r="C199" s="103">
        <f t="shared" si="11"/>
        <v>-1813027.4630518379</v>
      </c>
      <c r="D199" s="103">
        <f t="shared" si="12"/>
        <v>-8.6147338151931763E-9</v>
      </c>
      <c r="E199" s="103">
        <f t="shared" si="13"/>
        <v>-1813027.4630518465</v>
      </c>
      <c r="G199" s="103">
        <v>21081.714070437138</v>
      </c>
      <c r="J199" s="103">
        <f t="shared" si="14"/>
        <v>21081.714070437138</v>
      </c>
    </row>
    <row r="200" spans="2:10">
      <c r="B200" s="117">
        <f t="shared" si="15"/>
        <v>48669</v>
      </c>
      <c r="C200" s="103">
        <f t="shared" si="11"/>
        <v>-1791945.7489814006</v>
      </c>
      <c r="D200" s="103">
        <f t="shared" si="12"/>
        <v>-8.6147338151931763E-9</v>
      </c>
      <c r="E200" s="103">
        <f t="shared" si="13"/>
        <v>-1791945.7489814092</v>
      </c>
      <c r="G200" s="103">
        <v>21081.714070437138</v>
      </c>
      <c r="J200" s="103">
        <f t="shared" si="14"/>
        <v>21081.714070437138</v>
      </c>
    </row>
    <row r="201" spans="2:10">
      <c r="B201" s="117">
        <f t="shared" si="15"/>
        <v>48699</v>
      </c>
      <c r="C201" s="103">
        <f t="shared" si="11"/>
        <v>-1770864.0349109634</v>
      </c>
      <c r="D201" s="103">
        <f t="shared" si="12"/>
        <v>-8.6147338151931763E-9</v>
      </c>
      <c r="E201" s="103">
        <f t="shared" si="13"/>
        <v>-1770864.034910972</v>
      </c>
      <c r="G201" s="103">
        <v>21081.714070437138</v>
      </c>
      <c r="J201" s="103">
        <f t="shared" si="14"/>
        <v>21081.714070437138</v>
      </c>
    </row>
    <row r="202" spans="2:10">
      <c r="B202" s="117">
        <f t="shared" si="15"/>
        <v>48730</v>
      </c>
      <c r="C202" s="103">
        <f t="shared" si="11"/>
        <v>-1749782.3208405261</v>
      </c>
      <c r="D202" s="103">
        <f t="shared" si="12"/>
        <v>-8.6147338151931763E-9</v>
      </c>
      <c r="E202" s="103">
        <f t="shared" si="13"/>
        <v>-1749782.3208405348</v>
      </c>
      <c r="G202" s="103">
        <v>21081.714070437138</v>
      </c>
      <c r="J202" s="103">
        <f t="shared" si="14"/>
        <v>21081.714070437138</v>
      </c>
    </row>
    <row r="203" spans="2:10">
      <c r="B203" s="117">
        <f t="shared" si="15"/>
        <v>48760</v>
      </c>
      <c r="C203" s="103">
        <f t="shared" si="11"/>
        <v>-1728700.6067700889</v>
      </c>
      <c r="D203" s="103">
        <f t="shared" si="12"/>
        <v>-8.6147338151931763E-9</v>
      </c>
      <c r="E203" s="103">
        <f t="shared" si="13"/>
        <v>-1728700.6067700975</v>
      </c>
      <c r="G203" s="103">
        <v>21081.714070437138</v>
      </c>
      <c r="J203" s="103">
        <f t="shared" si="14"/>
        <v>21081.714070437138</v>
      </c>
    </row>
    <row r="204" spans="2:10">
      <c r="B204" s="117">
        <f t="shared" si="15"/>
        <v>48791</v>
      </c>
      <c r="C204" s="103">
        <f t="shared" si="11"/>
        <v>-1707618.8926996517</v>
      </c>
      <c r="D204" s="103">
        <f t="shared" si="12"/>
        <v>-8.6147338151931763E-9</v>
      </c>
      <c r="E204" s="103">
        <f t="shared" si="13"/>
        <v>-1707618.8926996603</v>
      </c>
      <c r="G204" s="103">
        <v>21081.714070437138</v>
      </c>
      <c r="J204" s="103">
        <f t="shared" si="14"/>
        <v>21081.714070437138</v>
      </c>
    </row>
    <row r="205" spans="2:10">
      <c r="B205" s="117">
        <f t="shared" si="15"/>
        <v>48822</v>
      </c>
      <c r="C205" s="103">
        <f t="shared" si="11"/>
        <v>-1686537.1786292144</v>
      </c>
      <c r="D205" s="103">
        <f t="shared" si="12"/>
        <v>-8.6147338151931763E-9</v>
      </c>
      <c r="E205" s="103">
        <f t="shared" si="13"/>
        <v>-1686537.178629223</v>
      </c>
      <c r="G205" s="103">
        <v>21081.714070437138</v>
      </c>
      <c r="J205" s="103">
        <f t="shared" si="14"/>
        <v>21081.714070437138</v>
      </c>
    </row>
    <row r="206" spans="2:10">
      <c r="B206" s="117">
        <f t="shared" si="15"/>
        <v>48852</v>
      </c>
      <c r="C206" s="103">
        <f t="shared" si="11"/>
        <v>-1665455.4645587772</v>
      </c>
      <c r="D206" s="103">
        <f t="shared" si="12"/>
        <v>-8.6147338151931763E-9</v>
      </c>
      <c r="E206" s="103">
        <f t="shared" si="13"/>
        <v>-1665455.4645587858</v>
      </c>
      <c r="G206" s="103">
        <v>21081.714070437138</v>
      </c>
      <c r="J206" s="103">
        <f t="shared" si="14"/>
        <v>21081.714070437138</v>
      </c>
    </row>
    <row r="207" spans="2:10">
      <c r="B207" s="117">
        <f t="shared" si="15"/>
        <v>48883</v>
      </c>
      <c r="C207" s="103">
        <f t="shared" si="11"/>
        <v>-1644373.7504883399</v>
      </c>
      <c r="D207" s="103">
        <f t="shared" si="12"/>
        <v>-8.6147338151931763E-9</v>
      </c>
      <c r="E207" s="103">
        <f t="shared" si="13"/>
        <v>-1644373.7504883485</v>
      </c>
      <c r="G207" s="103">
        <v>21081.714070437138</v>
      </c>
      <c r="J207" s="103">
        <f t="shared" si="14"/>
        <v>21081.714070437138</v>
      </c>
    </row>
    <row r="208" spans="2:10">
      <c r="B208" s="117">
        <f t="shared" si="15"/>
        <v>48913</v>
      </c>
      <c r="C208" s="103">
        <f t="shared" si="11"/>
        <v>-1623292.0364179027</v>
      </c>
      <c r="D208" s="103">
        <f t="shared" si="12"/>
        <v>-8.6147338151931763E-9</v>
      </c>
      <c r="E208" s="103">
        <f t="shared" si="13"/>
        <v>-1623292.0364179113</v>
      </c>
      <c r="G208" s="103">
        <v>21081.714070437138</v>
      </c>
      <c r="J208" s="103">
        <f t="shared" si="14"/>
        <v>21081.714070437138</v>
      </c>
    </row>
    <row r="209" spans="2:10">
      <c r="B209" s="117">
        <f t="shared" si="15"/>
        <v>48944</v>
      </c>
      <c r="C209" s="103">
        <f t="shared" si="11"/>
        <v>-1602210.3223474654</v>
      </c>
      <c r="D209" s="103">
        <f t="shared" si="12"/>
        <v>-8.6147338151931763E-9</v>
      </c>
      <c r="E209" s="103">
        <f t="shared" si="13"/>
        <v>-1602210.3223474741</v>
      </c>
      <c r="G209" s="103">
        <v>21081.714070437138</v>
      </c>
      <c r="J209" s="103">
        <f t="shared" si="14"/>
        <v>21081.714070437138</v>
      </c>
    </row>
    <row r="210" spans="2:10">
      <c r="B210" s="117">
        <f t="shared" si="15"/>
        <v>48975</v>
      </c>
      <c r="C210" s="103">
        <f t="shared" si="11"/>
        <v>-1581128.6082770282</v>
      </c>
      <c r="D210" s="103">
        <f t="shared" si="12"/>
        <v>-8.6147338151931763E-9</v>
      </c>
      <c r="E210" s="103">
        <f t="shared" si="13"/>
        <v>-1581128.6082770368</v>
      </c>
      <c r="G210" s="103">
        <v>21081.714070437138</v>
      </c>
      <c r="J210" s="103">
        <f t="shared" si="14"/>
        <v>21081.714070437138</v>
      </c>
    </row>
    <row r="211" spans="2:10">
      <c r="B211" s="117">
        <f t="shared" si="15"/>
        <v>49003</v>
      </c>
      <c r="C211" s="103">
        <f t="shared" si="11"/>
        <v>-1560046.894206591</v>
      </c>
      <c r="D211" s="103">
        <f t="shared" si="12"/>
        <v>-8.6147338151931763E-9</v>
      </c>
      <c r="E211" s="103">
        <f t="shared" si="13"/>
        <v>-1560046.8942065996</v>
      </c>
      <c r="G211" s="103">
        <v>21081.714070437138</v>
      </c>
      <c r="J211" s="103">
        <f t="shared" si="14"/>
        <v>21081.714070437138</v>
      </c>
    </row>
    <row r="212" spans="2:10">
      <c r="B212" s="117">
        <f t="shared" si="15"/>
        <v>49034</v>
      </c>
      <c r="C212" s="103">
        <f t="shared" si="11"/>
        <v>-1538965.1801361537</v>
      </c>
      <c r="D212" s="103">
        <f t="shared" si="12"/>
        <v>-8.6147338151931763E-9</v>
      </c>
      <c r="E212" s="103">
        <f t="shared" si="13"/>
        <v>-1538965.1801361623</v>
      </c>
      <c r="G212" s="103">
        <v>21081.714070437138</v>
      </c>
      <c r="J212" s="103">
        <f t="shared" si="14"/>
        <v>21081.714070437138</v>
      </c>
    </row>
    <row r="213" spans="2:10">
      <c r="B213" s="117">
        <f t="shared" si="15"/>
        <v>49064</v>
      </c>
      <c r="C213" s="103">
        <f t="shared" si="11"/>
        <v>-1517883.4660657165</v>
      </c>
      <c r="D213" s="103">
        <f t="shared" si="12"/>
        <v>-8.6147338151931763E-9</v>
      </c>
      <c r="E213" s="103">
        <f t="shared" si="13"/>
        <v>-1517883.4660657251</v>
      </c>
      <c r="G213" s="103">
        <v>21081.714070437138</v>
      </c>
      <c r="J213" s="103">
        <f t="shared" si="14"/>
        <v>21081.714070437138</v>
      </c>
    </row>
    <row r="214" spans="2:10">
      <c r="B214" s="117">
        <f t="shared" si="15"/>
        <v>49095</v>
      </c>
      <c r="C214" s="103">
        <f t="shared" si="11"/>
        <v>-1496801.7519952792</v>
      </c>
      <c r="D214" s="103">
        <f t="shared" si="12"/>
        <v>-8.6147338151931763E-9</v>
      </c>
      <c r="E214" s="103">
        <f t="shared" si="13"/>
        <v>-1496801.7519952878</v>
      </c>
      <c r="G214" s="103">
        <v>21081.714070437138</v>
      </c>
      <c r="J214" s="103">
        <f t="shared" si="14"/>
        <v>21081.714070437138</v>
      </c>
    </row>
    <row r="215" spans="2:10">
      <c r="B215" s="117">
        <f t="shared" si="15"/>
        <v>49125</v>
      </c>
      <c r="C215" s="103">
        <f t="shared" ref="C215:C278" si="16">C214+G215</f>
        <v>-1475720.037924842</v>
      </c>
      <c r="D215" s="103">
        <f t="shared" ref="D215:D278" si="17">D214+H215+I215</f>
        <v>-8.6147338151931763E-9</v>
      </c>
      <c r="E215" s="103">
        <f t="shared" ref="E215:E278" si="18">C215+D215</f>
        <v>-1475720.0379248506</v>
      </c>
      <c r="G215" s="103">
        <v>21081.714070437138</v>
      </c>
      <c r="J215" s="103">
        <f t="shared" ref="J215:J278" si="19">SUM(G215:I215)</f>
        <v>21081.714070437138</v>
      </c>
    </row>
    <row r="216" spans="2:10">
      <c r="B216" s="117">
        <f t="shared" ref="B216:B279" si="20">EOMONTH(B215,1)</f>
        <v>49156</v>
      </c>
      <c r="C216" s="103">
        <f t="shared" si="16"/>
        <v>-1454638.3238544047</v>
      </c>
      <c r="D216" s="103">
        <f t="shared" si="17"/>
        <v>-8.6147338151931763E-9</v>
      </c>
      <c r="E216" s="103">
        <f t="shared" si="18"/>
        <v>-1454638.3238544133</v>
      </c>
      <c r="G216" s="103">
        <v>21081.714070437138</v>
      </c>
      <c r="J216" s="103">
        <f t="shared" si="19"/>
        <v>21081.714070437138</v>
      </c>
    </row>
    <row r="217" spans="2:10">
      <c r="B217" s="117">
        <f t="shared" si="20"/>
        <v>49187</v>
      </c>
      <c r="C217" s="103">
        <f t="shared" si="16"/>
        <v>-1433556.6097839675</v>
      </c>
      <c r="D217" s="103">
        <f t="shared" si="17"/>
        <v>-8.6147338151931763E-9</v>
      </c>
      <c r="E217" s="103">
        <f t="shared" si="18"/>
        <v>-1433556.6097839761</v>
      </c>
      <c r="G217" s="103">
        <v>21081.714070437138</v>
      </c>
      <c r="J217" s="103">
        <f t="shared" si="19"/>
        <v>21081.714070437138</v>
      </c>
    </row>
    <row r="218" spans="2:10">
      <c r="B218" s="117">
        <f t="shared" si="20"/>
        <v>49217</v>
      </c>
      <c r="C218" s="103">
        <f t="shared" si="16"/>
        <v>-1412474.8957135302</v>
      </c>
      <c r="D218" s="103">
        <f t="shared" si="17"/>
        <v>-8.6147338151931763E-9</v>
      </c>
      <c r="E218" s="103">
        <f t="shared" si="18"/>
        <v>-1412474.8957135389</v>
      </c>
      <c r="G218" s="103">
        <v>21081.714070437138</v>
      </c>
      <c r="J218" s="103">
        <f t="shared" si="19"/>
        <v>21081.714070437138</v>
      </c>
    </row>
    <row r="219" spans="2:10">
      <c r="B219" s="117">
        <f t="shared" si="20"/>
        <v>49248</v>
      </c>
      <c r="C219" s="103">
        <f t="shared" si="16"/>
        <v>-1391393.181643093</v>
      </c>
      <c r="D219" s="103">
        <f t="shared" si="17"/>
        <v>-8.6147338151931763E-9</v>
      </c>
      <c r="E219" s="103">
        <f t="shared" si="18"/>
        <v>-1391393.1816431016</v>
      </c>
      <c r="G219" s="103">
        <v>21081.714070437138</v>
      </c>
      <c r="J219" s="103">
        <f t="shared" si="19"/>
        <v>21081.714070437138</v>
      </c>
    </row>
    <row r="220" spans="2:10">
      <c r="B220" s="117">
        <f t="shared" si="20"/>
        <v>49278</v>
      </c>
      <c r="C220" s="103">
        <f t="shared" si="16"/>
        <v>-1370311.4675726558</v>
      </c>
      <c r="D220" s="103">
        <f t="shared" si="17"/>
        <v>-8.6147338151931763E-9</v>
      </c>
      <c r="E220" s="103">
        <f t="shared" si="18"/>
        <v>-1370311.4675726644</v>
      </c>
      <c r="G220" s="103">
        <v>21081.714070437138</v>
      </c>
      <c r="J220" s="103">
        <f t="shared" si="19"/>
        <v>21081.714070437138</v>
      </c>
    </row>
    <row r="221" spans="2:10">
      <c r="B221" s="117">
        <f t="shared" si="20"/>
        <v>49309</v>
      </c>
      <c r="C221" s="103">
        <f t="shared" si="16"/>
        <v>-1349229.7535022185</v>
      </c>
      <c r="D221" s="103">
        <f t="shared" si="17"/>
        <v>-8.6147338151931763E-9</v>
      </c>
      <c r="E221" s="103">
        <f t="shared" si="18"/>
        <v>-1349229.7535022271</v>
      </c>
      <c r="G221" s="103">
        <v>21081.714070437138</v>
      </c>
      <c r="J221" s="103">
        <f t="shared" si="19"/>
        <v>21081.714070437138</v>
      </c>
    </row>
    <row r="222" spans="2:10">
      <c r="B222" s="117">
        <f t="shared" si="20"/>
        <v>49340</v>
      </c>
      <c r="C222" s="103">
        <f t="shared" si="16"/>
        <v>-1328148.0394317813</v>
      </c>
      <c r="D222" s="103">
        <f t="shared" si="17"/>
        <v>-8.6147338151931763E-9</v>
      </c>
      <c r="E222" s="103">
        <f t="shared" si="18"/>
        <v>-1328148.0394317899</v>
      </c>
      <c r="G222" s="103">
        <v>21081.714070437138</v>
      </c>
      <c r="J222" s="103">
        <f t="shared" si="19"/>
        <v>21081.714070437138</v>
      </c>
    </row>
    <row r="223" spans="2:10">
      <c r="B223" s="117">
        <f t="shared" si="20"/>
        <v>49368</v>
      </c>
      <c r="C223" s="103">
        <f t="shared" si="16"/>
        <v>-1307066.325361344</v>
      </c>
      <c r="D223" s="103">
        <f t="shared" si="17"/>
        <v>-8.6147338151931763E-9</v>
      </c>
      <c r="E223" s="103">
        <f t="shared" si="18"/>
        <v>-1307066.3253613526</v>
      </c>
      <c r="G223" s="103">
        <v>21081.714070437138</v>
      </c>
      <c r="J223" s="103">
        <f t="shared" si="19"/>
        <v>21081.714070437138</v>
      </c>
    </row>
    <row r="224" spans="2:10">
      <c r="B224" s="117">
        <f t="shared" si="20"/>
        <v>49399</v>
      </c>
      <c r="C224" s="103">
        <f t="shared" si="16"/>
        <v>-1285984.6112909068</v>
      </c>
      <c r="D224" s="103">
        <f t="shared" si="17"/>
        <v>-8.6147338151931763E-9</v>
      </c>
      <c r="E224" s="103">
        <f t="shared" si="18"/>
        <v>-1285984.6112909154</v>
      </c>
      <c r="G224" s="103">
        <v>21081.714070437138</v>
      </c>
      <c r="J224" s="103">
        <f t="shared" si="19"/>
        <v>21081.714070437138</v>
      </c>
    </row>
    <row r="225" spans="2:10">
      <c r="B225" s="117">
        <f t="shared" si="20"/>
        <v>49429</v>
      </c>
      <c r="C225" s="103">
        <f t="shared" si="16"/>
        <v>-1264902.8972204695</v>
      </c>
      <c r="D225" s="103">
        <f t="shared" si="17"/>
        <v>-8.6147338151931763E-9</v>
      </c>
      <c r="E225" s="103">
        <f t="shared" si="18"/>
        <v>-1264902.8972204782</v>
      </c>
      <c r="G225" s="103">
        <v>21081.714070437138</v>
      </c>
      <c r="J225" s="103">
        <f t="shared" si="19"/>
        <v>21081.714070437138</v>
      </c>
    </row>
    <row r="226" spans="2:10">
      <c r="B226" s="117">
        <f t="shared" si="20"/>
        <v>49460</v>
      </c>
      <c r="C226" s="103">
        <f t="shared" si="16"/>
        <v>-1243821.1831500323</v>
      </c>
      <c r="D226" s="103">
        <f t="shared" si="17"/>
        <v>-8.6147338151931763E-9</v>
      </c>
      <c r="E226" s="103">
        <f t="shared" si="18"/>
        <v>-1243821.1831500409</v>
      </c>
      <c r="G226" s="103">
        <v>21081.714070437138</v>
      </c>
      <c r="J226" s="103">
        <f t="shared" si="19"/>
        <v>21081.714070437138</v>
      </c>
    </row>
    <row r="227" spans="2:10">
      <c r="B227" s="117">
        <f t="shared" si="20"/>
        <v>49490</v>
      </c>
      <c r="C227" s="103">
        <f t="shared" si="16"/>
        <v>-1222739.4690795951</v>
      </c>
      <c r="D227" s="103">
        <f t="shared" si="17"/>
        <v>-8.6147338151931763E-9</v>
      </c>
      <c r="E227" s="103">
        <f t="shared" si="18"/>
        <v>-1222739.4690796037</v>
      </c>
      <c r="G227" s="103">
        <v>21081.714070437138</v>
      </c>
      <c r="J227" s="103">
        <f t="shared" si="19"/>
        <v>21081.714070437138</v>
      </c>
    </row>
    <row r="228" spans="2:10">
      <c r="B228" s="117">
        <f t="shared" si="20"/>
        <v>49521</v>
      </c>
      <c r="C228" s="103">
        <f t="shared" si="16"/>
        <v>-1201657.7550091578</v>
      </c>
      <c r="D228" s="103">
        <f t="shared" si="17"/>
        <v>-8.6147338151931763E-9</v>
      </c>
      <c r="E228" s="103">
        <f t="shared" si="18"/>
        <v>-1201657.7550091664</v>
      </c>
      <c r="G228" s="103">
        <v>21081.714070437138</v>
      </c>
      <c r="J228" s="103">
        <f t="shared" si="19"/>
        <v>21081.714070437138</v>
      </c>
    </row>
    <row r="229" spans="2:10">
      <c r="B229" s="117">
        <f t="shared" si="20"/>
        <v>49552</v>
      </c>
      <c r="C229" s="103">
        <f t="shared" si="16"/>
        <v>-1180576.0409387206</v>
      </c>
      <c r="D229" s="103">
        <f t="shared" si="17"/>
        <v>-8.6147338151931763E-9</v>
      </c>
      <c r="E229" s="103">
        <f t="shared" si="18"/>
        <v>-1180576.0409387292</v>
      </c>
      <c r="G229" s="103">
        <v>21081.714070437138</v>
      </c>
      <c r="J229" s="103">
        <f t="shared" si="19"/>
        <v>21081.714070437138</v>
      </c>
    </row>
    <row r="230" spans="2:10">
      <c r="B230" s="117">
        <f t="shared" si="20"/>
        <v>49582</v>
      </c>
      <c r="C230" s="103">
        <f t="shared" si="16"/>
        <v>-1159494.3268682833</v>
      </c>
      <c r="D230" s="103">
        <f t="shared" si="17"/>
        <v>-8.6147338151931763E-9</v>
      </c>
      <c r="E230" s="103">
        <f t="shared" si="18"/>
        <v>-1159494.3268682919</v>
      </c>
      <c r="G230" s="103">
        <v>21081.714070437138</v>
      </c>
      <c r="J230" s="103">
        <f t="shared" si="19"/>
        <v>21081.714070437138</v>
      </c>
    </row>
    <row r="231" spans="2:10">
      <c r="B231" s="117">
        <f t="shared" si="20"/>
        <v>49613</v>
      </c>
      <c r="C231" s="103">
        <f t="shared" si="16"/>
        <v>-1138412.6127978461</v>
      </c>
      <c r="D231" s="103">
        <f t="shared" si="17"/>
        <v>-8.6147338151931763E-9</v>
      </c>
      <c r="E231" s="103">
        <f t="shared" si="18"/>
        <v>-1138412.6127978547</v>
      </c>
      <c r="G231" s="103">
        <v>21081.714070437138</v>
      </c>
      <c r="J231" s="103">
        <f t="shared" si="19"/>
        <v>21081.714070437138</v>
      </c>
    </row>
    <row r="232" spans="2:10">
      <c r="B232" s="117">
        <f t="shared" si="20"/>
        <v>49643</v>
      </c>
      <c r="C232" s="103">
        <f t="shared" si="16"/>
        <v>-1117330.8987274088</v>
      </c>
      <c r="D232" s="103">
        <f t="shared" si="17"/>
        <v>-8.6147338151931763E-9</v>
      </c>
      <c r="E232" s="103">
        <f t="shared" si="18"/>
        <v>-1117330.8987274175</v>
      </c>
      <c r="G232" s="103">
        <v>21081.714070437138</v>
      </c>
      <c r="J232" s="103">
        <f t="shared" si="19"/>
        <v>21081.714070437138</v>
      </c>
    </row>
    <row r="233" spans="2:10">
      <c r="B233" s="117">
        <f t="shared" si="20"/>
        <v>49674</v>
      </c>
      <c r="C233" s="103">
        <f t="shared" si="16"/>
        <v>-1096249.1846569716</v>
      </c>
      <c r="D233" s="103">
        <f t="shared" si="17"/>
        <v>-8.6147338151931763E-9</v>
      </c>
      <c r="E233" s="103">
        <f t="shared" si="18"/>
        <v>-1096249.1846569802</v>
      </c>
      <c r="G233" s="103">
        <v>21081.714070437138</v>
      </c>
      <c r="J233" s="103">
        <f t="shared" si="19"/>
        <v>21081.714070437138</v>
      </c>
    </row>
    <row r="234" spans="2:10">
      <c r="B234" s="117">
        <f t="shared" si="20"/>
        <v>49705</v>
      </c>
      <c r="C234" s="103">
        <f t="shared" si="16"/>
        <v>-1075167.4705865344</v>
      </c>
      <c r="D234" s="103">
        <f t="shared" si="17"/>
        <v>-8.6147338151931763E-9</v>
      </c>
      <c r="E234" s="103">
        <f t="shared" si="18"/>
        <v>-1075167.470586543</v>
      </c>
      <c r="G234" s="103">
        <v>21081.714070437138</v>
      </c>
      <c r="J234" s="103">
        <f t="shared" si="19"/>
        <v>21081.714070437138</v>
      </c>
    </row>
    <row r="235" spans="2:10">
      <c r="B235" s="117">
        <f t="shared" si="20"/>
        <v>49734</v>
      </c>
      <c r="C235" s="103">
        <f t="shared" si="16"/>
        <v>-1054085.7565160971</v>
      </c>
      <c r="D235" s="103">
        <f t="shared" si="17"/>
        <v>-8.6147338151931763E-9</v>
      </c>
      <c r="E235" s="103">
        <f t="shared" si="18"/>
        <v>-1054085.7565161057</v>
      </c>
      <c r="G235" s="103">
        <v>21081.714070437138</v>
      </c>
      <c r="J235" s="103">
        <f t="shared" si="19"/>
        <v>21081.714070437138</v>
      </c>
    </row>
    <row r="236" spans="2:10">
      <c r="B236" s="117">
        <f t="shared" si="20"/>
        <v>49765</v>
      </c>
      <c r="C236" s="103">
        <f t="shared" si="16"/>
        <v>-1033004.04244566</v>
      </c>
      <c r="D236" s="103">
        <f t="shared" si="17"/>
        <v>-8.6147338151931763E-9</v>
      </c>
      <c r="E236" s="103">
        <f t="shared" si="18"/>
        <v>-1033004.0424456686</v>
      </c>
      <c r="G236" s="103">
        <v>21081.714070437138</v>
      </c>
      <c r="J236" s="103">
        <f t="shared" si="19"/>
        <v>21081.714070437138</v>
      </c>
    </row>
    <row r="237" spans="2:10">
      <c r="B237" s="117">
        <f t="shared" si="20"/>
        <v>49795</v>
      </c>
      <c r="C237" s="103">
        <f t="shared" si="16"/>
        <v>-1011922.3283752229</v>
      </c>
      <c r="D237" s="103">
        <f t="shared" si="17"/>
        <v>-8.6147338151931763E-9</v>
      </c>
      <c r="E237" s="103">
        <f t="shared" si="18"/>
        <v>-1011922.3283752315</v>
      </c>
      <c r="G237" s="103">
        <v>21081.714070437138</v>
      </c>
      <c r="J237" s="103">
        <f t="shared" si="19"/>
        <v>21081.714070437138</v>
      </c>
    </row>
    <row r="238" spans="2:10">
      <c r="B238" s="117">
        <f t="shared" si="20"/>
        <v>49826</v>
      </c>
      <c r="C238" s="103">
        <f t="shared" si="16"/>
        <v>-990840.61430478573</v>
      </c>
      <c r="D238" s="103">
        <f t="shared" si="17"/>
        <v>-8.6147338151931763E-9</v>
      </c>
      <c r="E238" s="103">
        <f t="shared" si="18"/>
        <v>-990840.61430479435</v>
      </c>
      <c r="G238" s="103">
        <v>21081.714070437138</v>
      </c>
      <c r="J238" s="103">
        <f t="shared" si="19"/>
        <v>21081.714070437138</v>
      </c>
    </row>
    <row r="239" spans="2:10">
      <c r="B239" s="117">
        <f t="shared" si="20"/>
        <v>49856</v>
      </c>
      <c r="C239" s="103">
        <f t="shared" si="16"/>
        <v>-969758.90023434861</v>
      </c>
      <c r="D239" s="103">
        <f t="shared" si="17"/>
        <v>-8.6147338151931763E-9</v>
      </c>
      <c r="E239" s="103">
        <f t="shared" si="18"/>
        <v>-969758.90023435722</v>
      </c>
      <c r="G239" s="103">
        <v>21081.714070437138</v>
      </c>
      <c r="J239" s="103">
        <f t="shared" si="19"/>
        <v>21081.714070437138</v>
      </c>
    </row>
    <row r="240" spans="2:10">
      <c r="B240" s="117">
        <f t="shared" si="20"/>
        <v>49887</v>
      </c>
      <c r="C240" s="103">
        <f t="shared" si="16"/>
        <v>-948677.18616391148</v>
      </c>
      <c r="D240" s="103">
        <f t="shared" si="17"/>
        <v>-8.6147338151931763E-9</v>
      </c>
      <c r="E240" s="103">
        <f t="shared" si="18"/>
        <v>-948677.18616392009</v>
      </c>
      <c r="G240" s="103">
        <v>21081.714070437138</v>
      </c>
      <c r="J240" s="103">
        <f t="shared" si="19"/>
        <v>21081.714070437138</v>
      </c>
    </row>
    <row r="241" spans="2:10">
      <c r="B241" s="117">
        <f t="shared" si="20"/>
        <v>49918</v>
      </c>
      <c r="C241" s="103">
        <f t="shared" si="16"/>
        <v>-927595.47209347435</v>
      </c>
      <c r="D241" s="103">
        <f t="shared" si="17"/>
        <v>-8.6147338151931763E-9</v>
      </c>
      <c r="E241" s="103">
        <f t="shared" si="18"/>
        <v>-927595.47209348297</v>
      </c>
      <c r="G241" s="103">
        <v>21081.714070437138</v>
      </c>
      <c r="J241" s="103">
        <f t="shared" si="19"/>
        <v>21081.714070437138</v>
      </c>
    </row>
    <row r="242" spans="2:10">
      <c r="B242" s="117">
        <f t="shared" si="20"/>
        <v>49948</v>
      </c>
      <c r="C242" s="103">
        <f t="shared" si="16"/>
        <v>-906513.75802303723</v>
      </c>
      <c r="D242" s="103">
        <f t="shared" si="17"/>
        <v>-8.6147338151931763E-9</v>
      </c>
      <c r="E242" s="103">
        <f t="shared" si="18"/>
        <v>-906513.75802304584</v>
      </c>
      <c r="G242" s="103">
        <v>21081.714070437138</v>
      </c>
      <c r="J242" s="103">
        <f t="shared" si="19"/>
        <v>21081.714070437138</v>
      </c>
    </row>
    <row r="243" spans="2:10">
      <c r="B243" s="117">
        <f t="shared" si="20"/>
        <v>49979</v>
      </c>
      <c r="C243" s="103">
        <f t="shared" si="16"/>
        <v>-885432.0439526001</v>
      </c>
      <c r="D243" s="103">
        <f t="shared" si="17"/>
        <v>-8.6147338151931763E-9</v>
      </c>
      <c r="E243" s="103">
        <f t="shared" si="18"/>
        <v>-885432.04395260871</v>
      </c>
      <c r="G243" s="103">
        <v>21081.714070437138</v>
      </c>
      <c r="J243" s="103">
        <f t="shared" si="19"/>
        <v>21081.714070437138</v>
      </c>
    </row>
    <row r="244" spans="2:10">
      <c r="B244" s="117">
        <f t="shared" si="20"/>
        <v>50009</v>
      </c>
      <c r="C244" s="103">
        <f t="shared" si="16"/>
        <v>-864350.32988216297</v>
      </c>
      <c r="D244" s="103">
        <f t="shared" si="17"/>
        <v>-8.6147338151931763E-9</v>
      </c>
      <c r="E244" s="103">
        <f t="shared" si="18"/>
        <v>-864350.32988217159</v>
      </c>
      <c r="G244" s="103">
        <v>21081.714070437138</v>
      </c>
      <c r="J244" s="103">
        <f t="shared" si="19"/>
        <v>21081.714070437138</v>
      </c>
    </row>
    <row r="245" spans="2:10">
      <c r="B245" s="117">
        <f t="shared" si="20"/>
        <v>50040</v>
      </c>
      <c r="C245" s="103">
        <f t="shared" si="16"/>
        <v>-843268.61581172585</v>
      </c>
      <c r="D245" s="103">
        <f t="shared" si="17"/>
        <v>-8.6147338151931763E-9</v>
      </c>
      <c r="E245" s="103">
        <f t="shared" si="18"/>
        <v>-843268.61581173446</v>
      </c>
      <c r="G245" s="103">
        <v>21081.714070437138</v>
      </c>
      <c r="J245" s="103">
        <f t="shared" si="19"/>
        <v>21081.714070437138</v>
      </c>
    </row>
    <row r="246" spans="2:10">
      <c r="B246" s="117">
        <f t="shared" si="20"/>
        <v>50071</v>
      </c>
      <c r="C246" s="103">
        <f t="shared" si="16"/>
        <v>-822186.90174128872</v>
      </c>
      <c r="D246" s="103">
        <f t="shared" si="17"/>
        <v>-8.6147338151931763E-9</v>
      </c>
      <c r="E246" s="103">
        <f t="shared" si="18"/>
        <v>-822186.90174129733</v>
      </c>
      <c r="G246" s="103">
        <v>21081.714070437138</v>
      </c>
      <c r="J246" s="103">
        <f t="shared" si="19"/>
        <v>21081.714070437138</v>
      </c>
    </row>
    <row r="247" spans="2:10">
      <c r="B247" s="117">
        <f t="shared" si="20"/>
        <v>50099</v>
      </c>
      <c r="C247" s="103">
        <f t="shared" si="16"/>
        <v>-801105.18767085159</v>
      </c>
      <c r="D247" s="103">
        <f t="shared" si="17"/>
        <v>-8.6147338151931763E-9</v>
      </c>
      <c r="E247" s="103">
        <f t="shared" si="18"/>
        <v>-801105.18767086021</v>
      </c>
      <c r="G247" s="103">
        <v>21081.714070437138</v>
      </c>
      <c r="J247" s="103">
        <f t="shared" si="19"/>
        <v>21081.714070437138</v>
      </c>
    </row>
    <row r="248" spans="2:10">
      <c r="B248" s="117">
        <f t="shared" si="20"/>
        <v>50130</v>
      </c>
      <c r="C248" s="103">
        <f t="shared" si="16"/>
        <v>-780023.47360041447</v>
      </c>
      <c r="D248" s="103">
        <f t="shared" si="17"/>
        <v>-8.6147338151931763E-9</v>
      </c>
      <c r="E248" s="103">
        <f t="shared" si="18"/>
        <v>-780023.47360042308</v>
      </c>
      <c r="G248" s="103">
        <v>21081.714070437138</v>
      </c>
      <c r="J248" s="103">
        <f t="shared" si="19"/>
        <v>21081.714070437138</v>
      </c>
    </row>
    <row r="249" spans="2:10">
      <c r="B249" s="117">
        <f t="shared" si="20"/>
        <v>50160</v>
      </c>
      <c r="C249" s="103">
        <f t="shared" si="16"/>
        <v>-758941.75952997734</v>
      </c>
      <c r="D249" s="103">
        <f t="shared" si="17"/>
        <v>-8.6147338151931763E-9</v>
      </c>
      <c r="E249" s="103">
        <f t="shared" si="18"/>
        <v>-758941.75952998595</v>
      </c>
      <c r="G249" s="103">
        <v>21081.714070437138</v>
      </c>
      <c r="J249" s="103">
        <f t="shared" si="19"/>
        <v>21081.714070437138</v>
      </c>
    </row>
    <row r="250" spans="2:10">
      <c r="B250" s="117">
        <f t="shared" si="20"/>
        <v>50191</v>
      </c>
      <c r="C250" s="103">
        <f t="shared" si="16"/>
        <v>-737860.04545954021</v>
      </c>
      <c r="D250" s="103">
        <f t="shared" si="17"/>
        <v>-8.6147338151931763E-9</v>
      </c>
      <c r="E250" s="103">
        <f t="shared" si="18"/>
        <v>-737860.04545954883</v>
      </c>
      <c r="G250" s="103">
        <v>21081.714070437138</v>
      </c>
      <c r="J250" s="103">
        <f t="shared" si="19"/>
        <v>21081.714070437138</v>
      </c>
    </row>
    <row r="251" spans="2:10">
      <c r="B251" s="117">
        <f t="shared" si="20"/>
        <v>50221</v>
      </c>
      <c r="C251" s="103">
        <f t="shared" si="16"/>
        <v>-716778.33138910308</v>
      </c>
      <c r="D251" s="103">
        <f t="shared" si="17"/>
        <v>-8.6147338151931763E-9</v>
      </c>
      <c r="E251" s="103">
        <f t="shared" si="18"/>
        <v>-716778.3313891117</v>
      </c>
      <c r="G251" s="103">
        <v>21081.714070437138</v>
      </c>
      <c r="J251" s="103">
        <f t="shared" si="19"/>
        <v>21081.714070437138</v>
      </c>
    </row>
    <row r="252" spans="2:10">
      <c r="B252" s="117">
        <f t="shared" si="20"/>
        <v>50252</v>
      </c>
      <c r="C252" s="103">
        <f t="shared" si="16"/>
        <v>-695696.61731866596</v>
      </c>
      <c r="D252" s="103">
        <f t="shared" si="17"/>
        <v>-8.6147338151931763E-9</v>
      </c>
      <c r="E252" s="103">
        <f t="shared" si="18"/>
        <v>-695696.61731867457</v>
      </c>
      <c r="G252" s="103">
        <v>21081.714070437138</v>
      </c>
      <c r="J252" s="103">
        <f t="shared" si="19"/>
        <v>21081.714070437138</v>
      </c>
    </row>
    <row r="253" spans="2:10">
      <c r="B253" s="117">
        <f t="shared" si="20"/>
        <v>50283</v>
      </c>
      <c r="C253" s="103">
        <f t="shared" si="16"/>
        <v>-674614.90324822883</v>
      </c>
      <c r="D253" s="103">
        <f t="shared" si="17"/>
        <v>-8.6147338151931763E-9</v>
      </c>
      <c r="E253" s="103">
        <f t="shared" si="18"/>
        <v>-674614.90324823745</v>
      </c>
      <c r="G253" s="103">
        <v>21081.714070437138</v>
      </c>
      <c r="J253" s="103">
        <f t="shared" si="19"/>
        <v>21081.714070437138</v>
      </c>
    </row>
    <row r="254" spans="2:10">
      <c r="B254" s="117">
        <f t="shared" si="20"/>
        <v>50313</v>
      </c>
      <c r="C254" s="103">
        <f t="shared" si="16"/>
        <v>-653533.1891777917</v>
      </c>
      <c r="D254" s="103">
        <f t="shared" si="17"/>
        <v>-8.6147338151931763E-9</v>
      </c>
      <c r="E254" s="103">
        <f t="shared" si="18"/>
        <v>-653533.18917780032</v>
      </c>
      <c r="G254" s="103">
        <v>21081.714070437138</v>
      </c>
      <c r="J254" s="103">
        <f t="shared" si="19"/>
        <v>21081.714070437138</v>
      </c>
    </row>
    <row r="255" spans="2:10">
      <c r="B255" s="117">
        <f t="shared" si="20"/>
        <v>50344</v>
      </c>
      <c r="C255" s="103">
        <f t="shared" si="16"/>
        <v>-632451.47510735458</v>
      </c>
      <c r="D255" s="103">
        <f t="shared" si="17"/>
        <v>-8.6147338151931763E-9</v>
      </c>
      <c r="E255" s="103">
        <f t="shared" si="18"/>
        <v>-632451.47510736319</v>
      </c>
      <c r="G255" s="103">
        <v>21081.714070437138</v>
      </c>
      <c r="J255" s="103">
        <f t="shared" si="19"/>
        <v>21081.714070437138</v>
      </c>
    </row>
    <row r="256" spans="2:10">
      <c r="B256" s="117">
        <f t="shared" si="20"/>
        <v>50374</v>
      </c>
      <c r="C256" s="103">
        <f t="shared" si="16"/>
        <v>-611369.76103691745</v>
      </c>
      <c r="D256" s="103">
        <f t="shared" si="17"/>
        <v>-8.6147338151931763E-9</v>
      </c>
      <c r="E256" s="103">
        <f t="shared" si="18"/>
        <v>-611369.76103692607</v>
      </c>
      <c r="G256" s="103">
        <v>21081.714070437138</v>
      </c>
      <c r="J256" s="103">
        <f t="shared" si="19"/>
        <v>21081.714070437138</v>
      </c>
    </row>
    <row r="257" spans="2:10">
      <c r="B257" s="117">
        <f t="shared" si="20"/>
        <v>50405</v>
      </c>
      <c r="C257" s="103">
        <f t="shared" si="16"/>
        <v>-590288.04696648032</v>
      </c>
      <c r="D257" s="103">
        <f t="shared" si="17"/>
        <v>-8.6147338151931763E-9</v>
      </c>
      <c r="E257" s="103">
        <f t="shared" si="18"/>
        <v>-590288.04696648894</v>
      </c>
      <c r="G257" s="103">
        <v>21081.714070437138</v>
      </c>
      <c r="J257" s="103">
        <f t="shared" si="19"/>
        <v>21081.714070437138</v>
      </c>
    </row>
    <row r="258" spans="2:10">
      <c r="B258" s="117">
        <f t="shared" si="20"/>
        <v>50436</v>
      </c>
      <c r="C258" s="103">
        <f t="shared" si="16"/>
        <v>-569206.3328960432</v>
      </c>
      <c r="D258" s="103">
        <f t="shared" si="17"/>
        <v>-8.6147338151931763E-9</v>
      </c>
      <c r="E258" s="103">
        <f t="shared" si="18"/>
        <v>-569206.33289605181</v>
      </c>
      <c r="G258" s="103">
        <v>21081.714070437138</v>
      </c>
      <c r="J258" s="103">
        <f t="shared" si="19"/>
        <v>21081.714070437138</v>
      </c>
    </row>
    <row r="259" spans="2:10">
      <c r="B259" s="117">
        <f t="shared" si="20"/>
        <v>50464</v>
      </c>
      <c r="C259" s="103">
        <f t="shared" si="16"/>
        <v>-548124.61882560607</v>
      </c>
      <c r="D259" s="103">
        <f t="shared" si="17"/>
        <v>-8.6147338151931763E-9</v>
      </c>
      <c r="E259" s="103">
        <f t="shared" si="18"/>
        <v>-548124.61882561469</v>
      </c>
      <c r="G259" s="103">
        <v>21081.714070437138</v>
      </c>
      <c r="J259" s="103">
        <f t="shared" si="19"/>
        <v>21081.714070437138</v>
      </c>
    </row>
    <row r="260" spans="2:10">
      <c r="B260" s="117">
        <f t="shared" si="20"/>
        <v>50495</v>
      </c>
      <c r="C260" s="103">
        <f t="shared" si="16"/>
        <v>-527042.90475516894</v>
      </c>
      <c r="D260" s="103">
        <f t="shared" si="17"/>
        <v>-8.6147338151931763E-9</v>
      </c>
      <c r="E260" s="103">
        <f t="shared" si="18"/>
        <v>-527042.90475517756</v>
      </c>
      <c r="G260" s="103">
        <v>21081.714070437138</v>
      </c>
      <c r="J260" s="103">
        <f t="shared" si="19"/>
        <v>21081.714070437138</v>
      </c>
    </row>
    <row r="261" spans="2:10">
      <c r="B261" s="117">
        <f t="shared" si="20"/>
        <v>50525</v>
      </c>
      <c r="C261" s="103">
        <f t="shared" si="16"/>
        <v>-505961.19068473182</v>
      </c>
      <c r="D261" s="103">
        <f t="shared" si="17"/>
        <v>-8.6147338151931763E-9</v>
      </c>
      <c r="E261" s="103">
        <f t="shared" si="18"/>
        <v>-505961.19068474043</v>
      </c>
      <c r="G261" s="103">
        <v>21081.714070437138</v>
      </c>
      <c r="J261" s="103">
        <f t="shared" si="19"/>
        <v>21081.714070437138</v>
      </c>
    </row>
    <row r="262" spans="2:10">
      <c r="B262" s="117">
        <f t="shared" si="20"/>
        <v>50556</v>
      </c>
      <c r="C262" s="103">
        <f t="shared" si="16"/>
        <v>-484879.47661429469</v>
      </c>
      <c r="D262" s="103">
        <f t="shared" si="17"/>
        <v>-8.6147338151931763E-9</v>
      </c>
      <c r="E262" s="103">
        <f t="shared" si="18"/>
        <v>-484879.4766143033</v>
      </c>
      <c r="G262" s="103">
        <v>21081.714070437138</v>
      </c>
      <c r="J262" s="103">
        <f t="shared" si="19"/>
        <v>21081.714070437138</v>
      </c>
    </row>
    <row r="263" spans="2:10">
      <c r="B263" s="117">
        <f t="shared" si="20"/>
        <v>50586</v>
      </c>
      <c r="C263" s="103">
        <f t="shared" si="16"/>
        <v>-463797.76254385756</v>
      </c>
      <c r="D263" s="103">
        <f t="shared" si="17"/>
        <v>-8.6147338151931763E-9</v>
      </c>
      <c r="E263" s="103">
        <f t="shared" si="18"/>
        <v>-463797.76254386618</v>
      </c>
      <c r="G263" s="103">
        <v>21081.714070437138</v>
      </c>
      <c r="J263" s="103">
        <f t="shared" si="19"/>
        <v>21081.714070437138</v>
      </c>
    </row>
    <row r="264" spans="2:10">
      <c r="B264" s="117">
        <f t="shared" si="20"/>
        <v>50617</v>
      </c>
      <c r="C264" s="103">
        <f t="shared" si="16"/>
        <v>-442716.04847342044</v>
      </c>
      <c r="D264" s="103">
        <f t="shared" si="17"/>
        <v>-8.6147338151931763E-9</v>
      </c>
      <c r="E264" s="103">
        <f t="shared" si="18"/>
        <v>-442716.04847342905</v>
      </c>
      <c r="G264" s="103">
        <v>21081.714070437138</v>
      </c>
      <c r="J264" s="103">
        <f t="shared" si="19"/>
        <v>21081.714070437138</v>
      </c>
    </row>
    <row r="265" spans="2:10">
      <c r="B265" s="117">
        <f t="shared" si="20"/>
        <v>50648</v>
      </c>
      <c r="C265" s="103">
        <f t="shared" si="16"/>
        <v>-421634.33440298331</v>
      </c>
      <c r="D265" s="103">
        <f t="shared" si="17"/>
        <v>-8.6147338151931763E-9</v>
      </c>
      <c r="E265" s="103">
        <f t="shared" si="18"/>
        <v>-421634.33440299192</v>
      </c>
      <c r="G265" s="103">
        <v>21081.714070437138</v>
      </c>
      <c r="J265" s="103">
        <f t="shared" si="19"/>
        <v>21081.714070437138</v>
      </c>
    </row>
    <row r="266" spans="2:10">
      <c r="B266" s="117">
        <f t="shared" si="20"/>
        <v>50678</v>
      </c>
      <c r="C266" s="103">
        <f t="shared" si="16"/>
        <v>-400552.62033254618</v>
      </c>
      <c r="D266" s="103">
        <f t="shared" si="17"/>
        <v>-8.6147338151931763E-9</v>
      </c>
      <c r="E266" s="103">
        <f t="shared" si="18"/>
        <v>-400552.6203325548</v>
      </c>
      <c r="G266" s="103">
        <v>21081.714070437138</v>
      </c>
      <c r="J266" s="103">
        <f t="shared" si="19"/>
        <v>21081.714070437138</v>
      </c>
    </row>
    <row r="267" spans="2:10">
      <c r="B267" s="117">
        <f t="shared" si="20"/>
        <v>50709</v>
      </c>
      <c r="C267" s="103">
        <f t="shared" si="16"/>
        <v>-379470.90626210906</v>
      </c>
      <c r="D267" s="103">
        <f t="shared" si="17"/>
        <v>-8.6147338151931763E-9</v>
      </c>
      <c r="E267" s="103">
        <f t="shared" si="18"/>
        <v>-379470.90626211767</v>
      </c>
      <c r="G267" s="103">
        <v>21081.714070437138</v>
      </c>
      <c r="J267" s="103">
        <f t="shared" si="19"/>
        <v>21081.714070437138</v>
      </c>
    </row>
    <row r="268" spans="2:10">
      <c r="B268" s="117">
        <f t="shared" si="20"/>
        <v>50739</v>
      </c>
      <c r="C268" s="103">
        <f t="shared" si="16"/>
        <v>-358389.19219167193</v>
      </c>
      <c r="D268" s="103">
        <f t="shared" si="17"/>
        <v>-8.6147338151931763E-9</v>
      </c>
      <c r="E268" s="103">
        <f t="shared" si="18"/>
        <v>-358389.19219168054</v>
      </c>
      <c r="G268" s="103">
        <v>21081.714070437138</v>
      </c>
      <c r="J268" s="103">
        <f t="shared" si="19"/>
        <v>21081.714070437138</v>
      </c>
    </row>
    <row r="269" spans="2:10">
      <c r="B269" s="117">
        <f t="shared" si="20"/>
        <v>50770</v>
      </c>
      <c r="C269" s="103">
        <f t="shared" si="16"/>
        <v>-337307.4781212348</v>
      </c>
      <c r="D269" s="103">
        <f t="shared" si="17"/>
        <v>-8.6147338151931763E-9</v>
      </c>
      <c r="E269" s="103">
        <f t="shared" si="18"/>
        <v>-337307.47812124342</v>
      </c>
      <c r="G269" s="103">
        <v>21081.714070437138</v>
      </c>
      <c r="J269" s="103">
        <f t="shared" si="19"/>
        <v>21081.714070437138</v>
      </c>
    </row>
    <row r="270" spans="2:10">
      <c r="B270" s="117">
        <f t="shared" si="20"/>
        <v>50801</v>
      </c>
      <c r="C270" s="103">
        <f t="shared" si="16"/>
        <v>-316225.76405079768</v>
      </c>
      <c r="D270" s="103">
        <f t="shared" si="17"/>
        <v>-8.6147338151931763E-9</v>
      </c>
      <c r="E270" s="103">
        <f t="shared" si="18"/>
        <v>-316225.76405080629</v>
      </c>
      <c r="G270" s="103">
        <v>21081.714070437138</v>
      </c>
      <c r="J270" s="103">
        <f t="shared" si="19"/>
        <v>21081.714070437138</v>
      </c>
    </row>
    <row r="271" spans="2:10">
      <c r="B271" s="117">
        <f t="shared" si="20"/>
        <v>50829</v>
      </c>
      <c r="C271" s="103">
        <f t="shared" si="16"/>
        <v>-295144.04998036055</v>
      </c>
      <c r="D271" s="103">
        <f t="shared" si="17"/>
        <v>-8.6147338151931763E-9</v>
      </c>
      <c r="E271" s="103">
        <f t="shared" si="18"/>
        <v>-295144.04998036916</v>
      </c>
      <c r="G271" s="103">
        <v>21081.714070437138</v>
      </c>
      <c r="J271" s="103">
        <f t="shared" si="19"/>
        <v>21081.714070437138</v>
      </c>
    </row>
    <row r="272" spans="2:10">
      <c r="B272" s="117">
        <f t="shared" si="20"/>
        <v>50860</v>
      </c>
      <c r="C272" s="103">
        <f t="shared" si="16"/>
        <v>-274062.33590992342</v>
      </c>
      <c r="D272" s="103">
        <f t="shared" si="17"/>
        <v>-8.6147338151931763E-9</v>
      </c>
      <c r="E272" s="103">
        <f t="shared" si="18"/>
        <v>-274062.33590993204</v>
      </c>
      <c r="G272" s="103">
        <v>21081.714070437138</v>
      </c>
      <c r="J272" s="103">
        <f t="shared" si="19"/>
        <v>21081.714070437138</v>
      </c>
    </row>
    <row r="273" spans="1:10">
      <c r="B273" s="117">
        <f t="shared" si="20"/>
        <v>50890</v>
      </c>
      <c r="C273" s="103">
        <f t="shared" si="16"/>
        <v>-252980.6218394863</v>
      </c>
      <c r="D273" s="103">
        <f t="shared" si="17"/>
        <v>-8.6147338151931763E-9</v>
      </c>
      <c r="E273" s="103">
        <f t="shared" si="18"/>
        <v>-252980.62183949491</v>
      </c>
      <c r="G273" s="103">
        <v>21081.714070437138</v>
      </c>
      <c r="J273" s="103">
        <f t="shared" si="19"/>
        <v>21081.714070437138</v>
      </c>
    </row>
    <row r="274" spans="1:10">
      <c r="B274" s="117">
        <f t="shared" si="20"/>
        <v>50921</v>
      </c>
      <c r="C274" s="103">
        <f t="shared" si="16"/>
        <v>-231898.90776904917</v>
      </c>
      <c r="D274" s="103">
        <f t="shared" si="17"/>
        <v>-8.6147338151931763E-9</v>
      </c>
      <c r="E274" s="103">
        <f t="shared" si="18"/>
        <v>-231898.90776905778</v>
      </c>
      <c r="G274" s="103">
        <v>21081.714070437138</v>
      </c>
      <c r="J274" s="103">
        <f t="shared" si="19"/>
        <v>21081.714070437138</v>
      </c>
    </row>
    <row r="275" spans="1:10">
      <c r="B275" s="117">
        <f t="shared" si="20"/>
        <v>50951</v>
      </c>
      <c r="C275" s="103">
        <f t="shared" si="16"/>
        <v>-210817.19369861204</v>
      </c>
      <c r="D275" s="103">
        <f t="shared" si="17"/>
        <v>-8.6147338151931763E-9</v>
      </c>
      <c r="E275" s="103">
        <f t="shared" si="18"/>
        <v>-210817.19369862066</v>
      </c>
      <c r="G275" s="103">
        <v>21081.714070437138</v>
      </c>
      <c r="J275" s="103">
        <f t="shared" si="19"/>
        <v>21081.714070437138</v>
      </c>
    </row>
    <row r="276" spans="1:10">
      <c r="B276" s="117">
        <f t="shared" si="20"/>
        <v>50982</v>
      </c>
      <c r="C276" s="103">
        <f t="shared" si="16"/>
        <v>-189735.47962817491</v>
      </c>
      <c r="D276" s="103">
        <f t="shared" si="17"/>
        <v>-8.6147338151931763E-9</v>
      </c>
      <c r="E276" s="103">
        <f t="shared" si="18"/>
        <v>-189735.47962818353</v>
      </c>
      <c r="G276" s="103">
        <v>21081.714070437138</v>
      </c>
      <c r="J276" s="103">
        <f t="shared" si="19"/>
        <v>21081.714070437138</v>
      </c>
    </row>
    <row r="277" spans="1:10">
      <c r="B277" s="117">
        <f t="shared" si="20"/>
        <v>51013</v>
      </c>
      <c r="C277" s="103">
        <f t="shared" si="16"/>
        <v>-168653.76555773779</v>
      </c>
      <c r="D277" s="103">
        <f t="shared" si="17"/>
        <v>-8.6147338151931763E-9</v>
      </c>
      <c r="E277" s="103">
        <f t="shared" si="18"/>
        <v>-168653.7655577464</v>
      </c>
      <c r="G277" s="103">
        <v>21081.714070437138</v>
      </c>
      <c r="J277" s="103">
        <f t="shared" si="19"/>
        <v>21081.714070437138</v>
      </c>
    </row>
    <row r="278" spans="1:10">
      <c r="B278" s="117">
        <f t="shared" si="20"/>
        <v>51043</v>
      </c>
      <c r="C278" s="103">
        <f t="shared" si="16"/>
        <v>-147572.05148730066</v>
      </c>
      <c r="D278" s="103">
        <f t="shared" si="17"/>
        <v>-8.6147338151931763E-9</v>
      </c>
      <c r="E278" s="103">
        <f t="shared" si="18"/>
        <v>-147572.05148730928</v>
      </c>
      <c r="G278" s="103">
        <v>21081.714070437138</v>
      </c>
      <c r="J278" s="103">
        <f t="shared" si="19"/>
        <v>21081.714070437138</v>
      </c>
    </row>
    <row r="279" spans="1:10">
      <c r="B279" s="117">
        <f t="shared" si="20"/>
        <v>51074</v>
      </c>
      <c r="C279" s="103">
        <f t="shared" ref="C279:C285" si="21">C278+G279</f>
        <v>-126490.33741686352</v>
      </c>
      <c r="D279" s="103">
        <f t="shared" ref="D279:D285" si="22">D278+H279+I279</f>
        <v>-8.6147338151931763E-9</v>
      </c>
      <c r="E279" s="103">
        <f t="shared" ref="E279:E285" si="23">C279+D279</f>
        <v>-126490.33741687213</v>
      </c>
      <c r="G279" s="103">
        <v>21081.714070437138</v>
      </c>
      <c r="J279" s="103">
        <f t="shared" ref="J279:J285" si="24">SUM(G279:I279)</f>
        <v>21081.714070437138</v>
      </c>
    </row>
    <row r="280" spans="1:10">
      <c r="B280" s="117">
        <f t="shared" ref="B280:B285" si="25">EOMONTH(B279,1)</f>
        <v>51104</v>
      </c>
      <c r="C280" s="103">
        <f t="shared" si="21"/>
        <v>-105408.62334642638</v>
      </c>
      <c r="D280" s="103">
        <f t="shared" si="22"/>
        <v>-8.6147338151931763E-9</v>
      </c>
      <c r="E280" s="103">
        <f t="shared" si="23"/>
        <v>-105408.62334643499</v>
      </c>
      <c r="G280" s="103">
        <v>21081.714070437138</v>
      </c>
      <c r="J280" s="103">
        <f t="shared" si="24"/>
        <v>21081.714070437138</v>
      </c>
    </row>
    <row r="281" spans="1:10">
      <c r="B281" s="117">
        <f t="shared" si="25"/>
        <v>51135</v>
      </c>
      <c r="C281" s="103">
        <f t="shared" si="21"/>
        <v>-84326.909275989237</v>
      </c>
      <c r="D281" s="103">
        <f t="shared" si="22"/>
        <v>-8.6147338151931763E-9</v>
      </c>
      <c r="E281" s="103">
        <f t="shared" si="23"/>
        <v>-84326.909275997852</v>
      </c>
      <c r="G281" s="103">
        <v>21081.714070437138</v>
      </c>
      <c r="J281" s="103">
        <f t="shared" si="24"/>
        <v>21081.714070437138</v>
      </c>
    </row>
    <row r="282" spans="1:10">
      <c r="B282" s="117">
        <f t="shared" si="25"/>
        <v>51166</v>
      </c>
      <c r="C282" s="103">
        <f t="shared" si="21"/>
        <v>-63245.195205552096</v>
      </c>
      <c r="D282" s="103">
        <f t="shared" si="22"/>
        <v>-8.6147338151931763E-9</v>
      </c>
      <c r="E282" s="103">
        <f t="shared" si="23"/>
        <v>-63245.195205560711</v>
      </c>
      <c r="G282" s="103">
        <v>21081.714070437138</v>
      </c>
      <c r="J282" s="103">
        <f t="shared" si="24"/>
        <v>21081.714070437138</v>
      </c>
    </row>
    <row r="283" spans="1:10">
      <c r="B283" s="117">
        <f t="shared" si="25"/>
        <v>51195</v>
      </c>
      <c r="C283" s="103">
        <f t="shared" si="21"/>
        <v>-42163.481135114955</v>
      </c>
      <c r="D283" s="103">
        <f t="shared" si="22"/>
        <v>-8.6147338151931763E-9</v>
      </c>
      <c r="E283" s="103">
        <f t="shared" si="23"/>
        <v>-42163.481135123569</v>
      </c>
      <c r="G283" s="103">
        <v>21081.714070437138</v>
      </c>
      <c r="J283" s="103">
        <f t="shared" si="24"/>
        <v>21081.714070437138</v>
      </c>
    </row>
    <row r="284" spans="1:10">
      <c r="B284" s="117">
        <f t="shared" si="25"/>
        <v>51226</v>
      </c>
      <c r="C284" s="103">
        <f t="shared" si="21"/>
        <v>-21081.767064677817</v>
      </c>
      <c r="D284" s="103">
        <f t="shared" si="22"/>
        <v>-8.6147338151931763E-9</v>
      </c>
      <c r="E284" s="103">
        <f t="shared" si="23"/>
        <v>-21081.767064686432</v>
      </c>
      <c r="G284" s="103">
        <v>21081.714070437138</v>
      </c>
      <c r="J284" s="103">
        <f t="shared" si="24"/>
        <v>21081.714070437138</v>
      </c>
    </row>
    <row r="285" spans="1:10">
      <c r="B285" s="117">
        <f t="shared" si="25"/>
        <v>51256</v>
      </c>
      <c r="C285" s="103">
        <f t="shared" si="21"/>
        <v>-5.299424067925429E-2</v>
      </c>
      <c r="D285" s="103">
        <f t="shared" si="22"/>
        <v>-8.6147338151931763E-9</v>
      </c>
      <c r="E285" s="103">
        <f t="shared" si="23"/>
        <v>-5.2994249293988105E-2</v>
      </c>
      <c r="G285" s="103">
        <v>21081.714070437138</v>
      </c>
      <c r="J285" s="103">
        <f t="shared" si="24"/>
        <v>21081.714070437138</v>
      </c>
    </row>
    <row r="286" spans="1:10">
      <c r="B286" s="117"/>
    </row>
    <row r="287" spans="1:10">
      <c r="B287" s="117"/>
    </row>
    <row r="288" spans="1:10">
      <c r="A288" s="124" t="s">
        <v>82</v>
      </c>
      <c r="B288" s="117"/>
    </row>
    <row r="289" spans="1:2">
      <c r="A289" s="124" t="s">
        <v>83</v>
      </c>
      <c r="B289" s="117"/>
    </row>
    <row r="290" spans="1:2">
      <c r="B290" s="117"/>
    </row>
    <row r="291" spans="1:2">
      <c r="B291" s="117"/>
    </row>
    <row r="292" spans="1:2">
      <c r="B292" s="117"/>
    </row>
    <row r="293" spans="1:2">
      <c r="B293" s="117"/>
    </row>
    <row r="294" spans="1:2">
      <c r="B294" s="117"/>
    </row>
    <row r="295" spans="1:2">
      <c r="B295" s="117"/>
    </row>
    <row r="296" spans="1:2">
      <c r="B296" s="117"/>
    </row>
    <row r="297" spans="1:2">
      <c r="B297" s="117"/>
    </row>
    <row r="298" spans="1:2">
      <c r="B298" s="117"/>
    </row>
    <row r="299" spans="1:2">
      <c r="B299" s="117"/>
    </row>
    <row r="300" spans="1:2">
      <c r="B300" s="117"/>
    </row>
    <row r="301" spans="1:2">
      <c r="B301" s="117"/>
    </row>
    <row r="302" spans="1:2">
      <c r="B302" s="117"/>
    </row>
    <row r="303" spans="1:2">
      <c r="B303" s="117"/>
    </row>
    <row r="304" spans="1:2">
      <c r="B304" s="117"/>
    </row>
    <row r="305" spans="2:2">
      <c r="B305" s="117"/>
    </row>
    <row r="306" spans="2:2">
      <c r="B306" s="117"/>
    </row>
    <row r="307" spans="2:2">
      <c r="B307" s="117"/>
    </row>
    <row r="308" spans="2:2">
      <c r="B308" s="117"/>
    </row>
    <row r="309" spans="2:2">
      <c r="B309" s="117"/>
    </row>
    <row r="310" spans="2:2">
      <c r="B310" s="117"/>
    </row>
    <row r="311" spans="2:2">
      <c r="B311" s="117"/>
    </row>
    <row r="312" spans="2:2">
      <c r="B312" s="117"/>
    </row>
    <row r="313" spans="2:2">
      <c r="B313" s="117"/>
    </row>
    <row r="314" spans="2:2">
      <c r="B314" s="117"/>
    </row>
    <row r="315" spans="2:2">
      <c r="B315" s="117"/>
    </row>
    <row r="316" spans="2:2">
      <c r="B316" s="117"/>
    </row>
    <row r="317" spans="2:2">
      <c r="B317" s="117"/>
    </row>
    <row r="318" spans="2:2">
      <c r="B318" s="117"/>
    </row>
    <row r="319" spans="2:2">
      <c r="B319" s="117"/>
    </row>
    <row r="320" spans="2:2">
      <c r="B320" s="117"/>
    </row>
    <row r="321" spans="2:2">
      <c r="B321" s="117"/>
    </row>
    <row r="322" spans="2:2">
      <c r="B322" s="117"/>
    </row>
    <row r="323" spans="2:2">
      <c r="B323" s="117"/>
    </row>
    <row r="324" spans="2:2">
      <c r="B324" s="117"/>
    </row>
    <row r="325" spans="2:2">
      <c r="B325" s="117"/>
    </row>
    <row r="326" spans="2:2">
      <c r="B326" s="117"/>
    </row>
    <row r="327" spans="2:2">
      <c r="B327" s="117"/>
    </row>
    <row r="328" spans="2:2">
      <c r="B328" s="117"/>
    </row>
    <row r="329" spans="2:2">
      <c r="B329" s="117"/>
    </row>
    <row r="330" spans="2:2">
      <c r="B330" s="117"/>
    </row>
    <row r="331" spans="2:2">
      <c r="B331" s="117"/>
    </row>
    <row r="332" spans="2:2">
      <c r="B332" s="117"/>
    </row>
    <row r="333" spans="2:2">
      <c r="B333" s="117"/>
    </row>
    <row r="334" spans="2:2">
      <c r="B334" s="117"/>
    </row>
    <row r="335" spans="2:2">
      <c r="B335" s="117"/>
    </row>
    <row r="336" spans="2:2">
      <c r="B336" s="117"/>
    </row>
    <row r="337" spans="2:2">
      <c r="B337" s="117"/>
    </row>
    <row r="338" spans="2:2">
      <c r="B338" s="117"/>
    </row>
    <row r="339" spans="2:2">
      <c r="B339" s="117"/>
    </row>
    <row r="340" spans="2:2">
      <c r="B340" s="117"/>
    </row>
    <row r="341" spans="2:2">
      <c r="B341" s="117"/>
    </row>
    <row r="342" spans="2:2">
      <c r="B342" s="117"/>
    </row>
    <row r="343" spans="2:2">
      <c r="B343" s="117"/>
    </row>
    <row r="344" spans="2:2">
      <c r="B344" s="117"/>
    </row>
    <row r="345" spans="2:2">
      <c r="B345" s="117"/>
    </row>
    <row r="346" spans="2:2">
      <c r="B346" s="117"/>
    </row>
    <row r="347" spans="2:2">
      <c r="B347" s="117"/>
    </row>
    <row r="348" spans="2:2">
      <c r="B348" s="117"/>
    </row>
    <row r="349" spans="2:2">
      <c r="B349" s="117"/>
    </row>
    <row r="350" spans="2:2">
      <c r="B350" s="117"/>
    </row>
    <row r="351" spans="2:2">
      <c r="B351" s="117"/>
    </row>
    <row r="352" spans="2:2">
      <c r="B352" s="117"/>
    </row>
    <row r="353" spans="2:2">
      <c r="B353" s="117"/>
    </row>
    <row r="354" spans="2:2">
      <c r="B354" s="117"/>
    </row>
    <row r="355" spans="2:2">
      <c r="B355" s="117"/>
    </row>
    <row r="356" spans="2:2">
      <c r="B356" s="117"/>
    </row>
    <row r="357" spans="2:2">
      <c r="B357" s="117"/>
    </row>
    <row r="358" spans="2:2">
      <c r="B358" s="117"/>
    </row>
    <row r="359" spans="2:2">
      <c r="B359" s="117"/>
    </row>
    <row r="360" spans="2:2">
      <c r="B360" s="117"/>
    </row>
    <row r="361" spans="2:2">
      <c r="B361" s="117"/>
    </row>
    <row r="362" spans="2:2">
      <c r="B362" s="117"/>
    </row>
    <row r="363" spans="2:2">
      <c r="B363" s="117"/>
    </row>
    <row r="364" spans="2:2">
      <c r="B364" s="117"/>
    </row>
    <row r="365" spans="2:2">
      <c r="B365" s="117"/>
    </row>
    <row r="366" spans="2:2">
      <c r="B366" s="117"/>
    </row>
    <row r="367" spans="2:2">
      <c r="B367" s="117"/>
    </row>
    <row r="368" spans="2:2">
      <c r="B368" s="117"/>
    </row>
    <row r="369" spans="2:2">
      <c r="B369" s="117"/>
    </row>
    <row r="370" spans="2:2">
      <c r="B370" s="117"/>
    </row>
    <row r="371" spans="2:2">
      <c r="B371" s="117"/>
    </row>
    <row r="372" spans="2:2">
      <c r="B372" s="117"/>
    </row>
    <row r="373" spans="2:2">
      <c r="B373" s="117"/>
    </row>
    <row r="374" spans="2:2">
      <c r="B374" s="117"/>
    </row>
    <row r="375" spans="2:2">
      <c r="B375" s="117"/>
    </row>
    <row r="376" spans="2:2">
      <c r="B376" s="117"/>
    </row>
    <row r="377" spans="2:2">
      <c r="B377" s="117"/>
    </row>
    <row r="378" spans="2:2">
      <c r="B378" s="117"/>
    </row>
    <row r="379" spans="2:2">
      <c r="B379" s="117"/>
    </row>
    <row r="380" spans="2:2">
      <c r="B380" s="117"/>
    </row>
    <row r="381" spans="2:2">
      <c r="B381" s="117"/>
    </row>
    <row r="382" spans="2:2">
      <c r="B382" s="117"/>
    </row>
    <row r="383" spans="2:2">
      <c r="B383" s="117"/>
    </row>
    <row r="384" spans="2:2">
      <c r="B384" s="117"/>
    </row>
  </sheetData>
  <mergeCells count="8">
    <mergeCell ref="A21:B21"/>
    <mergeCell ref="A1:J1"/>
    <mergeCell ref="A2:J2"/>
    <mergeCell ref="A3:J3"/>
    <mergeCell ref="A4:J4"/>
    <mergeCell ref="A5:J5"/>
    <mergeCell ref="C19:E19"/>
    <mergeCell ref="G19:J19"/>
  </mergeCells>
  <pageMargins left="0.7" right="0.7" top="0.75" bottom="0.75" header="0.3" footer="0.3"/>
  <pageSetup scale="56" orientation="portrait" r:id="rId1"/>
  <headerFoot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view="pageBreakPreview" topLeftCell="A135" zoomScale="80" zoomScaleNormal="100" zoomScaleSheetLayoutView="80" workbookViewId="0">
      <selection activeCell="I149" sqref="I149"/>
    </sheetView>
  </sheetViews>
  <sheetFormatPr defaultRowHeight="15"/>
  <cols>
    <col min="1" max="1" width="8.140625" style="130" customWidth="1"/>
    <col min="2" max="2" width="56.85546875" style="130" customWidth="1"/>
    <col min="3" max="3" width="21.42578125" style="130" customWidth="1"/>
    <col min="4" max="4" width="17.5703125" style="130" customWidth="1"/>
    <col min="5" max="5" width="16" style="130" bestFit="1" customWidth="1"/>
    <col min="6" max="6" width="9.140625" style="130"/>
    <col min="7" max="7" width="12.42578125" style="130" customWidth="1"/>
    <col min="8" max="8" width="11.5703125" style="130" customWidth="1"/>
    <col min="9" max="9" width="27.7109375" style="130" customWidth="1"/>
    <col min="10" max="10" width="5.42578125" style="130" customWidth="1"/>
    <col min="11" max="11" width="13.5703125" style="130" customWidth="1"/>
    <col min="12" max="12" width="9.140625" style="130"/>
    <col min="13" max="13" width="17.140625" style="130" customWidth="1"/>
    <col min="14" max="14" width="29.7109375" style="130" customWidth="1"/>
    <col min="15" max="15" width="30" style="130" customWidth="1"/>
    <col min="16" max="17" width="10.5703125" style="130" customWidth="1"/>
    <col min="18" max="18" width="21.5703125" style="130" bestFit="1" customWidth="1"/>
    <col min="19" max="19" width="19.28515625" style="130" bestFit="1" customWidth="1"/>
    <col min="20" max="20" width="5.28515625" style="130" bestFit="1" customWidth="1"/>
    <col min="21" max="16384" width="9.140625" style="130"/>
  </cols>
  <sheetData>
    <row r="1" spans="1:11" ht="15.75">
      <c r="A1" s="445" t="s">
        <v>84</v>
      </c>
      <c r="B1" s="445"/>
      <c r="C1" s="445"/>
      <c r="D1" s="445"/>
      <c r="E1" s="445"/>
      <c r="F1" s="128"/>
      <c r="G1" s="129"/>
      <c r="H1" s="129"/>
      <c r="I1" s="129"/>
      <c r="J1" s="129"/>
      <c r="K1" s="129"/>
    </row>
    <row r="2" spans="1:11" ht="15.75">
      <c r="A2" s="445" t="s">
        <v>85</v>
      </c>
      <c r="B2" s="445"/>
      <c r="C2" s="445"/>
      <c r="D2" s="445"/>
      <c r="E2" s="445"/>
      <c r="F2" s="131"/>
      <c r="G2" s="132"/>
      <c r="H2" s="132"/>
      <c r="I2" s="132"/>
      <c r="J2" s="132"/>
      <c r="K2" s="129"/>
    </row>
    <row r="3" spans="1:11" ht="15.75">
      <c r="A3" s="445" t="s">
        <v>93</v>
      </c>
      <c r="B3" s="445"/>
      <c r="C3" s="445"/>
      <c r="D3" s="445"/>
      <c r="E3" s="445"/>
      <c r="F3" s="131"/>
      <c r="G3" s="132"/>
      <c r="H3" s="132"/>
      <c r="I3" s="132"/>
      <c r="J3" s="132"/>
      <c r="K3" s="129"/>
    </row>
    <row r="4" spans="1:11" ht="15.75">
      <c r="A4" s="133"/>
      <c r="B4" s="129"/>
      <c r="C4" s="129"/>
      <c r="D4" s="129"/>
      <c r="E4" s="129"/>
      <c r="F4" s="131"/>
      <c r="G4" s="132"/>
      <c r="H4" s="132"/>
      <c r="I4" s="132"/>
      <c r="J4" s="132"/>
      <c r="K4" s="129"/>
    </row>
    <row r="5" spans="1:11" ht="15.75">
      <c r="A5" s="133"/>
      <c r="B5" s="129"/>
      <c r="C5" s="129"/>
      <c r="D5" s="129"/>
      <c r="E5" s="129"/>
      <c r="F5" s="131"/>
      <c r="G5" s="132"/>
      <c r="I5" s="132"/>
      <c r="J5" s="132"/>
      <c r="K5" s="129"/>
    </row>
    <row r="6" spans="1:11" ht="15.75">
      <c r="A6" s="133"/>
      <c r="B6" s="129"/>
      <c r="C6" s="129"/>
      <c r="D6" s="129"/>
      <c r="F6" s="131"/>
      <c r="G6" s="132"/>
      <c r="I6" s="132"/>
      <c r="J6" s="132"/>
      <c r="K6" s="129"/>
    </row>
    <row r="7" spans="1:11" ht="15.75">
      <c r="A7" s="134" t="s">
        <v>94</v>
      </c>
      <c r="C7" s="129"/>
      <c r="D7" s="129"/>
      <c r="E7" s="135" t="s">
        <v>95</v>
      </c>
      <c r="F7" s="131"/>
      <c r="G7" s="132"/>
      <c r="I7" s="132"/>
      <c r="J7" s="132"/>
      <c r="K7" s="129"/>
    </row>
    <row r="8" spans="1:11" ht="15.75">
      <c r="A8" s="134" t="s">
        <v>96</v>
      </c>
      <c r="C8" s="129"/>
      <c r="D8" s="129"/>
      <c r="E8" s="136" t="s">
        <v>97</v>
      </c>
      <c r="F8" s="131"/>
      <c r="G8" s="132"/>
      <c r="I8" s="132"/>
      <c r="J8" s="132"/>
      <c r="K8" s="129"/>
    </row>
    <row r="9" spans="1:11" ht="15.75">
      <c r="A9" s="137" t="s">
        <v>98</v>
      </c>
      <c r="B9" s="138"/>
      <c r="C9" s="139"/>
      <c r="D9" s="139"/>
      <c r="E9" s="140" t="s">
        <v>137</v>
      </c>
      <c r="F9" s="128"/>
      <c r="G9" s="141"/>
      <c r="H9" s="132"/>
      <c r="I9" s="132"/>
      <c r="J9" s="132"/>
      <c r="K9" s="129"/>
    </row>
    <row r="10" spans="1:11" ht="15.75">
      <c r="B10" s="142"/>
      <c r="C10" s="129"/>
      <c r="D10" s="129"/>
      <c r="E10" s="143"/>
      <c r="F10" s="132"/>
      <c r="G10" s="144"/>
    </row>
    <row r="11" spans="1:11">
      <c r="A11" s="145" t="s">
        <v>99</v>
      </c>
      <c r="B11" s="129"/>
      <c r="C11" s="129"/>
      <c r="D11" s="129"/>
      <c r="E11" s="143"/>
      <c r="F11" s="132"/>
      <c r="G11" s="144"/>
    </row>
    <row r="12" spans="1:11">
      <c r="A12" s="146" t="s">
        <v>100</v>
      </c>
      <c r="B12" s="146" t="s">
        <v>101</v>
      </c>
      <c r="C12" s="139"/>
      <c r="D12" s="139"/>
      <c r="E12" s="147" t="s">
        <v>12</v>
      </c>
      <c r="F12" s="132"/>
      <c r="G12" s="144"/>
    </row>
    <row r="13" spans="1:11">
      <c r="A13" s="148"/>
      <c r="B13" s="148"/>
      <c r="C13" s="129"/>
      <c r="D13" s="129"/>
      <c r="E13" s="129"/>
      <c r="F13" s="129"/>
      <c r="G13" s="149"/>
    </row>
    <row r="14" spans="1:11" ht="15.75">
      <c r="A14" s="150">
        <v>1</v>
      </c>
      <c r="B14" s="151" t="s">
        <v>102</v>
      </c>
      <c r="F14" s="129"/>
      <c r="G14" s="152"/>
    </row>
    <row r="15" spans="1:11">
      <c r="A15" s="153">
        <f t="shared" ref="A15:A31" si="0">A14+1</f>
        <v>2</v>
      </c>
      <c r="B15" s="154" t="s">
        <v>103</v>
      </c>
      <c r="D15" s="155">
        <v>22990</v>
      </c>
      <c r="E15" s="156"/>
      <c r="F15" s="129"/>
      <c r="G15" s="149"/>
    </row>
    <row r="16" spans="1:11">
      <c r="A16" s="153">
        <f t="shared" si="0"/>
        <v>3</v>
      </c>
      <c r="B16" s="154" t="s">
        <v>104</v>
      </c>
      <c r="D16" s="157">
        <v>82440.530000000013</v>
      </c>
      <c r="E16" s="156"/>
      <c r="F16" s="129"/>
    </row>
    <row r="17" spans="1:7">
      <c r="A17" s="153">
        <f t="shared" si="0"/>
        <v>4</v>
      </c>
      <c r="B17" s="154" t="s">
        <v>105</v>
      </c>
      <c r="D17" s="158">
        <v>45856.94</v>
      </c>
      <c r="E17" s="156"/>
      <c r="F17" s="129"/>
      <c r="G17" s="149"/>
    </row>
    <row r="18" spans="1:7">
      <c r="A18" s="153">
        <f t="shared" si="0"/>
        <v>5</v>
      </c>
      <c r="B18" s="129" t="s">
        <v>106</v>
      </c>
      <c r="D18" s="156"/>
      <c r="E18" s="155">
        <f>SUM(D15:D17)</f>
        <v>151287.47000000003</v>
      </c>
      <c r="F18" s="129"/>
    </row>
    <row r="19" spans="1:7">
      <c r="A19" s="153">
        <f t="shared" si="0"/>
        <v>6</v>
      </c>
      <c r="B19" s="129"/>
      <c r="D19" s="156"/>
      <c r="E19" s="156"/>
      <c r="F19" s="129"/>
    </row>
    <row r="20" spans="1:7" ht="15.75">
      <c r="A20" s="153">
        <f t="shared" si="0"/>
        <v>7</v>
      </c>
      <c r="B20" s="151" t="s">
        <v>107</v>
      </c>
      <c r="D20" s="156"/>
    </row>
    <row r="21" spans="1:7">
      <c r="A21" s="153">
        <f t="shared" si="0"/>
        <v>8</v>
      </c>
      <c r="B21" s="129" t="s">
        <v>108</v>
      </c>
      <c r="D21" s="156"/>
      <c r="E21" s="156">
        <v>132354.12</v>
      </c>
      <c r="F21" s="159"/>
    </row>
    <row r="22" spans="1:7">
      <c r="A22" s="153">
        <f t="shared" si="0"/>
        <v>9</v>
      </c>
      <c r="B22" s="129" t="s">
        <v>109</v>
      </c>
      <c r="D22" s="156"/>
      <c r="E22" s="156"/>
      <c r="F22" s="159"/>
      <c r="G22" s="129"/>
    </row>
    <row r="23" spans="1:7" ht="15.75">
      <c r="A23" s="153">
        <f t="shared" si="0"/>
        <v>10</v>
      </c>
      <c r="B23" s="151" t="s">
        <v>110</v>
      </c>
      <c r="D23" s="156"/>
      <c r="E23" s="156"/>
      <c r="F23" s="160"/>
    </row>
    <row r="24" spans="1:7">
      <c r="A24" s="153">
        <f t="shared" si="0"/>
        <v>11</v>
      </c>
      <c r="B24" s="129" t="s">
        <v>111</v>
      </c>
      <c r="D24" s="156"/>
      <c r="E24" s="157">
        <v>21617</v>
      </c>
      <c r="G24" s="159"/>
    </row>
    <row r="25" spans="1:7">
      <c r="A25" s="153">
        <f t="shared" si="0"/>
        <v>12</v>
      </c>
      <c r="B25" s="129"/>
      <c r="D25" s="156"/>
      <c r="E25" s="156"/>
    </row>
    <row r="26" spans="1:7" ht="15.75">
      <c r="A26" s="153">
        <f t="shared" si="0"/>
        <v>13</v>
      </c>
      <c r="B26" s="151" t="s">
        <v>112</v>
      </c>
      <c r="D26" s="156"/>
      <c r="E26" s="156"/>
      <c r="G26" s="160"/>
    </row>
    <row r="27" spans="1:7">
      <c r="A27" s="153">
        <f t="shared" si="0"/>
        <v>14</v>
      </c>
      <c r="B27" s="129" t="s">
        <v>113</v>
      </c>
      <c r="D27" s="156"/>
      <c r="E27" s="158">
        <v>93838</v>
      </c>
      <c r="G27" s="160"/>
    </row>
    <row r="28" spans="1:7">
      <c r="A28" s="153">
        <f t="shared" si="0"/>
        <v>15</v>
      </c>
      <c r="B28" s="129"/>
      <c r="D28" s="156"/>
      <c r="E28" s="156"/>
      <c r="G28" s="160"/>
    </row>
    <row r="29" spans="1:7" ht="16.5" thickBot="1">
      <c r="A29" s="153">
        <f t="shared" si="0"/>
        <v>16</v>
      </c>
      <c r="B29" s="151" t="s">
        <v>114</v>
      </c>
      <c r="D29" s="156"/>
      <c r="E29" s="161">
        <f>SUM(E14:E27)</f>
        <v>399096.59</v>
      </c>
      <c r="G29" s="160"/>
    </row>
    <row r="30" spans="1:7" ht="15.75" thickTop="1">
      <c r="A30" s="153">
        <f t="shared" si="0"/>
        <v>17</v>
      </c>
      <c r="D30" s="156"/>
      <c r="E30" s="156"/>
      <c r="G30" s="162"/>
    </row>
    <row r="31" spans="1:7" ht="16.5" thickBot="1">
      <c r="A31" s="153">
        <f t="shared" si="0"/>
        <v>18</v>
      </c>
      <c r="B31" s="151" t="s">
        <v>115</v>
      </c>
      <c r="D31" s="163"/>
      <c r="E31" s="164">
        <f>E29/3</f>
        <v>133032.19666666668</v>
      </c>
    </row>
    <row r="32" spans="1:7" ht="15.75" thickTop="1">
      <c r="A32" s="165">
        <f>A31+1</f>
        <v>19</v>
      </c>
      <c r="D32" s="163"/>
    </row>
    <row r="33" spans="1:7" ht="15.75">
      <c r="A33" s="165">
        <f t="shared" ref="A33:A96" si="1">A32+1</f>
        <v>20</v>
      </c>
      <c r="B33" s="166" t="s">
        <v>116</v>
      </c>
      <c r="C33" s="446" t="s">
        <v>117</v>
      </c>
      <c r="D33" s="446"/>
      <c r="G33" s="167"/>
    </row>
    <row r="34" spans="1:7" s="168" customFormat="1" ht="30">
      <c r="A34" s="165">
        <f t="shared" si="1"/>
        <v>21</v>
      </c>
      <c r="C34" s="169" t="s">
        <v>118</v>
      </c>
      <c r="D34" s="170" t="s">
        <v>119</v>
      </c>
    </row>
    <row r="35" spans="1:7" s="168" customFormat="1">
      <c r="A35" s="165">
        <f t="shared" si="1"/>
        <v>22</v>
      </c>
      <c r="B35" s="171" t="s">
        <v>120</v>
      </c>
      <c r="C35" s="172">
        <v>189861</v>
      </c>
      <c r="D35" s="173"/>
    </row>
    <row r="36" spans="1:7" s="168" customFormat="1">
      <c r="A36" s="165">
        <f t="shared" si="1"/>
        <v>23</v>
      </c>
      <c r="B36" s="171">
        <f t="shared" ref="B36:B50" si="2">EOMONTH(B37,-1)</f>
        <v>43585</v>
      </c>
      <c r="C36" s="129">
        <f>C35-D36</f>
        <v>184587.08333333334</v>
      </c>
      <c r="D36" s="129">
        <f>$C$35/36</f>
        <v>5273.916666666667</v>
      </c>
    </row>
    <row r="37" spans="1:7" s="168" customFormat="1">
      <c r="A37" s="165">
        <f t="shared" si="1"/>
        <v>24</v>
      </c>
      <c r="B37" s="171">
        <f t="shared" si="2"/>
        <v>43616</v>
      </c>
      <c r="C37" s="129">
        <f t="shared" ref="C37:C52" si="3">C36-D37</f>
        <v>179313.16666666669</v>
      </c>
      <c r="D37" s="129">
        <f t="shared" ref="D37:D52" si="4">$C$35/36</f>
        <v>5273.916666666667</v>
      </c>
    </row>
    <row r="38" spans="1:7" s="168" customFormat="1">
      <c r="A38" s="165">
        <f t="shared" si="1"/>
        <v>25</v>
      </c>
      <c r="B38" s="171">
        <f t="shared" si="2"/>
        <v>43646</v>
      </c>
      <c r="C38" s="129">
        <f t="shared" si="3"/>
        <v>174039.25000000003</v>
      </c>
      <c r="D38" s="129">
        <f t="shared" si="4"/>
        <v>5273.916666666667</v>
      </c>
    </row>
    <row r="39" spans="1:7" s="168" customFormat="1">
      <c r="A39" s="165">
        <f t="shared" si="1"/>
        <v>26</v>
      </c>
      <c r="B39" s="171">
        <f t="shared" si="2"/>
        <v>43677</v>
      </c>
      <c r="C39" s="129">
        <f t="shared" si="3"/>
        <v>168765.33333333337</v>
      </c>
      <c r="D39" s="129">
        <f t="shared" si="4"/>
        <v>5273.916666666667</v>
      </c>
    </row>
    <row r="40" spans="1:7" s="168" customFormat="1">
      <c r="A40" s="165">
        <f t="shared" si="1"/>
        <v>27</v>
      </c>
      <c r="B40" s="171">
        <f t="shared" si="2"/>
        <v>43708</v>
      </c>
      <c r="C40" s="129">
        <f t="shared" si="3"/>
        <v>163491.41666666672</v>
      </c>
      <c r="D40" s="129">
        <f t="shared" si="4"/>
        <v>5273.916666666667</v>
      </c>
    </row>
    <row r="41" spans="1:7" s="168" customFormat="1">
      <c r="A41" s="165">
        <f t="shared" si="1"/>
        <v>28</v>
      </c>
      <c r="B41" s="171">
        <f t="shared" si="2"/>
        <v>43738</v>
      </c>
      <c r="C41" s="129">
        <f t="shared" si="3"/>
        <v>158217.50000000006</v>
      </c>
      <c r="D41" s="129">
        <f t="shared" si="4"/>
        <v>5273.916666666667</v>
      </c>
    </row>
    <row r="42" spans="1:7" s="168" customFormat="1">
      <c r="A42" s="165">
        <f t="shared" si="1"/>
        <v>29</v>
      </c>
      <c r="B42" s="171">
        <f t="shared" si="2"/>
        <v>43769</v>
      </c>
      <c r="C42" s="129">
        <f t="shared" si="3"/>
        <v>152943.5833333334</v>
      </c>
      <c r="D42" s="129">
        <f t="shared" si="4"/>
        <v>5273.916666666667</v>
      </c>
    </row>
    <row r="43" spans="1:7" s="168" customFormat="1">
      <c r="A43" s="165">
        <f t="shared" si="1"/>
        <v>30</v>
      </c>
      <c r="B43" s="171">
        <f t="shared" si="2"/>
        <v>43799</v>
      </c>
      <c r="C43" s="129">
        <f t="shared" si="3"/>
        <v>147669.66666666674</v>
      </c>
      <c r="D43" s="129">
        <f t="shared" si="4"/>
        <v>5273.916666666667</v>
      </c>
    </row>
    <row r="44" spans="1:7" s="168" customFormat="1">
      <c r="A44" s="165">
        <f t="shared" si="1"/>
        <v>31</v>
      </c>
      <c r="B44" s="171">
        <f t="shared" si="2"/>
        <v>43830</v>
      </c>
      <c r="C44" s="129">
        <f t="shared" si="3"/>
        <v>142395.75000000009</v>
      </c>
      <c r="D44" s="129">
        <f t="shared" si="4"/>
        <v>5273.916666666667</v>
      </c>
    </row>
    <row r="45" spans="1:7" s="168" customFormat="1">
      <c r="A45" s="165">
        <f t="shared" si="1"/>
        <v>32</v>
      </c>
      <c r="B45" s="171">
        <f t="shared" si="2"/>
        <v>43861</v>
      </c>
      <c r="C45" s="129">
        <f t="shared" si="3"/>
        <v>137121.83333333343</v>
      </c>
      <c r="D45" s="129">
        <f t="shared" si="4"/>
        <v>5273.916666666667</v>
      </c>
    </row>
    <row r="46" spans="1:7" s="168" customFormat="1">
      <c r="A46" s="165">
        <f t="shared" si="1"/>
        <v>33</v>
      </c>
      <c r="B46" s="171">
        <f t="shared" si="2"/>
        <v>43890</v>
      </c>
      <c r="C46" s="129">
        <f t="shared" si="3"/>
        <v>131847.91666666677</v>
      </c>
      <c r="D46" s="129">
        <f t="shared" si="4"/>
        <v>5273.916666666667</v>
      </c>
    </row>
    <row r="47" spans="1:7" s="168" customFormat="1">
      <c r="A47" s="165">
        <f t="shared" si="1"/>
        <v>34</v>
      </c>
      <c r="B47" s="171">
        <f t="shared" si="2"/>
        <v>43921</v>
      </c>
      <c r="C47" s="129">
        <f t="shared" si="3"/>
        <v>126574.0000000001</v>
      </c>
      <c r="D47" s="129">
        <f t="shared" si="4"/>
        <v>5273.916666666667</v>
      </c>
    </row>
    <row r="48" spans="1:7" s="168" customFormat="1">
      <c r="A48" s="165">
        <f t="shared" si="1"/>
        <v>35</v>
      </c>
      <c r="B48" s="171">
        <f t="shared" si="2"/>
        <v>43951</v>
      </c>
      <c r="C48" s="129">
        <f t="shared" si="3"/>
        <v>121300.08333333343</v>
      </c>
      <c r="D48" s="129">
        <f t="shared" si="4"/>
        <v>5273.916666666667</v>
      </c>
    </row>
    <row r="49" spans="1:4" s="168" customFormat="1">
      <c r="A49" s="165">
        <f t="shared" si="1"/>
        <v>36</v>
      </c>
      <c r="B49" s="171">
        <f t="shared" si="2"/>
        <v>43982</v>
      </c>
      <c r="C49" s="129">
        <f t="shared" si="3"/>
        <v>116026.16666666676</v>
      </c>
      <c r="D49" s="129">
        <f t="shared" si="4"/>
        <v>5273.916666666667</v>
      </c>
    </row>
    <row r="50" spans="1:4" s="168" customFormat="1">
      <c r="A50" s="165">
        <f t="shared" si="1"/>
        <v>37</v>
      </c>
      <c r="B50" s="171">
        <f t="shared" si="2"/>
        <v>44012</v>
      </c>
      <c r="C50" s="129">
        <f t="shared" si="3"/>
        <v>110752.25000000009</v>
      </c>
      <c r="D50" s="129">
        <f t="shared" si="4"/>
        <v>5273.916666666667</v>
      </c>
    </row>
    <row r="51" spans="1:4" s="168" customFormat="1">
      <c r="A51" s="165">
        <f t="shared" si="1"/>
        <v>38</v>
      </c>
      <c r="B51" s="171">
        <f>EOMONTH(B52,-1)</f>
        <v>44043</v>
      </c>
      <c r="C51" s="129">
        <f t="shared" si="3"/>
        <v>105478.33333333342</v>
      </c>
      <c r="D51" s="129">
        <f t="shared" si="4"/>
        <v>5273.916666666667</v>
      </c>
    </row>
    <row r="52" spans="1:4" s="168" customFormat="1">
      <c r="A52" s="165">
        <f t="shared" si="1"/>
        <v>39</v>
      </c>
      <c r="B52" s="171">
        <f>EOMONTH(B54,-1)</f>
        <v>44074</v>
      </c>
      <c r="C52" s="129">
        <f t="shared" si="3"/>
        <v>100204.41666666674</v>
      </c>
      <c r="D52" s="129">
        <f t="shared" si="4"/>
        <v>5273.916666666667</v>
      </c>
    </row>
    <row r="53" spans="1:4" s="168" customFormat="1">
      <c r="A53" s="165">
        <f t="shared" si="1"/>
        <v>40</v>
      </c>
      <c r="C53" s="174"/>
      <c r="D53" s="173"/>
    </row>
    <row r="54" spans="1:4">
      <c r="A54" s="165">
        <f t="shared" si="1"/>
        <v>41</v>
      </c>
      <c r="B54" s="171">
        <v>44075</v>
      </c>
      <c r="C54" s="129">
        <f>C52-D52</f>
        <v>94930.500000000073</v>
      </c>
      <c r="D54" s="129">
        <f>D52</f>
        <v>5273.916666666667</v>
      </c>
    </row>
    <row r="55" spans="1:4">
      <c r="A55" s="165">
        <f t="shared" si="1"/>
        <v>42</v>
      </c>
      <c r="B55" s="175">
        <f t="shared" ref="B55:B66" si="5">EOMONTH(B54,0)+1</f>
        <v>44105</v>
      </c>
      <c r="C55" s="129">
        <f t="shared" ref="C55:C66" si="6">C54-D55</f>
        <v>89656.583333333401</v>
      </c>
      <c r="D55" s="129">
        <f>D54</f>
        <v>5273.916666666667</v>
      </c>
    </row>
    <row r="56" spans="1:4">
      <c r="A56" s="165">
        <f t="shared" si="1"/>
        <v>43</v>
      </c>
      <c r="B56" s="175">
        <f t="shared" si="5"/>
        <v>44136</v>
      </c>
      <c r="C56" s="129">
        <f t="shared" si="6"/>
        <v>84382.66666666673</v>
      </c>
      <c r="D56" s="129">
        <f t="shared" ref="D56:D66" si="7">D55</f>
        <v>5273.916666666667</v>
      </c>
    </row>
    <row r="57" spans="1:4">
      <c r="A57" s="165">
        <f t="shared" si="1"/>
        <v>44</v>
      </c>
      <c r="B57" s="175">
        <f t="shared" si="5"/>
        <v>44166</v>
      </c>
      <c r="C57" s="129">
        <f t="shared" si="6"/>
        <v>79108.750000000058</v>
      </c>
      <c r="D57" s="129">
        <f t="shared" si="7"/>
        <v>5273.916666666667</v>
      </c>
    </row>
    <row r="58" spans="1:4">
      <c r="A58" s="165">
        <f t="shared" si="1"/>
        <v>45</v>
      </c>
      <c r="B58" s="175">
        <f t="shared" si="5"/>
        <v>44197</v>
      </c>
      <c r="C58" s="129">
        <f t="shared" si="6"/>
        <v>73834.833333333387</v>
      </c>
      <c r="D58" s="129">
        <f t="shared" si="7"/>
        <v>5273.916666666667</v>
      </c>
    </row>
    <row r="59" spans="1:4">
      <c r="A59" s="165">
        <f t="shared" si="1"/>
        <v>46</v>
      </c>
      <c r="B59" s="175">
        <f t="shared" si="5"/>
        <v>44228</v>
      </c>
      <c r="C59" s="129">
        <f t="shared" si="6"/>
        <v>68560.916666666715</v>
      </c>
      <c r="D59" s="129">
        <f t="shared" si="7"/>
        <v>5273.916666666667</v>
      </c>
    </row>
    <row r="60" spans="1:4">
      <c r="A60" s="165">
        <f t="shared" si="1"/>
        <v>47</v>
      </c>
      <c r="B60" s="175">
        <f t="shared" si="5"/>
        <v>44256</v>
      </c>
      <c r="C60" s="129">
        <f t="shared" si="6"/>
        <v>63287.000000000051</v>
      </c>
      <c r="D60" s="129">
        <f t="shared" si="7"/>
        <v>5273.916666666667</v>
      </c>
    </row>
    <row r="61" spans="1:4">
      <c r="A61" s="165">
        <f t="shared" si="1"/>
        <v>48</v>
      </c>
      <c r="B61" s="175">
        <f t="shared" si="5"/>
        <v>44287</v>
      </c>
      <c r="C61" s="129">
        <f t="shared" si="6"/>
        <v>58013.083333333387</v>
      </c>
      <c r="D61" s="129">
        <f t="shared" si="7"/>
        <v>5273.916666666667</v>
      </c>
    </row>
    <row r="62" spans="1:4">
      <c r="A62" s="165">
        <f t="shared" si="1"/>
        <v>49</v>
      </c>
      <c r="B62" s="175">
        <f t="shared" si="5"/>
        <v>44317</v>
      </c>
      <c r="C62" s="129">
        <f t="shared" si="6"/>
        <v>52739.166666666722</v>
      </c>
      <c r="D62" s="129">
        <f t="shared" si="7"/>
        <v>5273.916666666667</v>
      </c>
    </row>
    <row r="63" spans="1:4">
      <c r="A63" s="165">
        <f t="shared" si="1"/>
        <v>50</v>
      </c>
      <c r="B63" s="175">
        <f t="shared" si="5"/>
        <v>44348</v>
      </c>
      <c r="C63" s="129">
        <f t="shared" si="6"/>
        <v>47465.250000000058</v>
      </c>
      <c r="D63" s="129">
        <f t="shared" si="7"/>
        <v>5273.916666666667</v>
      </c>
    </row>
    <row r="64" spans="1:4">
      <c r="A64" s="165">
        <f t="shared" si="1"/>
        <v>51</v>
      </c>
      <c r="B64" s="175">
        <f t="shared" si="5"/>
        <v>44378</v>
      </c>
      <c r="C64" s="129">
        <f t="shared" si="6"/>
        <v>42191.333333333394</v>
      </c>
      <c r="D64" s="129">
        <f t="shared" si="7"/>
        <v>5273.916666666667</v>
      </c>
    </row>
    <row r="65" spans="1:7">
      <c r="A65" s="165">
        <f t="shared" si="1"/>
        <v>52</v>
      </c>
      <c r="B65" s="175">
        <f t="shared" si="5"/>
        <v>44409</v>
      </c>
      <c r="C65" s="129">
        <f t="shared" si="6"/>
        <v>36917.41666666673</v>
      </c>
      <c r="D65" s="129">
        <f t="shared" si="7"/>
        <v>5273.916666666667</v>
      </c>
    </row>
    <row r="66" spans="1:7">
      <c r="A66" s="165">
        <f t="shared" si="1"/>
        <v>53</v>
      </c>
      <c r="B66" s="175">
        <f t="shared" si="5"/>
        <v>44440</v>
      </c>
      <c r="C66" s="176">
        <f t="shared" si="6"/>
        <v>31643.500000000062</v>
      </c>
      <c r="D66" s="176">
        <f t="shared" si="7"/>
        <v>5273.916666666667</v>
      </c>
      <c r="F66" s="129"/>
    </row>
    <row r="67" spans="1:7">
      <c r="A67" s="165">
        <f t="shared" si="1"/>
        <v>54</v>
      </c>
      <c r="C67" s="177">
        <f>AVERAGE(C54:C66)</f>
        <v>63287.000000000051</v>
      </c>
      <c r="D67" s="177">
        <f>SUM(D54:D66)</f>
        <v>68560.916666666657</v>
      </c>
      <c r="F67" s="129"/>
    </row>
    <row r="68" spans="1:7">
      <c r="A68" s="165">
        <f t="shared" si="1"/>
        <v>55</v>
      </c>
      <c r="C68" s="178" t="s">
        <v>121</v>
      </c>
      <c r="F68" s="129"/>
    </row>
    <row r="69" spans="1:7">
      <c r="A69" s="165">
        <f t="shared" si="1"/>
        <v>56</v>
      </c>
      <c r="D69" s="129"/>
      <c r="F69" s="129"/>
    </row>
    <row r="70" spans="1:7">
      <c r="A70" s="165">
        <f t="shared" si="1"/>
        <v>57</v>
      </c>
      <c r="D70" s="129"/>
      <c r="F70" s="129"/>
    </row>
    <row r="71" spans="1:7">
      <c r="A71" s="165">
        <f t="shared" si="1"/>
        <v>58</v>
      </c>
      <c r="B71" s="175">
        <f>EOMONTH(B66,0)+1</f>
        <v>44470</v>
      </c>
      <c r="C71" s="129">
        <f>C66-D71</f>
        <v>26369.583333333394</v>
      </c>
      <c r="D71" s="129">
        <f>D66</f>
        <v>5273.916666666667</v>
      </c>
      <c r="F71" s="129"/>
    </row>
    <row r="72" spans="1:7">
      <c r="A72" s="165">
        <f t="shared" si="1"/>
        <v>59</v>
      </c>
      <c r="B72" s="175">
        <f t="shared" ref="B72:B94" si="8">EOMONTH(B71,0)+1</f>
        <v>44501</v>
      </c>
      <c r="C72" s="129">
        <f>C71-D72</f>
        <v>21095.666666666726</v>
      </c>
      <c r="D72" s="129">
        <f>D71</f>
        <v>5273.916666666667</v>
      </c>
      <c r="F72" s="129"/>
      <c r="G72" s="149"/>
    </row>
    <row r="73" spans="1:7">
      <c r="A73" s="165">
        <f t="shared" si="1"/>
        <v>60</v>
      </c>
      <c r="B73" s="175">
        <f t="shared" si="8"/>
        <v>44531</v>
      </c>
      <c r="C73" s="129">
        <f>C72-D73</f>
        <v>15821.750000000058</v>
      </c>
      <c r="D73" s="129">
        <f>D72</f>
        <v>5273.916666666667</v>
      </c>
      <c r="F73" s="129"/>
    </row>
    <row r="74" spans="1:7">
      <c r="A74" s="165">
        <f t="shared" si="1"/>
        <v>61</v>
      </c>
      <c r="B74" s="175">
        <f t="shared" si="8"/>
        <v>44562</v>
      </c>
      <c r="C74" s="129">
        <f>C73-D74</f>
        <v>10547.83333333339</v>
      </c>
      <c r="D74" s="129">
        <f>D73</f>
        <v>5273.916666666667</v>
      </c>
    </row>
    <row r="75" spans="1:7">
      <c r="A75" s="165">
        <f t="shared" si="1"/>
        <v>62</v>
      </c>
      <c r="B75" s="175">
        <f t="shared" si="8"/>
        <v>44593</v>
      </c>
      <c r="C75" s="129">
        <f>C74-D75</f>
        <v>5273.9166666667234</v>
      </c>
      <c r="D75" s="129">
        <f>D74</f>
        <v>5273.916666666667</v>
      </c>
    </row>
    <row r="76" spans="1:7">
      <c r="A76" s="165">
        <f t="shared" si="1"/>
        <v>63</v>
      </c>
      <c r="B76" s="175">
        <f t="shared" si="8"/>
        <v>44621</v>
      </c>
      <c r="C76" s="129">
        <f>ROUND(C75-D76,0)</f>
        <v>0</v>
      </c>
      <c r="D76" s="129">
        <f>D75</f>
        <v>5273.916666666667</v>
      </c>
    </row>
    <row r="77" spans="1:7">
      <c r="A77" s="165">
        <f t="shared" si="1"/>
        <v>64</v>
      </c>
      <c r="B77" s="175">
        <f t="shared" si="8"/>
        <v>44652</v>
      </c>
      <c r="C77" s="129">
        <f t="shared" ref="C77:C94" si="9">C76-D77</f>
        <v>0</v>
      </c>
      <c r="D77" s="129">
        <v>0</v>
      </c>
    </row>
    <row r="78" spans="1:7">
      <c r="A78" s="165">
        <f t="shared" si="1"/>
        <v>65</v>
      </c>
      <c r="B78" s="175">
        <f t="shared" si="8"/>
        <v>44682</v>
      </c>
      <c r="C78" s="129">
        <f t="shared" si="9"/>
        <v>0</v>
      </c>
      <c r="D78" s="129">
        <v>0</v>
      </c>
    </row>
    <row r="79" spans="1:7">
      <c r="A79" s="165">
        <f t="shared" si="1"/>
        <v>66</v>
      </c>
      <c r="B79" s="175">
        <f t="shared" si="8"/>
        <v>44713</v>
      </c>
      <c r="C79" s="129">
        <f t="shared" si="9"/>
        <v>0</v>
      </c>
      <c r="D79" s="129">
        <v>0</v>
      </c>
    </row>
    <row r="80" spans="1:7">
      <c r="A80" s="165">
        <f t="shared" si="1"/>
        <v>67</v>
      </c>
      <c r="B80" s="175">
        <f t="shared" si="8"/>
        <v>44743</v>
      </c>
      <c r="C80" s="129">
        <f t="shared" si="9"/>
        <v>0</v>
      </c>
      <c r="D80" s="129">
        <v>0</v>
      </c>
    </row>
    <row r="81" spans="1:4">
      <c r="A81" s="165">
        <f t="shared" si="1"/>
        <v>68</v>
      </c>
      <c r="B81" s="175">
        <f t="shared" si="8"/>
        <v>44774</v>
      </c>
      <c r="C81" s="129">
        <f t="shared" si="9"/>
        <v>0</v>
      </c>
      <c r="D81" s="129">
        <v>0</v>
      </c>
    </row>
    <row r="82" spans="1:4">
      <c r="A82" s="165">
        <f t="shared" si="1"/>
        <v>69</v>
      </c>
      <c r="B82" s="175">
        <f t="shared" si="8"/>
        <v>44805</v>
      </c>
      <c r="C82" s="129">
        <f t="shared" si="9"/>
        <v>0</v>
      </c>
      <c r="D82" s="129">
        <v>0</v>
      </c>
    </row>
    <row r="83" spans="1:4">
      <c r="A83" s="165">
        <f t="shared" si="1"/>
        <v>70</v>
      </c>
      <c r="B83" s="175">
        <f t="shared" si="8"/>
        <v>44835</v>
      </c>
      <c r="C83" s="129">
        <f t="shared" si="9"/>
        <v>0</v>
      </c>
      <c r="D83" s="129">
        <v>0</v>
      </c>
    </row>
    <row r="84" spans="1:4">
      <c r="A84" s="165">
        <f t="shared" si="1"/>
        <v>71</v>
      </c>
      <c r="B84" s="175">
        <f t="shared" si="8"/>
        <v>44866</v>
      </c>
      <c r="C84" s="129">
        <f t="shared" si="9"/>
        <v>0</v>
      </c>
      <c r="D84" s="129">
        <v>0</v>
      </c>
    </row>
    <row r="85" spans="1:4">
      <c r="A85" s="165">
        <f t="shared" si="1"/>
        <v>72</v>
      </c>
      <c r="B85" s="175">
        <f t="shared" si="8"/>
        <v>44896</v>
      </c>
      <c r="C85" s="129">
        <f t="shared" si="9"/>
        <v>0</v>
      </c>
      <c r="D85" s="129">
        <v>0</v>
      </c>
    </row>
    <row r="86" spans="1:4">
      <c r="A86" s="165">
        <f t="shared" si="1"/>
        <v>73</v>
      </c>
      <c r="B86" s="175">
        <f t="shared" si="8"/>
        <v>44927</v>
      </c>
      <c r="C86" s="129">
        <f t="shared" si="9"/>
        <v>0</v>
      </c>
      <c r="D86" s="129">
        <v>0</v>
      </c>
    </row>
    <row r="87" spans="1:4">
      <c r="A87" s="165">
        <f t="shared" si="1"/>
        <v>74</v>
      </c>
      <c r="B87" s="175">
        <f t="shared" si="8"/>
        <v>44958</v>
      </c>
      <c r="C87" s="129">
        <f t="shared" si="9"/>
        <v>0</v>
      </c>
      <c r="D87" s="129">
        <v>0</v>
      </c>
    </row>
    <row r="88" spans="1:4">
      <c r="A88" s="165">
        <f t="shared" si="1"/>
        <v>75</v>
      </c>
      <c r="B88" s="175">
        <f t="shared" si="8"/>
        <v>44986</v>
      </c>
      <c r="C88" s="129">
        <f t="shared" si="9"/>
        <v>0</v>
      </c>
      <c r="D88" s="129">
        <v>0</v>
      </c>
    </row>
    <row r="89" spans="1:4">
      <c r="A89" s="165">
        <f t="shared" si="1"/>
        <v>76</v>
      </c>
      <c r="B89" s="175">
        <f t="shared" si="8"/>
        <v>45017</v>
      </c>
      <c r="C89" s="129">
        <f t="shared" si="9"/>
        <v>0</v>
      </c>
      <c r="D89" s="129">
        <v>0</v>
      </c>
    </row>
    <row r="90" spans="1:4">
      <c r="A90" s="165">
        <f t="shared" si="1"/>
        <v>77</v>
      </c>
      <c r="B90" s="175">
        <f t="shared" si="8"/>
        <v>45047</v>
      </c>
      <c r="C90" s="129">
        <f t="shared" si="9"/>
        <v>0</v>
      </c>
      <c r="D90" s="129">
        <v>0</v>
      </c>
    </row>
    <row r="91" spans="1:4">
      <c r="A91" s="165">
        <f t="shared" si="1"/>
        <v>78</v>
      </c>
      <c r="B91" s="175">
        <f t="shared" si="8"/>
        <v>45078</v>
      </c>
      <c r="C91" s="129">
        <f t="shared" si="9"/>
        <v>0</v>
      </c>
      <c r="D91" s="129">
        <v>0</v>
      </c>
    </row>
    <row r="92" spans="1:4">
      <c r="A92" s="165">
        <f t="shared" si="1"/>
        <v>79</v>
      </c>
      <c r="B92" s="175">
        <f t="shared" si="8"/>
        <v>45108</v>
      </c>
      <c r="C92" s="129">
        <f t="shared" si="9"/>
        <v>0</v>
      </c>
      <c r="D92" s="129">
        <v>0</v>
      </c>
    </row>
    <row r="93" spans="1:4">
      <c r="A93" s="165">
        <f t="shared" si="1"/>
        <v>80</v>
      </c>
      <c r="B93" s="175">
        <f t="shared" si="8"/>
        <v>45139</v>
      </c>
      <c r="C93" s="129">
        <f t="shared" si="9"/>
        <v>0</v>
      </c>
      <c r="D93" s="129">
        <v>0</v>
      </c>
    </row>
    <row r="94" spans="1:4">
      <c r="A94" s="165">
        <f t="shared" si="1"/>
        <v>81</v>
      </c>
      <c r="B94" s="175">
        <f t="shared" si="8"/>
        <v>45170</v>
      </c>
      <c r="C94" s="129">
        <f t="shared" si="9"/>
        <v>0</v>
      </c>
      <c r="D94" s="129">
        <v>0</v>
      </c>
    </row>
    <row r="95" spans="1:4">
      <c r="A95" s="165">
        <f t="shared" si="1"/>
        <v>82</v>
      </c>
    </row>
    <row r="96" spans="1:4" ht="15.75">
      <c r="A96" s="165">
        <f t="shared" si="1"/>
        <v>83</v>
      </c>
      <c r="B96" s="166" t="s">
        <v>116</v>
      </c>
      <c r="C96" s="447" t="s">
        <v>122</v>
      </c>
      <c r="D96" s="447"/>
    </row>
    <row r="97" spans="1:4" s="168" customFormat="1" ht="30">
      <c r="A97" s="165">
        <f t="shared" ref="A97:A160" si="10">A96+1</f>
        <v>84</v>
      </c>
      <c r="C97" s="179" t="s">
        <v>118</v>
      </c>
      <c r="D97" s="180" t="s">
        <v>119</v>
      </c>
    </row>
    <row r="98" spans="1:4">
      <c r="A98" s="165">
        <f t="shared" si="10"/>
        <v>85</v>
      </c>
      <c r="B98" s="171">
        <v>44531</v>
      </c>
      <c r="C98" s="129">
        <f>0</f>
        <v>0</v>
      </c>
      <c r="D98" s="129">
        <f>0</f>
        <v>0</v>
      </c>
    </row>
    <row r="99" spans="1:4">
      <c r="A99" s="165">
        <f t="shared" si="10"/>
        <v>86</v>
      </c>
      <c r="B99" s="175">
        <f>EOMONTH(B98,0)+1</f>
        <v>44562</v>
      </c>
      <c r="C99" s="129">
        <f>E29-D99</f>
        <v>388010.57361111115</v>
      </c>
      <c r="D99" s="129">
        <f>E29/36</f>
        <v>11086.016388888889</v>
      </c>
    </row>
    <row r="100" spans="1:4">
      <c r="A100" s="165">
        <f t="shared" si="10"/>
        <v>87</v>
      </c>
      <c r="B100" s="175">
        <f t="shared" ref="B100:B110" si="11">EOMONTH(B99,0)+1</f>
        <v>44593</v>
      </c>
      <c r="C100" s="129">
        <f t="shared" ref="C100:C110" si="12">C99-D100</f>
        <v>376924.55722222227</v>
      </c>
      <c r="D100" s="129">
        <f t="shared" ref="D100:D110" si="13">$D$99</f>
        <v>11086.016388888889</v>
      </c>
    </row>
    <row r="101" spans="1:4">
      <c r="A101" s="165">
        <f t="shared" si="10"/>
        <v>88</v>
      </c>
      <c r="B101" s="175">
        <f t="shared" si="11"/>
        <v>44621</v>
      </c>
      <c r="C101" s="129">
        <f t="shared" si="12"/>
        <v>365838.54083333339</v>
      </c>
      <c r="D101" s="129">
        <f t="shared" si="13"/>
        <v>11086.016388888889</v>
      </c>
    </row>
    <row r="102" spans="1:4">
      <c r="A102" s="165">
        <f t="shared" si="10"/>
        <v>89</v>
      </c>
      <c r="B102" s="175">
        <f t="shared" si="11"/>
        <v>44652</v>
      </c>
      <c r="C102" s="129">
        <f t="shared" si="12"/>
        <v>354752.52444444451</v>
      </c>
      <c r="D102" s="129">
        <f t="shared" si="13"/>
        <v>11086.016388888889</v>
      </c>
    </row>
    <row r="103" spans="1:4">
      <c r="A103" s="165">
        <f t="shared" si="10"/>
        <v>90</v>
      </c>
      <c r="B103" s="175">
        <f t="shared" si="11"/>
        <v>44682</v>
      </c>
      <c r="C103" s="129">
        <f t="shared" si="12"/>
        <v>343666.50805555563</v>
      </c>
      <c r="D103" s="129">
        <f t="shared" si="13"/>
        <v>11086.016388888889</v>
      </c>
    </row>
    <row r="104" spans="1:4">
      <c r="A104" s="165">
        <f t="shared" si="10"/>
        <v>91</v>
      </c>
      <c r="B104" s="175">
        <f t="shared" si="11"/>
        <v>44713</v>
      </c>
      <c r="C104" s="129">
        <f t="shared" si="12"/>
        <v>332580.49166666676</v>
      </c>
      <c r="D104" s="129">
        <f t="shared" si="13"/>
        <v>11086.016388888889</v>
      </c>
    </row>
    <row r="105" spans="1:4">
      <c r="A105" s="165">
        <f t="shared" si="10"/>
        <v>92</v>
      </c>
      <c r="B105" s="175">
        <f t="shared" si="11"/>
        <v>44743</v>
      </c>
      <c r="C105" s="129">
        <f t="shared" si="12"/>
        <v>321494.47527777788</v>
      </c>
      <c r="D105" s="129">
        <f t="shared" si="13"/>
        <v>11086.016388888889</v>
      </c>
    </row>
    <row r="106" spans="1:4">
      <c r="A106" s="165">
        <f t="shared" si="10"/>
        <v>93</v>
      </c>
      <c r="B106" s="175">
        <f t="shared" si="11"/>
        <v>44774</v>
      </c>
      <c r="C106" s="129">
        <f t="shared" si="12"/>
        <v>310408.458888889</v>
      </c>
      <c r="D106" s="129">
        <f t="shared" si="13"/>
        <v>11086.016388888889</v>
      </c>
    </row>
    <row r="107" spans="1:4">
      <c r="A107" s="165">
        <f t="shared" si="10"/>
        <v>94</v>
      </c>
      <c r="B107" s="175">
        <f t="shared" si="11"/>
        <v>44805</v>
      </c>
      <c r="C107" s="129">
        <f t="shared" si="12"/>
        <v>299322.44250000012</v>
      </c>
      <c r="D107" s="129">
        <f t="shared" si="13"/>
        <v>11086.016388888889</v>
      </c>
    </row>
    <row r="108" spans="1:4">
      <c r="A108" s="165">
        <f t="shared" si="10"/>
        <v>95</v>
      </c>
      <c r="B108" s="175">
        <f t="shared" si="11"/>
        <v>44835</v>
      </c>
      <c r="C108" s="129">
        <f t="shared" si="12"/>
        <v>288236.42611111124</v>
      </c>
      <c r="D108" s="129">
        <f t="shared" si="13"/>
        <v>11086.016388888889</v>
      </c>
    </row>
    <row r="109" spans="1:4">
      <c r="A109" s="165">
        <f t="shared" si="10"/>
        <v>96</v>
      </c>
      <c r="B109" s="175">
        <f t="shared" si="11"/>
        <v>44866</v>
      </c>
      <c r="C109" s="129">
        <f t="shared" si="12"/>
        <v>277150.40972222236</v>
      </c>
      <c r="D109" s="129">
        <f t="shared" si="13"/>
        <v>11086.016388888889</v>
      </c>
    </row>
    <row r="110" spans="1:4">
      <c r="A110" s="165">
        <f t="shared" si="10"/>
        <v>97</v>
      </c>
      <c r="B110" s="175">
        <f t="shared" si="11"/>
        <v>44896</v>
      </c>
      <c r="C110" s="176">
        <f t="shared" si="12"/>
        <v>266064.39333333349</v>
      </c>
      <c r="D110" s="176">
        <f t="shared" si="13"/>
        <v>11086.016388888889</v>
      </c>
    </row>
    <row r="111" spans="1:4">
      <c r="A111" s="165">
        <f t="shared" si="10"/>
        <v>98</v>
      </c>
      <c r="C111" s="177">
        <f>AVERAGE(C98:C110)</f>
        <v>301880.75397435908</v>
      </c>
      <c r="D111" s="177">
        <f>SUM(D98:D110)</f>
        <v>133032.19666666668</v>
      </c>
    </row>
    <row r="112" spans="1:4">
      <c r="A112" s="165">
        <f t="shared" si="10"/>
        <v>99</v>
      </c>
      <c r="C112" s="178" t="s">
        <v>121</v>
      </c>
    </row>
    <row r="113" spans="1:4">
      <c r="A113" s="165">
        <f t="shared" si="10"/>
        <v>100</v>
      </c>
    </row>
    <row r="114" spans="1:4">
      <c r="A114" s="165">
        <f t="shared" si="10"/>
        <v>101</v>
      </c>
    </row>
    <row r="115" spans="1:4">
      <c r="A115" s="165">
        <f t="shared" si="10"/>
        <v>102</v>
      </c>
      <c r="B115" s="175">
        <f>EOMONTH(B110,0)+1</f>
        <v>44927</v>
      </c>
      <c r="C115" s="129">
        <f>C110-D115</f>
        <v>254978.37694444461</v>
      </c>
      <c r="D115" s="181">
        <f t="shared" ref="D115:D138" si="14">$D$99</f>
        <v>11086.016388888889</v>
      </c>
    </row>
    <row r="116" spans="1:4">
      <c r="A116" s="165">
        <f t="shared" si="10"/>
        <v>103</v>
      </c>
      <c r="B116" s="175">
        <f t="shared" ref="B116:B138" si="15">EOMONTH(B115,0)+1</f>
        <v>44958</v>
      </c>
      <c r="C116" s="129">
        <f t="shared" ref="C116:C138" si="16">C115-D115</f>
        <v>243892.36055555573</v>
      </c>
      <c r="D116" s="181">
        <f t="shared" si="14"/>
        <v>11086.016388888889</v>
      </c>
    </row>
    <row r="117" spans="1:4">
      <c r="A117" s="165">
        <f t="shared" si="10"/>
        <v>104</v>
      </c>
      <c r="B117" s="175">
        <f t="shared" si="15"/>
        <v>44986</v>
      </c>
      <c r="C117" s="129">
        <f t="shared" si="16"/>
        <v>232806.34416666685</v>
      </c>
      <c r="D117" s="181">
        <f t="shared" si="14"/>
        <v>11086.016388888889</v>
      </c>
    </row>
    <row r="118" spans="1:4">
      <c r="A118" s="165">
        <f t="shared" si="10"/>
        <v>105</v>
      </c>
      <c r="B118" s="175">
        <f t="shared" si="15"/>
        <v>45017</v>
      </c>
      <c r="C118" s="129">
        <f t="shared" si="16"/>
        <v>221720.32777777797</v>
      </c>
      <c r="D118" s="181">
        <f t="shared" si="14"/>
        <v>11086.016388888889</v>
      </c>
    </row>
    <row r="119" spans="1:4">
      <c r="A119" s="165">
        <f t="shared" si="10"/>
        <v>106</v>
      </c>
      <c r="B119" s="175">
        <f t="shared" si="15"/>
        <v>45047</v>
      </c>
      <c r="C119" s="129">
        <f t="shared" si="16"/>
        <v>210634.31138888909</v>
      </c>
      <c r="D119" s="181">
        <f t="shared" si="14"/>
        <v>11086.016388888889</v>
      </c>
    </row>
    <row r="120" spans="1:4">
      <c r="A120" s="165">
        <f t="shared" si="10"/>
        <v>107</v>
      </c>
      <c r="B120" s="175">
        <f t="shared" si="15"/>
        <v>45078</v>
      </c>
      <c r="C120" s="129">
        <f t="shared" si="16"/>
        <v>199548.29500000022</v>
      </c>
      <c r="D120" s="181">
        <f t="shared" si="14"/>
        <v>11086.016388888889</v>
      </c>
    </row>
    <row r="121" spans="1:4">
      <c r="A121" s="165">
        <f t="shared" si="10"/>
        <v>108</v>
      </c>
      <c r="B121" s="175">
        <f t="shared" si="15"/>
        <v>45108</v>
      </c>
      <c r="C121" s="129">
        <f t="shared" si="16"/>
        <v>188462.27861111134</v>
      </c>
      <c r="D121" s="181">
        <f t="shared" si="14"/>
        <v>11086.016388888889</v>
      </c>
    </row>
    <row r="122" spans="1:4">
      <c r="A122" s="165">
        <f t="shared" si="10"/>
        <v>109</v>
      </c>
      <c r="B122" s="175">
        <f t="shared" si="15"/>
        <v>45139</v>
      </c>
      <c r="C122" s="129">
        <f t="shared" si="16"/>
        <v>177376.26222222246</v>
      </c>
      <c r="D122" s="181">
        <f t="shared" si="14"/>
        <v>11086.016388888889</v>
      </c>
    </row>
    <row r="123" spans="1:4">
      <c r="A123" s="165">
        <f t="shared" si="10"/>
        <v>110</v>
      </c>
      <c r="B123" s="175">
        <f t="shared" si="15"/>
        <v>45170</v>
      </c>
      <c r="C123" s="129">
        <f t="shared" si="16"/>
        <v>166290.24583333358</v>
      </c>
      <c r="D123" s="181">
        <f t="shared" si="14"/>
        <v>11086.016388888889</v>
      </c>
    </row>
    <row r="124" spans="1:4">
      <c r="A124" s="165">
        <f t="shared" si="10"/>
        <v>111</v>
      </c>
      <c r="B124" s="175">
        <f t="shared" si="15"/>
        <v>45200</v>
      </c>
      <c r="C124" s="129">
        <f t="shared" si="16"/>
        <v>155204.2294444447</v>
      </c>
      <c r="D124" s="181">
        <f t="shared" si="14"/>
        <v>11086.016388888889</v>
      </c>
    </row>
    <row r="125" spans="1:4">
      <c r="A125" s="165">
        <f t="shared" si="10"/>
        <v>112</v>
      </c>
      <c r="B125" s="175">
        <f t="shared" si="15"/>
        <v>45231</v>
      </c>
      <c r="C125" s="129">
        <f t="shared" si="16"/>
        <v>144118.21305555583</v>
      </c>
      <c r="D125" s="181">
        <f t="shared" si="14"/>
        <v>11086.016388888889</v>
      </c>
    </row>
    <row r="126" spans="1:4">
      <c r="A126" s="165">
        <f t="shared" si="10"/>
        <v>113</v>
      </c>
      <c r="B126" s="175">
        <f t="shared" si="15"/>
        <v>45261</v>
      </c>
      <c r="C126" s="129">
        <f t="shared" si="16"/>
        <v>133032.19666666695</v>
      </c>
      <c r="D126" s="181">
        <f t="shared" si="14"/>
        <v>11086.016388888889</v>
      </c>
    </row>
    <row r="127" spans="1:4">
      <c r="A127" s="165">
        <f t="shared" si="10"/>
        <v>114</v>
      </c>
      <c r="B127" s="175">
        <f t="shared" si="15"/>
        <v>45292</v>
      </c>
      <c r="C127" s="129">
        <f t="shared" si="16"/>
        <v>121946.18027777805</v>
      </c>
      <c r="D127" s="181">
        <f t="shared" si="14"/>
        <v>11086.016388888889</v>
      </c>
    </row>
    <row r="128" spans="1:4">
      <c r="A128" s="165">
        <f t="shared" si="10"/>
        <v>115</v>
      </c>
      <c r="B128" s="175">
        <f t="shared" si="15"/>
        <v>45323</v>
      </c>
      <c r="C128" s="129">
        <f t="shared" si="16"/>
        <v>110860.16388888916</v>
      </c>
      <c r="D128" s="181">
        <f t="shared" si="14"/>
        <v>11086.016388888889</v>
      </c>
    </row>
    <row r="129" spans="1:5">
      <c r="A129" s="165">
        <f t="shared" si="10"/>
        <v>116</v>
      </c>
      <c r="B129" s="175">
        <f t="shared" si="15"/>
        <v>45352</v>
      </c>
      <c r="C129" s="129">
        <f t="shared" si="16"/>
        <v>99774.147500000268</v>
      </c>
      <c r="D129" s="181">
        <f t="shared" si="14"/>
        <v>11086.016388888889</v>
      </c>
    </row>
    <row r="130" spans="1:5">
      <c r="A130" s="165">
        <f t="shared" si="10"/>
        <v>117</v>
      </c>
      <c r="B130" s="175">
        <f t="shared" si="15"/>
        <v>45383</v>
      </c>
      <c r="C130" s="129">
        <f t="shared" si="16"/>
        <v>88688.131111111376</v>
      </c>
      <c r="D130" s="181">
        <f t="shared" si="14"/>
        <v>11086.016388888889</v>
      </c>
    </row>
    <row r="131" spans="1:5">
      <c r="A131" s="165">
        <f t="shared" si="10"/>
        <v>118</v>
      </c>
      <c r="B131" s="175">
        <f t="shared" si="15"/>
        <v>45413</v>
      </c>
      <c r="C131" s="129">
        <f t="shared" si="16"/>
        <v>77602.114722222483</v>
      </c>
      <c r="D131" s="181">
        <f t="shared" si="14"/>
        <v>11086.016388888889</v>
      </c>
    </row>
    <row r="132" spans="1:5">
      <c r="A132" s="165">
        <f t="shared" si="10"/>
        <v>119</v>
      </c>
      <c r="B132" s="175">
        <f t="shared" si="15"/>
        <v>45444</v>
      </c>
      <c r="C132" s="129">
        <f t="shared" si="16"/>
        <v>66516.09833333359</v>
      </c>
      <c r="D132" s="181">
        <f t="shared" si="14"/>
        <v>11086.016388888889</v>
      </c>
    </row>
    <row r="133" spans="1:5">
      <c r="A133" s="165">
        <f t="shared" si="10"/>
        <v>120</v>
      </c>
      <c r="B133" s="175">
        <f t="shared" si="15"/>
        <v>45474</v>
      </c>
      <c r="C133" s="129">
        <f t="shared" si="16"/>
        <v>55430.081944444697</v>
      </c>
      <c r="D133" s="181">
        <f t="shared" si="14"/>
        <v>11086.016388888889</v>
      </c>
    </row>
    <row r="134" spans="1:5">
      <c r="A134" s="165">
        <f t="shared" si="10"/>
        <v>121</v>
      </c>
      <c r="B134" s="175">
        <f t="shared" si="15"/>
        <v>45505</v>
      </c>
      <c r="C134" s="129">
        <f t="shared" si="16"/>
        <v>44344.065555555804</v>
      </c>
      <c r="D134" s="181">
        <f t="shared" si="14"/>
        <v>11086.016388888889</v>
      </c>
    </row>
    <row r="135" spans="1:5">
      <c r="A135" s="165">
        <f t="shared" si="10"/>
        <v>122</v>
      </c>
      <c r="B135" s="175">
        <f t="shared" si="15"/>
        <v>45536</v>
      </c>
      <c r="C135" s="129">
        <f t="shared" si="16"/>
        <v>33258.049166666911</v>
      </c>
      <c r="D135" s="181">
        <f t="shared" si="14"/>
        <v>11086.016388888889</v>
      </c>
    </row>
    <row r="136" spans="1:5">
      <c r="A136" s="165">
        <f t="shared" si="10"/>
        <v>123</v>
      </c>
      <c r="B136" s="175">
        <f t="shared" si="15"/>
        <v>45566</v>
      </c>
      <c r="C136" s="129">
        <f t="shared" si="16"/>
        <v>22172.032777778022</v>
      </c>
      <c r="D136" s="181">
        <f t="shared" si="14"/>
        <v>11086.016388888889</v>
      </c>
    </row>
    <row r="137" spans="1:5">
      <c r="A137" s="165">
        <f t="shared" si="10"/>
        <v>124</v>
      </c>
      <c r="B137" s="175">
        <f t="shared" si="15"/>
        <v>45597</v>
      </c>
      <c r="C137" s="129">
        <f t="shared" si="16"/>
        <v>11086.016388889133</v>
      </c>
      <c r="D137" s="181">
        <f t="shared" si="14"/>
        <v>11086.016388888889</v>
      </c>
    </row>
    <row r="138" spans="1:5">
      <c r="A138" s="165">
        <f t="shared" si="10"/>
        <v>125</v>
      </c>
      <c r="B138" s="175">
        <f t="shared" si="15"/>
        <v>45627</v>
      </c>
      <c r="C138" s="129">
        <f t="shared" si="16"/>
        <v>2.4374458007514477E-10</v>
      </c>
      <c r="D138" s="181">
        <f t="shared" si="14"/>
        <v>11086.016388888889</v>
      </c>
    </row>
    <row r="139" spans="1:5">
      <c r="A139" s="165">
        <f t="shared" si="10"/>
        <v>126</v>
      </c>
    </row>
    <row r="140" spans="1:5">
      <c r="A140" s="165">
        <f t="shared" si="10"/>
        <v>127</v>
      </c>
    </row>
    <row r="141" spans="1:5" ht="15.75">
      <c r="A141" s="165">
        <f t="shared" si="10"/>
        <v>128</v>
      </c>
      <c r="B141" s="166" t="s">
        <v>116</v>
      </c>
      <c r="C141" s="446" t="s">
        <v>123</v>
      </c>
      <c r="D141" s="446"/>
    </row>
    <row r="142" spans="1:5" s="168" customFormat="1" ht="30">
      <c r="A142" s="165">
        <f t="shared" si="10"/>
        <v>129</v>
      </c>
      <c r="C142" s="179" t="s">
        <v>124</v>
      </c>
      <c r="D142" s="180" t="s">
        <v>125</v>
      </c>
    </row>
    <row r="143" spans="1:5">
      <c r="A143" s="165">
        <f t="shared" si="10"/>
        <v>130</v>
      </c>
      <c r="B143" s="171">
        <v>44075</v>
      </c>
      <c r="C143" s="129">
        <f t="shared" ref="C143:D155" si="17">C54</f>
        <v>94930.500000000073</v>
      </c>
      <c r="D143" s="129">
        <f t="shared" si="17"/>
        <v>5273.916666666667</v>
      </c>
    </row>
    <row r="144" spans="1:5" ht="15" customHeight="1">
      <c r="A144" s="165">
        <f t="shared" si="10"/>
        <v>131</v>
      </c>
      <c r="B144" s="182">
        <f>EOMONTH(B143,0)+1</f>
        <v>44105</v>
      </c>
      <c r="C144" s="129">
        <f t="shared" si="17"/>
        <v>89656.583333333401</v>
      </c>
      <c r="D144" s="129">
        <f t="shared" si="17"/>
        <v>5273.916666666667</v>
      </c>
      <c r="E144" s="439" t="s">
        <v>126</v>
      </c>
    </row>
    <row r="145" spans="1:11">
      <c r="A145" s="165">
        <f t="shared" si="10"/>
        <v>132</v>
      </c>
      <c r="B145" s="182">
        <f t="shared" ref="B145:B155" si="18">EOMONTH(B144,0)+1</f>
        <v>44136</v>
      </c>
      <c r="C145" s="129">
        <f t="shared" si="17"/>
        <v>84382.66666666673</v>
      </c>
      <c r="D145" s="129">
        <f t="shared" si="17"/>
        <v>5273.916666666667</v>
      </c>
      <c r="E145" s="440"/>
    </row>
    <row r="146" spans="1:11">
      <c r="A146" s="165">
        <f t="shared" si="10"/>
        <v>133</v>
      </c>
      <c r="B146" s="182">
        <f t="shared" si="18"/>
        <v>44166</v>
      </c>
      <c r="C146" s="129">
        <f t="shared" si="17"/>
        <v>79108.750000000058</v>
      </c>
      <c r="D146" s="129">
        <f t="shared" si="17"/>
        <v>5273.916666666667</v>
      </c>
      <c r="E146" s="440"/>
    </row>
    <row r="147" spans="1:11">
      <c r="A147" s="165">
        <f t="shared" si="10"/>
        <v>134</v>
      </c>
      <c r="B147" s="182">
        <f t="shared" si="18"/>
        <v>44197</v>
      </c>
      <c r="C147" s="129">
        <f t="shared" si="17"/>
        <v>73834.833333333387</v>
      </c>
      <c r="D147" s="129">
        <f t="shared" si="17"/>
        <v>5273.916666666667</v>
      </c>
      <c r="E147" s="440"/>
    </row>
    <row r="148" spans="1:11">
      <c r="A148" s="165">
        <f t="shared" si="10"/>
        <v>135</v>
      </c>
      <c r="B148" s="182">
        <f t="shared" si="18"/>
        <v>44228</v>
      </c>
      <c r="C148" s="129">
        <f t="shared" si="17"/>
        <v>68560.916666666715</v>
      </c>
      <c r="D148" s="129">
        <f t="shared" si="17"/>
        <v>5273.916666666667</v>
      </c>
      <c r="E148" s="440"/>
    </row>
    <row r="149" spans="1:11">
      <c r="A149" s="165">
        <f t="shared" si="10"/>
        <v>136</v>
      </c>
      <c r="B149" s="182">
        <f t="shared" si="18"/>
        <v>44256</v>
      </c>
      <c r="C149" s="129">
        <f t="shared" si="17"/>
        <v>63287.000000000051</v>
      </c>
      <c r="D149" s="129">
        <f t="shared" si="17"/>
        <v>5273.916666666667</v>
      </c>
      <c r="E149" s="440"/>
    </row>
    <row r="150" spans="1:11">
      <c r="A150" s="165">
        <f t="shared" si="10"/>
        <v>137</v>
      </c>
      <c r="B150" s="182">
        <f t="shared" si="18"/>
        <v>44287</v>
      </c>
      <c r="C150" s="129">
        <f t="shared" si="17"/>
        <v>58013.083333333387</v>
      </c>
      <c r="D150" s="129">
        <f t="shared" si="17"/>
        <v>5273.916666666667</v>
      </c>
      <c r="E150" s="440"/>
    </row>
    <row r="151" spans="1:11">
      <c r="A151" s="165">
        <f t="shared" si="10"/>
        <v>138</v>
      </c>
      <c r="B151" s="182">
        <f t="shared" si="18"/>
        <v>44317</v>
      </c>
      <c r="C151" s="129">
        <f t="shared" si="17"/>
        <v>52739.166666666722</v>
      </c>
      <c r="D151" s="129">
        <f t="shared" si="17"/>
        <v>5273.916666666667</v>
      </c>
      <c r="E151" s="440"/>
    </row>
    <row r="152" spans="1:11">
      <c r="A152" s="165">
        <f t="shared" si="10"/>
        <v>139</v>
      </c>
      <c r="B152" s="182">
        <f t="shared" si="18"/>
        <v>44348</v>
      </c>
      <c r="C152" s="129">
        <f t="shared" si="17"/>
        <v>47465.250000000058</v>
      </c>
      <c r="D152" s="129">
        <f t="shared" si="17"/>
        <v>5273.916666666667</v>
      </c>
      <c r="E152" s="440"/>
    </row>
    <row r="153" spans="1:11">
      <c r="A153" s="165">
        <f t="shared" si="10"/>
        <v>140</v>
      </c>
      <c r="B153" s="182">
        <f t="shared" si="18"/>
        <v>44378</v>
      </c>
      <c r="C153" s="129">
        <f t="shared" si="17"/>
        <v>42191.333333333394</v>
      </c>
      <c r="D153" s="129">
        <f t="shared" si="17"/>
        <v>5273.916666666667</v>
      </c>
      <c r="E153" s="440"/>
    </row>
    <row r="154" spans="1:11">
      <c r="A154" s="165">
        <f t="shared" si="10"/>
        <v>141</v>
      </c>
      <c r="B154" s="182">
        <f t="shared" si="18"/>
        <v>44409</v>
      </c>
      <c r="C154" s="129">
        <f t="shared" si="17"/>
        <v>36917.41666666673</v>
      </c>
      <c r="D154" s="129">
        <f t="shared" si="17"/>
        <v>5273.916666666667</v>
      </c>
      <c r="E154" s="440"/>
    </row>
    <row r="155" spans="1:11">
      <c r="A155" s="165">
        <f t="shared" si="10"/>
        <v>142</v>
      </c>
      <c r="B155" s="183">
        <f t="shared" si="18"/>
        <v>44440</v>
      </c>
      <c r="C155" s="176">
        <f t="shared" si="17"/>
        <v>31643.500000000062</v>
      </c>
      <c r="D155" s="184">
        <f t="shared" si="17"/>
        <v>5273.916666666667</v>
      </c>
      <c r="E155" s="441"/>
    </row>
    <row r="156" spans="1:11">
      <c r="A156" s="165">
        <f t="shared" si="10"/>
        <v>143</v>
      </c>
      <c r="B156" s="182">
        <f>EOMONTH(B155,0)+1</f>
        <v>44470</v>
      </c>
      <c r="C156" s="129">
        <f>C71</f>
        <v>26369.583333333394</v>
      </c>
      <c r="D156" s="129">
        <f>D71</f>
        <v>5273.916666666667</v>
      </c>
    </row>
    <row r="157" spans="1:11">
      <c r="A157" s="165">
        <f t="shared" si="10"/>
        <v>144</v>
      </c>
      <c r="B157" s="182">
        <f t="shared" ref="B157:B197" si="19">EOMONTH(B156,0)+1</f>
        <v>44501</v>
      </c>
      <c r="C157" s="129">
        <f>C72</f>
        <v>21095.666666666726</v>
      </c>
      <c r="D157" s="129">
        <f>D72</f>
        <v>5273.916666666667</v>
      </c>
      <c r="H157" s="258"/>
      <c r="I157" s="258"/>
      <c r="J157" s="258"/>
      <c r="K157" s="258"/>
    </row>
    <row r="158" spans="1:11">
      <c r="A158" s="165">
        <f t="shared" si="10"/>
        <v>145</v>
      </c>
      <c r="B158" s="183">
        <f t="shared" si="19"/>
        <v>44531</v>
      </c>
      <c r="C158" s="176">
        <f t="shared" ref="C158:D170" si="20">C73+C98</f>
        <v>15821.750000000058</v>
      </c>
      <c r="D158" s="176">
        <f t="shared" si="20"/>
        <v>5273.916666666667</v>
      </c>
      <c r="H158" s="258"/>
      <c r="I158" s="258"/>
      <c r="J158" s="258"/>
      <c r="K158" s="258"/>
    </row>
    <row r="159" spans="1:11" ht="15" customHeight="1">
      <c r="A159" s="165">
        <f t="shared" si="10"/>
        <v>146</v>
      </c>
      <c r="B159" s="182">
        <f t="shared" si="19"/>
        <v>44562</v>
      </c>
      <c r="C159" s="129">
        <f t="shared" si="20"/>
        <v>398558.40694444452</v>
      </c>
      <c r="D159" s="129">
        <f t="shared" si="20"/>
        <v>16359.933055555557</v>
      </c>
      <c r="E159" s="442" t="s">
        <v>127</v>
      </c>
      <c r="H159" s="258"/>
      <c r="I159" s="258"/>
      <c r="J159" s="258"/>
      <c r="K159" s="258"/>
    </row>
    <row r="160" spans="1:11">
      <c r="A160" s="165">
        <f t="shared" si="10"/>
        <v>147</v>
      </c>
      <c r="B160" s="182">
        <f t="shared" si="19"/>
        <v>44593</v>
      </c>
      <c r="C160" s="129">
        <f t="shared" si="20"/>
        <v>382198.47388888901</v>
      </c>
      <c r="D160" s="129">
        <f t="shared" si="20"/>
        <v>16359.933055555557</v>
      </c>
      <c r="E160" s="443"/>
      <c r="H160" s="258"/>
      <c r="I160" s="258"/>
      <c r="J160" s="258"/>
      <c r="K160" s="258"/>
    </row>
    <row r="161" spans="1:11">
      <c r="A161" s="165">
        <f t="shared" ref="A161:A200" si="21">A160+1</f>
        <v>148</v>
      </c>
      <c r="B161" s="182">
        <f t="shared" si="19"/>
        <v>44621</v>
      </c>
      <c r="C161" s="129">
        <f t="shared" si="20"/>
        <v>365838.54083333339</v>
      </c>
      <c r="D161" s="129">
        <f t="shared" si="20"/>
        <v>16359.933055555557</v>
      </c>
      <c r="E161" s="443"/>
      <c r="H161" s="258"/>
      <c r="I161" s="258"/>
      <c r="J161" s="258"/>
      <c r="K161" s="258"/>
    </row>
    <row r="162" spans="1:11">
      <c r="A162" s="165">
        <f t="shared" si="21"/>
        <v>149</v>
      </c>
      <c r="B162" s="182">
        <f t="shared" si="19"/>
        <v>44652</v>
      </c>
      <c r="C162" s="129">
        <f t="shared" si="20"/>
        <v>354752.52444444451</v>
      </c>
      <c r="D162" s="129">
        <f t="shared" si="20"/>
        <v>11086.016388888889</v>
      </c>
      <c r="E162" s="443"/>
      <c r="H162" s="258"/>
      <c r="I162" s="258"/>
      <c r="J162" s="258"/>
      <c r="K162" s="258"/>
    </row>
    <row r="163" spans="1:11">
      <c r="A163" s="165">
        <f t="shared" si="21"/>
        <v>150</v>
      </c>
      <c r="B163" s="182">
        <f t="shared" si="19"/>
        <v>44682</v>
      </c>
      <c r="C163" s="129">
        <f t="shared" si="20"/>
        <v>343666.50805555563</v>
      </c>
      <c r="D163" s="129">
        <f t="shared" si="20"/>
        <v>11086.016388888889</v>
      </c>
      <c r="E163" s="443"/>
      <c r="H163" s="258"/>
      <c r="I163" s="258"/>
      <c r="J163" s="258"/>
      <c r="K163" s="258"/>
    </row>
    <row r="164" spans="1:11">
      <c r="A164" s="165">
        <f t="shared" si="21"/>
        <v>151</v>
      </c>
      <c r="B164" s="182">
        <f t="shared" si="19"/>
        <v>44713</v>
      </c>
      <c r="C164" s="129">
        <f t="shared" si="20"/>
        <v>332580.49166666676</v>
      </c>
      <c r="D164" s="129">
        <f t="shared" si="20"/>
        <v>11086.016388888889</v>
      </c>
      <c r="E164" s="443"/>
      <c r="H164" s="258"/>
      <c r="I164" s="258"/>
      <c r="J164" s="258"/>
      <c r="K164" s="258"/>
    </row>
    <row r="165" spans="1:11">
      <c r="A165" s="165">
        <f t="shared" si="21"/>
        <v>152</v>
      </c>
      <c r="B165" s="182">
        <f t="shared" si="19"/>
        <v>44743</v>
      </c>
      <c r="C165" s="129">
        <f t="shared" si="20"/>
        <v>321494.47527777788</v>
      </c>
      <c r="D165" s="129">
        <f t="shared" si="20"/>
        <v>11086.016388888889</v>
      </c>
      <c r="E165" s="443"/>
      <c r="H165" s="258"/>
      <c r="I165" s="258"/>
      <c r="J165" s="258"/>
      <c r="K165" s="258"/>
    </row>
    <row r="166" spans="1:11">
      <c r="A166" s="165">
        <f t="shared" si="21"/>
        <v>153</v>
      </c>
      <c r="B166" s="182">
        <f t="shared" si="19"/>
        <v>44774</v>
      </c>
      <c r="C166" s="129">
        <f t="shared" si="20"/>
        <v>310408.458888889</v>
      </c>
      <c r="D166" s="129">
        <f t="shared" si="20"/>
        <v>11086.016388888889</v>
      </c>
      <c r="E166" s="443"/>
      <c r="H166" s="258"/>
      <c r="I166" s="258"/>
      <c r="J166" s="258"/>
      <c r="K166" s="258"/>
    </row>
    <row r="167" spans="1:11">
      <c r="A167" s="165">
        <f t="shared" si="21"/>
        <v>154</v>
      </c>
      <c r="B167" s="182">
        <f t="shared" si="19"/>
        <v>44805</v>
      </c>
      <c r="C167" s="129">
        <f t="shared" si="20"/>
        <v>299322.44250000012</v>
      </c>
      <c r="D167" s="129">
        <f t="shared" si="20"/>
        <v>11086.016388888889</v>
      </c>
      <c r="E167" s="443"/>
      <c r="H167" s="258"/>
      <c r="I167" s="258"/>
      <c r="J167" s="258"/>
      <c r="K167" s="258"/>
    </row>
    <row r="168" spans="1:11">
      <c r="A168" s="165">
        <f t="shared" si="21"/>
        <v>155</v>
      </c>
      <c r="B168" s="182">
        <f t="shared" si="19"/>
        <v>44835</v>
      </c>
      <c r="C168" s="129">
        <f t="shared" si="20"/>
        <v>288236.42611111124</v>
      </c>
      <c r="D168" s="129">
        <f t="shared" si="20"/>
        <v>11086.016388888889</v>
      </c>
      <c r="E168" s="443"/>
      <c r="H168" s="258"/>
      <c r="I168" s="258"/>
      <c r="J168" s="258"/>
      <c r="K168" s="258"/>
    </row>
    <row r="169" spans="1:11">
      <c r="A169" s="165">
        <f t="shared" si="21"/>
        <v>156</v>
      </c>
      <c r="B169" s="182">
        <f t="shared" si="19"/>
        <v>44866</v>
      </c>
      <c r="C169" s="129">
        <f t="shared" si="20"/>
        <v>277150.40972222236</v>
      </c>
      <c r="D169" s="129">
        <f t="shared" si="20"/>
        <v>11086.016388888889</v>
      </c>
      <c r="E169" s="443"/>
      <c r="H169" s="258"/>
      <c r="I169" s="258"/>
      <c r="J169" s="258"/>
      <c r="K169" s="258"/>
    </row>
    <row r="170" spans="1:11">
      <c r="A170" s="165">
        <f t="shared" si="21"/>
        <v>157</v>
      </c>
      <c r="B170" s="182">
        <f t="shared" si="19"/>
        <v>44896</v>
      </c>
      <c r="C170" s="176">
        <f t="shared" si="20"/>
        <v>266064.39333333349</v>
      </c>
      <c r="D170" s="184">
        <f t="shared" si="20"/>
        <v>11086.016388888889</v>
      </c>
      <c r="E170" s="444"/>
      <c r="H170" s="258"/>
      <c r="I170" s="258"/>
      <c r="J170" s="258"/>
      <c r="K170" s="258"/>
    </row>
    <row r="171" spans="1:11">
      <c r="A171" s="165">
        <f t="shared" si="21"/>
        <v>158</v>
      </c>
      <c r="B171" s="171"/>
      <c r="C171" s="177">
        <f>AVERAGE(C158:C170)</f>
        <v>304314.86935897445</v>
      </c>
      <c r="D171" s="177">
        <f>SUM(D159:D170)</f>
        <v>148853.94666666668</v>
      </c>
    </row>
    <row r="172" spans="1:11">
      <c r="A172" s="165">
        <f t="shared" si="21"/>
        <v>159</v>
      </c>
      <c r="B172" s="171"/>
      <c r="C172" s="130" t="s">
        <v>121</v>
      </c>
      <c r="D172" s="178" t="s">
        <v>128</v>
      </c>
    </row>
    <row r="173" spans="1:11">
      <c r="A173" s="165">
        <f t="shared" si="21"/>
        <v>160</v>
      </c>
      <c r="B173" s="171"/>
      <c r="C173" s="149"/>
      <c r="D173" s="149"/>
    </row>
    <row r="174" spans="1:11">
      <c r="A174" s="165">
        <f t="shared" si="21"/>
        <v>161</v>
      </c>
      <c r="B174" s="175">
        <f>EOMONTH(B170,0)+1</f>
        <v>44927</v>
      </c>
      <c r="C174" s="129">
        <f t="shared" ref="C174:D182" si="22">C115+C86</f>
        <v>254978.37694444461</v>
      </c>
      <c r="D174" s="129">
        <f t="shared" si="22"/>
        <v>11086.016388888889</v>
      </c>
    </row>
    <row r="175" spans="1:11">
      <c r="A175" s="165">
        <f t="shared" si="21"/>
        <v>162</v>
      </c>
      <c r="B175" s="175">
        <f t="shared" si="19"/>
        <v>44958</v>
      </c>
      <c r="C175" s="129">
        <f t="shared" si="22"/>
        <v>243892.36055555573</v>
      </c>
      <c r="D175" s="129">
        <f t="shared" si="22"/>
        <v>11086.016388888889</v>
      </c>
    </row>
    <row r="176" spans="1:11">
      <c r="A176" s="165">
        <f t="shared" si="21"/>
        <v>163</v>
      </c>
      <c r="B176" s="175">
        <f t="shared" si="19"/>
        <v>44986</v>
      </c>
      <c r="C176" s="129">
        <f t="shared" si="22"/>
        <v>232806.34416666685</v>
      </c>
      <c r="D176" s="129">
        <f t="shared" si="22"/>
        <v>11086.016388888889</v>
      </c>
    </row>
    <row r="177" spans="1:4">
      <c r="A177" s="165">
        <f t="shared" si="21"/>
        <v>164</v>
      </c>
      <c r="B177" s="175">
        <f t="shared" si="19"/>
        <v>45017</v>
      </c>
      <c r="C177" s="129">
        <f t="shared" si="22"/>
        <v>221720.32777777797</v>
      </c>
      <c r="D177" s="129">
        <f t="shared" si="22"/>
        <v>11086.016388888889</v>
      </c>
    </row>
    <row r="178" spans="1:4">
      <c r="A178" s="165">
        <f t="shared" si="21"/>
        <v>165</v>
      </c>
      <c r="B178" s="175">
        <f t="shared" si="19"/>
        <v>45047</v>
      </c>
      <c r="C178" s="129">
        <f t="shared" si="22"/>
        <v>210634.31138888909</v>
      </c>
      <c r="D178" s="129">
        <f t="shared" si="22"/>
        <v>11086.016388888889</v>
      </c>
    </row>
    <row r="179" spans="1:4">
      <c r="A179" s="165">
        <f t="shared" si="21"/>
        <v>166</v>
      </c>
      <c r="B179" s="175">
        <f t="shared" si="19"/>
        <v>45078</v>
      </c>
      <c r="C179" s="129">
        <f t="shared" si="22"/>
        <v>199548.29500000022</v>
      </c>
      <c r="D179" s="129">
        <f t="shared" si="22"/>
        <v>11086.016388888889</v>
      </c>
    </row>
    <row r="180" spans="1:4">
      <c r="A180" s="165">
        <f t="shared" si="21"/>
        <v>167</v>
      </c>
      <c r="B180" s="175">
        <f t="shared" si="19"/>
        <v>45108</v>
      </c>
      <c r="C180" s="129">
        <f t="shared" si="22"/>
        <v>188462.27861111134</v>
      </c>
      <c r="D180" s="129">
        <f t="shared" si="22"/>
        <v>11086.016388888889</v>
      </c>
    </row>
    <row r="181" spans="1:4">
      <c r="A181" s="165">
        <f t="shared" si="21"/>
        <v>168</v>
      </c>
      <c r="B181" s="175">
        <f t="shared" si="19"/>
        <v>45139</v>
      </c>
      <c r="C181" s="129">
        <f t="shared" si="22"/>
        <v>177376.26222222246</v>
      </c>
      <c r="D181" s="129">
        <f t="shared" si="22"/>
        <v>11086.016388888889</v>
      </c>
    </row>
    <row r="182" spans="1:4">
      <c r="A182" s="165">
        <f t="shared" si="21"/>
        <v>169</v>
      </c>
      <c r="B182" s="175">
        <f t="shared" si="19"/>
        <v>45170</v>
      </c>
      <c r="C182" s="129">
        <f t="shared" si="22"/>
        <v>166290.24583333358</v>
      </c>
      <c r="D182" s="129">
        <f t="shared" si="22"/>
        <v>11086.016388888889</v>
      </c>
    </row>
    <row r="183" spans="1:4">
      <c r="A183" s="165">
        <f t="shared" si="21"/>
        <v>170</v>
      </c>
      <c r="B183" s="175">
        <f t="shared" si="19"/>
        <v>45200</v>
      </c>
      <c r="C183" s="129">
        <f t="shared" ref="C183:D197" si="23">C124</f>
        <v>155204.2294444447</v>
      </c>
      <c r="D183" s="129">
        <f t="shared" si="23"/>
        <v>11086.016388888889</v>
      </c>
    </row>
    <row r="184" spans="1:4">
      <c r="A184" s="165">
        <f t="shared" si="21"/>
        <v>171</v>
      </c>
      <c r="B184" s="175">
        <f t="shared" si="19"/>
        <v>45231</v>
      </c>
      <c r="C184" s="129">
        <f t="shared" si="23"/>
        <v>144118.21305555583</v>
      </c>
      <c r="D184" s="129">
        <f t="shared" si="23"/>
        <v>11086.016388888889</v>
      </c>
    </row>
    <row r="185" spans="1:4">
      <c r="A185" s="165">
        <f t="shared" si="21"/>
        <v>172</v>
      </c>
      <c r="B185" s="175">
        <f t="shared" si="19"/>
        <v>45261</v>
      </c>
      <c r="C185" s="129">
        <f t="shared" si="23"/>
        <v>133032.19666666695</v>
      </c>
      <c r="D185" s="129">
        <f t="shared" si="23"/>
        <v>11086.016388888889</v>
      </c>
    </row>
    <row r="186" spans="1:4">
      <c r="A186" s="165">
        <f t="shared" si="21"/>
        <v>173</v>
      </c>
      <c r="B186" s="175">
        <f t="shared" si="19"/>
        <v>45292</v>
      </c>
      <c r="C186" s="129">
        <f t="shared" si="23"/>
        <v>121946.18027777805</v>
      </c>
      <c r="D186" s="129">
        <f t="shared" si="23"/>
        <v>11086.016388888889</v>
      </c>
    </row>
    <row r="187" spans="1:4">
      <c r="A187" s="165">
        <f t="shared" si="21"/>
        <v>174</v>
      </c>
      <c r="B187" s="175">
        <f t="shared" si="19"/>
        <v>45323</v>
      </c>
      <c r="C187" s="129">
        <f t="shared" si="23"/>
        <v>110860.16388888916</v>
      </c>
      <c r="D187" s="129">
        <f t="shared" si="23"/>
        <v>11086.016388888889</v>
      </c>
    </row>
    <row r="188" spans="1:4">
      <c r="A188" s="165">
        <f t="shared" si="21"/>
        <v>175</v>
      </c>
      <c r="B188" s="175">
        <f t="shared" si="19"/>
        <v>45352</v>
      </c>
      <c r="C188" s="129">
        <f t="shared" si="23"/>
        <v>99774.147500000268</v>
      </c>
      <c r="D188" s="129">
        <f t="shared" si="23"/>
        <v>11086.016388888889</v>
      </c>
    </row>
    <row r="189" spans="1:4">
      <c r="A189" s="165">
        <f t="shared" si="21"/>
        <v>176</v>
      </c>
      <c r="B189" s="175">
        <f t="shared" si="19"/>
        <v>45383</v>
      </c>
      <c r="C189" s="129">
        <f t="shared" si="23"/>
        <v>88688.131111111376</v>
      </c>
      <c r="D189" s="129">
        <f t="shared" si="23"/>
        <v>11086.016388888889</v>
      </c>
    </row>
    <row r="190" spans="1:4">
      <c r="A190" s="165">
        <f t="shared" si="21"/>
        <v>177</v>
      </c>
      <c r="B190" s="175">
        <f t="shared" si="19"/>
        <v>45413</v>
      </c>
      <c r="C190" s="129">
        <f t="shared" si="23"/>
        <v>77602.114722222483</v>
      </c>
      <c r="D190" s="129">
        <f t="shared" si="23"/>
        <v>11086.016388888889</v>
      </c>
    </row>
    <row r="191" spans="1:4">
      <c r="A191" s="165">
        <f t="shared" si="21"/>
        <v>178</v>
      </c>
      <c r="B191" s="175">
        <f t="shared" si="19"/>
        <v>45444</v>
      </c>
      <c r="C191" s="129">
        <f t="shared" si="23"/>
        <v>66516.09833333359</v>
      </c>
      <c r="D191" s="129">
        <f t="shared" si="23"/>
        <v>11086.016388888889</v>
      </c>
    </row>
    <row r="192" spans="1:4">
      <c r="A192" s="165">
        <f t="shared" si="21"/>
        <v>179</v>
      </c>
      <c r="B192" s="175">
        <f t="shared" si="19"/>
        <v>45474</v>
      </c>
      <c r="C192" s="129">
        <f t="shared" si="23"/>
        <v>55430.081944444697</v>
      </c>
      <c r="D192" s="129">
        <f t="shared" si="23"/>
        <v>11086.016388888889</v>
      </c>
    </row>
    <row r="193" spans="1:11">
      <c r="A193" s="165">
        <f t="shared" si="21"/>
        <v>180</v>
      </c>
      <c r="B193" s="175">
        <f t="shared" si="19"/>
        <v>45505</v>
      </c>
      <c r="C193" s="129">
        <f t="shared" si="23"/>
        <v>44344.065555555804</v>
      </c>
      <c r="D193" s="129">
        <f t="shared" si="23"/>
        <v>11086.016388888889</v>
      </c>
    </row>
    <row r="194" spans="1:11">
      <c r="A194" s="165">
        <f t="shared" si="21"/>
        <v>181</v>
      </c>
      <c r="B194" s="175">
        <f t="shared" si="19"/>
        <v>45536</v>
      </c>
      <c r="C194" s="129">
        <f t="shared" si="23"/>
        <v>33258.049166666911</v>
      </c>
      <c r="D194" s="129">
        <f t="shared" si="23"/>
        <v>11086.016388888889</v>
      </c>
    </row>
    <row r="195" spans="1:11">
      <c r="A195" s="165">
        <f t="shared" si="21"/>
        <v>182</v>
      </c>
      <c r="B195" s="175">
        <f t="shared" si="19"/>
        <v>45566</v>
      </c>
      <c r="C195" s="129">
        <f t="shared" si="23"/>
        <v>22172.032777778022</v>
      </c>
      <c r="D195" s="129">
        <f t="shared" si="23"/>
        <v>11086.016388888889</v>
      </c>
    </row>
    <row r="196" spans="1:11">
      <c r="A196" s="165">
        <f t="shared" si="21"/>
        <v>183</v>
      </c>
      <c r="B196" s="175">
        <f t="shared" si="19"/>
        <v>45597</v>
      </c>
      <c r="C196" s="129">
        <f t="shared" si="23"/>
        <v>11086.016388889133</v>
      </c>
      <c r="D196" s="129">
        <f t="shared" si="23"/>
        <v>11086.016388888889</v>
      </c>
    </row>
    <row r="197" spans="1:11">
      <c r="A197" s="165">
        <f t="shared" si="21"/>
        <v>184</v>
      </c>
      <c r="B197" s="175">
        <f t="shared" si="19"/>
        <v>45627</v>
      </c>
      <c r="C197" s="129">
        <f t="shared" si="23"/>
        <v>2.4374458007514477E-10</v>
      </c>
      <c r="D197" s="129">
        <f t="shared" si="23"/>
        <v>11086.016388888889</v>
      </c>
    </row>
    <row r="198" spans="1:11">
      <c r="A198" s="165">
        <f t="shared" si="21"/>
        <v>185</v>
      </c>
    </row>
    <row r="199" spans="1:11">
      <c r="A199" s="165">
        <f t="shared" si="21"/>
        <v>186</v>
      </c>
      <c r="B199" s="130" t="s">
        <v>129</v>
      </c>
      <c r="D199" s="172">
        <f>D171-D67</f>
        <v>80293.030000000028</v>
      </c>
      <c r="F199" s="185" t="s">
        <v>130</v>
      </c>
    </row>
    <row r="200" spans="1:11">
      <c r="A200" s="165">
        <f t="shared" si="21"/>
        <v>187</v>
      </c>
      <c r="B200" s="130" t="s">
        <v>131</v>
      </c>
      <c r="C200" s="172">
        <f>C171-C67</f>
        <v>241027.86935897439</v>
      </c>
      <c r="F200" s="185" t="s">
        <v>132</v>
      </c>
      <c r="K200" s="130" t="s">
        <v>136</v>
      </c>
    </row>
    <row r="201" spans="1:11">
      <c r="A201" s="165"/>
      <c r="K201" s="130" t="s">
        <v>139</v>
      </c>
    </row>
    <row r="202" spans="1:11">
      <c r="B202" s="130" t="s">
        <v>133</v>
      </c>
    </row>
    <row r="203" spans="1:11">
      <c r="B203" s="130" t="s">
        <v>134</v>
      </c>
    </row>
    <row r="205" spans="1:11">
      <c r="B205" s="130" t="s">
        <v>135</v>
      </c>
    </row>
  </sheetData>
  <mergeCells count="8">
    <mergeCell ref="E144:E155"/>
    <mergeCell ref="E159:E170"/>
    <mergeCell ref="A1:E1"/>
    <mergeCell ref="A2:E2"/>
    <mergeCell ref="A3:E3"/>
    <mergeCell ref="C33:D33"/>
    <mergeCell ref="C96:D96"/>
    <mergeCell ref="C141:D141"/>
  </mergeCells>
  <printOptions horizontalCentered="1"/>
  <pageMargins left="1" right="0.87" top="1" bottom="1" header="0.5" footer="0.5"/>
  <pageSetup scale="58" fitToWidth="0" fitToHeight="0" orientation="portrait" verticalDpi="300" r:id="rId1"/>
  <headerFooter alignWithMargins="0">
    <oddFooter>&amp;RSchedule &amp;A
Page &amp;P of &amp;N</oddFooter>
  </headerFooter>
  <rowBreaks count="3" manualBreakCount="3">
    <brk id="31" max="16383" man="1"/>
    <brk id="94" max="4" man="1"/>
    <brk id="139" max="4" man="1"/>
  </rowBreaks>
  <colBreaks count="3" manualBreakCount="3">
    <brk id="5" max="67" man="1"/>
    <brk id="12" max="67" man="1"/>
    <brk id="16" max="6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view="pageBreakPreview" topLeftCell="A151" zoomScale="80" zoomScaleNormal="100" zoomScaleSheetLayoutView="80" workbookViewId="0">
      <selection activeCell="K179" sqref="K179"/>
    </sheetView>
  </sheetViews>
  <sheetFormatPr defaultRowHeight="15"/>
  <cols>
    <col min="1" max="1" width="8.140625" style="130" customWidth="1"/>
    <col min="2" max="2" width="56.85546875" style="130" customWidth="1"/>
    <col min="3" max="3" width="21.42578125" style="130" customWidth="1"/>
    <col min="4" max="4" width="17.5703125" style="130" customWidth="1"/>
    <col min="5" max="5" width="16" style="130" bestFit="1" customWidth="1"/>
    <col min="6" max="6" width="9.140625" style="130"/>
    <col min="7" max="7" width="12.42578125" style="130" customWidth="1"/>
    <col min="8" max="8" width="11.5703125" style="130" customWidth="1"/>
    <col min="9" max="9" width="26.140625" style="130" customWidth="1"/>
    <col min="10" max="10" width="7.42578125" style="130" customWidth="1"/>
    <col min="11" max="11" width="16" style="130" customWidth="1"/>
    <col min="12" max="12" width="17.140625" style="130" customWidth="1"/>
    <col min="13" max="13" width="29.7109375" style="130" customWidth="1"/>
    <col min="14" max="14" width="30" style="130" customWidth="1"/>
    <col min="15" max="16" width="10.5703125" style="130" customWidth="1"/>
    <col min="17" max="17" width="21.5703125" style="130" bestFit="1" customWidth="1"/>
    <col min="18" max="18" width="19.28515625" style="130" bestFit="1" customWidth="1"/>
    <col min="19" max="19" width="5.28515625" style="130" bestFit="1" customWidth="1"/>
    <col min="20" max="16384" width="9.140625" style="130"/>
  </cols>
  <sheetData>
    <row r="1" spans="1:10" ht="15.75">
      <c r="A1" s="445" t="s">
        <v>84</v>
      </c>
      <c r="B1" s="445"/>
      <c r="C1" s="445"/>
      <c r="D1" s="445"/>
      <c r="E1" s="445"/>
      <c r="F1" s="128"/>
      <c r="G1" s="129"/>
      <c r="H1" s="129"/>
      <c r="I1" s="129"/>
      <c r="J1" s="129"/>
    </row>
    <row r="2" spans="1:10" ht="15.75">
      <c r="A2" s="445" t="s">
        <v>85</v>
      </c>
      <c r="B2" s="445"/>
      <c r="C2" s="445"/>
      <c r="D2" s="445"/>
      <c r="E2" s="445"/>
      <c r="F2" s="131"/>
      <c r="G2" s="132"/>
      <c r="H2" s="132"/>
      <c r="I2" s="132"/>
      <c r="J2" s="129"/>
    </row>
    <row r="3" spans="1:10" ht="15.75">
      <c r="A3" s="445" t="s">
        <v>93</v>
      </c>
      <c r="B3" s="445"/>
      <c r="C3" s="445"/>
      <c r="D3" s="445"/>
      <c r="E3" s="445"/>
      <c r="F3" s="131"/>
      <c r="G3" s="132"/>
      <c r="H3" s="132"/>
      <c r="I3" s="132"/>
      <c r="J3" s="129"/>
    </row>
    <row r="4" spans="1:10" ht="15.75">
      <c r="A4" s="133"/>
      <c r="B4" s="129"/>
      <c r="C4" s="129"/>
      <c r="D4" s="129"/>
      <c r="E4" s="129"/>
      <c r="F4" s="131"/>
      <c r="G4" s="132"/>
      <c r="H4" s="132"/>
      <c r="I4" s="132"/>
      <c r="J4" s="129"/>
    </row>
    <row r="5" spans="1:10" ht="15.75">
      <c r="A5" s="133"/>
      <c r="B5" s="129"/>
      <c r="C5" s="129"/>
      <c r="D5" s="129"/>
      <c r="E5" s="129"/>
      <c r="F5" s="131"/>
      <c r="G5" s="132"/>
      <c r="I5" s="132"/>
      <c r="J5" s="129"/>
    </row>
    <row r="6" spans="1:10" ht="15.75">
      <c r="A6" s="133"/>
      <c r="B6" s="129"/>
      <c r="C6" s="129"/>
      <c r="D6" s="129"/>
      <c r="F6" s="131"/>
      <c r="G6" s="132"/>
      <c r="I6" s="132"/>
      <c r="J6" s="129"/>
    </row>
    <row r="7" spans="1:10" ht="15.75">
      <c r="A7" s="134" t="s">
        <v>94</v>
      </c>
      <c r="C7" s="129"/>
      <c r="D7" s="129"/>
      <c r="E7" s="135" t="s">
        <v>95</v>
      </c>
      <c r="F7" s="131"/>
      <c r="G7" s="132"/>
      <c r="I7" s="132"/>
      <c r="J7" s="129"/>
    </row>
    <row r="8" spans="1:10" ht="15.75">
      <c r="A8" s="134" t="s">
        <v>96</v>
      </c>
      <c r="C8" s="129"/>
      <c r="D8" s="129"/>
      <c r="E8" s="136" t="s">
        <v>97</v>
      </c>
      <c r="F8" s="131"/>
      <c r="G8" s="132"/>
      <c r="I8" s="132"/>
      <c r="J8" s="129"/>
    </row>
    <row r="9" spans="1:10" ht="15.75">
      <c r="A9" s="137" t="s">
        <v>98</v>
      </c>
      <c r="B9" s="138"/>
      <c r="C9" s="139"/>
      <c r="D9" s="139"/>
      <c r="E9" s="140" t="s">
        <v>137</v>
      </c>
      <c r="F9" s="128"/>
      <c r="G9" s="141"/>
      <c r="H9" s="132"/>
      <c r="I9" s="132"/>
      <c r="J9" s="129"/>
    </row>
    <row r="10" spans="1:10" ht="15.75">
      <c r="B10" s="142"/>
      <c r="C10" s="129"/>
      <c r="D10" s="129"/>
      <c r="E10" s="143"/>
      <c r="F10" s="132"/>
      <c r="G10" s="144"/>
    </row>
    <row r="11" spans="1:10">
      <c r="A11" s="145" t="s">
        <v>99</v>
      </c>
      <c r="B11" s="129"/>
      <c r="C11" s="129"/>
      <c r="D11" s="129"/>
      <c r="E11" s="143"/>
      <c r="F11" s="132"/>
      <c r="G11" s="144"/>
    </row>
    <row r="12" spans="1:10">
      <c r="A12" s="146" t="s">
        <v>100</v>
      </c>
      <c r="B12" s="146" t="s">
        <v>101</v>
      </c>
      <c r="C12" s="139"/>
      <c r="D12" s="139"/>
      <c r="E12" s="147" t="s">
        <v>12</v>
      </c>
      <c r="F12" s="132"/>
      <c r="G12" s="144"/>
    </row>
    <row r="13" spans="1:10">
      <c r="A13" s="148"/>
      <c r="B13" s="148"/>
      <c r="C13" s="129"/>
      <c r="D13" s="129"/>
      <c r="E13" s="129"/>
      <c r="F13" s="129"/>
      <c r="G13" s="149"/>
    </row>
    <row r="14" spans="1:10" ht="15.75">
      <c r="A14" s="150">
        <v>1</v>
      </c>
      <c r="B14" s="151" t="s">
        <v>102</v>
      </c>
      <c r="F14" s="129"/>
      <c r="G14" s="152"/>
    </row>
    <row r="15" spans="1:10">
      <c r="A15" s="153">
        <f t="shared" ref="A15:A31" si="0">A14+1</f>
        <v>2</v>
      </c>
      <c r="B15" s="154" t="s">
        <v>103</v>
      </c>
      <c r="D15" s="155">
        <v>22990</v>
      </c>
      <c r="E15" s="156"/>
      <c r="F15" s="129"/>
      <c r="G15" s="149"/>
    </row>
    <row r="16" spans="1:10">
      <c r="A16" s="153">
        <f t="shared" si="0"/>
        <v>3</v>
      </c>
      <c r="B16" s="154" t="s">
        <v>104</v>
      </c>
      <c r="D16" s="157">
        <v>82440.530000000013</v>
      </c>
      <c r="E16" s="156"/>
      <c r="F16" s="129"/>
    </row>
    <row r="17" spans="1:7">
      <c r="A17" s="153">
        <f t="shared" si="0"/>
        <v>4</v>
      </c>
      <c r="B17" s="154" t="s">
        <v>105</v>
      </c>
      <c r="D17" s="158">
        <v>45856.94</v>
      </c>
      <c r="E17" s="156"/>
      <c r="F17" s="129"/>
      <c r="G17" s="149"/>
    </row>
    <row r="18" spans="1:7">
      <c r="A18" s="153">
        <f t="shared" si="0"/>
        <v>5</v>
      </c>
      <c r="B18" s="129" t="s">
        <v>106</v>
      </c>
      <c r="D18" s="156"/>
      <c r="E18" s="155">
        <f>SUM(D15:D17)</f>
        <v>151287.47000000003</v>
      </c>
      <c r="F18" s="129"/>
    </row>
    <row r="19" spans="1:7">
      <c r="A19" s="153">
        <f t="shared" si="0"/>
        <v>6</v>
      </c>
      <c r="B19" s="129"/>
      <c r="D19" s="156"/>
      <c r="E19" s="156"/>
      <c r="F19" s="129"/>
    </row>
    <row r="20" spans="1:7" ht="15.75">
      <c r="A20" s="153">
        <f t="shared" si="0"/>
        <v>7</v>
      </c>
      <c r="B20" s="151" t="s">
        <v>107</v>
      </c>
      <c r="D20" s="156"/>
    </row>
    <row r="21" spans="1:7">
      <c r="A21" s="153">
        <f t="shared" si="0"/>
        <v>8</v>
      </c>
      <c r="B21" s="129" t="s">
        <v>108</v>
      </c>
      <c r="D21" s="156"/>
      <c r="E21" s="156">
        <v>132354.12</v>
      </c>
      <c r="F21" s="159"/>
    </row>
    <row r="22" spans="1:7">
      <c r="A22" s="153">
        <f t="shared" si="0"/>
        <v>9</v>
      </c>
      <c r="B22" s="129" t="s">
        <v>109</v>
      </c>
      <c r="D22" s="156"/>
      <c r="E22" s="156"/>
      <c r="F22" s="159"/>
      <c r="G22" s="129"/>
    </row>
    <row r="23" spans="1:7" ht="15.75">
      <c r="A23" s="153">
        <f t="shared" si="0"/>
        <v>10</v>
      </c>
      <c r="B23" s="151" t="s">
        <v>110</v>
      </c>
      <c r="D23" s="156"/>
      <c r="E23" s="156"/>
      <c r="F23" s="160"/>
    </row>
    <row r="24" spans="1:7">
      <c r="A24" s="153">
        <f t="shared" si="0"/>
        <v>11</v>
      </c>
      <c r="B24" s="129" t="s">
        <v>111</v>
      </c>
      <c r="D24" s="156"/>
      <c r="E24" s="157">
        <v>21617</v>
      </c>
      <c r="G24" s="159"/>
    </row>
    <row r="25" spans="1:7">
      <c r="A25" s="153">
        <f t="shared" si="0"/>
        <v>12</v>
      </c>
      <c r="B25" s="129"/>
      <c r="D25" s="156"/>
      <c r="E25" s="156"/>
    </row>
    <row r="26" spans="1:7" ht="15.75">
      <c r="A26" s="153">
        <f t="shared" si="0"/>
        <v>13</v>
      </c>
      <c r="B26" s="151" t="s">
        <v>112</v>
      </c>
      <c r="D26" s="156"/>
      <c r="E26" s="156"/>
      <c r="G26" s="160"/>
    </row>
    <row r="27" spans="1:7">
      <c r="A27" s="153">
        <f t="shared" si="0"/>
        <v>14</v>
      </c>
      <c r="B27" s="129" t="s">
        <v>113</v>
      </c>
      <c r="D27" s="156"/>
      <c r="E27" s="158">
        <v>93838</v>
      </c>
      <c r="G27" s="160"/>
    </row>
    <row r="28" spans="1:7">
      <c r="A28" s="153">
        <f t="shared" si="0"/>
        <v>15</v>
      </c>
      <c r="B28" s="129"/>
      <c r="D28" s="156"/>
      <c r="E28" s="156"/>
      <c r="G28" s="160"/>
    </row>
    <row r="29" spans="1:7" ht="16.5" thickBot="1">
      <c r="A29" s="153">
        <f t="shared" si="0"/>
        <v>16</v>
      </c>
      <c r="B29" s="151" t="s">
        <v>114</v>
      </c>
      <c r="D29" s="156"/>
      <c r="E29" s="161">
        <f>SUM(E14:E27)</f>
        <v>399096.59</v>
      </c>
      <c r="G29" s="160"/>
    </row>
    <row r="30" spans="1:7" ht="15.75" thickTop="1">
      <c r="A30" s="153">
        <f t="shared" si="0"/>
        <v>17</v>
      </c>
      <c r="D30" s="156"/>
      <c r="E30" s="156"/>
      <c r="G30" s="162"/>
    </row>
    <row r="31" spans="1:7" ht="16.5" thickBot="1">
      <c r="A31" s="153">
        <f t="shared" si="0"/>
        <v>18</v>
      </c>
      <c r="B31" s="151" t="s">
        <v>115</v>
      </c>
      <c r="D31" s="163"/>
      <c r="E31" s="164">
        <f>E29/3</f>
        <v>133032.19666666668</v>
      </c>
    </row>
    <row r="32" spans="1:7" ht="15.75" thickTop="1">
      <c r="A32" s="165">
        <f>A31+1</f>
        <v>19</v>
      </c>
      <c r="D32" s="163"/>
    </row>
    <row r="33" spans="1:7" ht="15.75">
      <c r="A33" s="165">
        <f t="shared" ref="A33:A96" si="1">A32+1</f>
        <v>20</v>
      </c>
      <c r="B33" s="166" t="s">
        <v>116</v>
      </c>
      <c r="C33" s="446" t="s">
        <v>117</v>
      </c>
      <c r="D33" s="446"/>
      <c r="G33" s="167"/>
    </row>
    <row r="34" spans="1:7" s="168" customFormat="1" ht="30">
      <c r="A34" s="165">
        <f t="shared" si="1"/>
        <v>21</v>
      </c>
      <c r="C34" s="169" t="s">
        <v>118</v>
      </c>
      <c r="D34" s="170" t="s">
        <v>119</v>
      </c>
    </row>
    <row r="35" spans="1:7" s="168" customFormat="1">
      <c r="A35" s="165">
        <f t="shared" si="1"/>
        <v>22</v>
      </c>
      <c r="B35" s="171" t="s">
        <v>120</v>
      </c>
      <c r="C35" s="172">
        <v>189861</v>
      </c>
      <c r="D35" s="173"/>
    </row>
    <row r="36" spans="1:7" s="168" customFormat="1">
      <c r="A36" s="165">
        <f t="shared" si="1"/>
        <v>23</v>
      </c>
      <c r="B36" s="171">
        <f t="shared" ref="B36:B50" si="2">EOMONTH(B37,-1)</f>
        <v>43585</v>
      </c>
      <c r="C36" s="129">
        <f>C35-D36</f>
        <v>184587.08333333334</v>
      </c>
      <c r="D36" s="129">
        <f>$C$35/36</f>
        <v>5273.916666666667</v>
      </c>
    </row>
    <row r="37" spans="1:7" s="168" customFormat="1">
      <c r="A37" s="165">
        <f t="shared" si="1"/>
        <v>24</v>
      </c>
      <c r="B37" s="171">
        <f t="shared" si="2"/>
        <v>43616</v>
      </c>
      <c r="C37" s="129">
        <f t="shared" ref="C37:C52" si="3">C36-D37</f>
        <v>179313.16666666669</v>
      </c>
      <c r="D37" s="129">
        <f t="shared" ref="D37:D52" si="4">$C$35/36</f>
        <v>5273.916666666667</v>
      </c>
    </row>
    <row r="38" spans="1:7" s="168" customFormat="1">
      <c r="A38" s="165">
        <f t="shared" si="1"/>
        <v>25</v>
      </c>
      <c r="B38" s="171">
        <f t="shared" si="2"/>
        <v>43646</v>
      </c>
      <c r="C38" s="129">
        <f t="shared" si="3"/>
        <v>174039.25000000003</v>
      </c>
      <c r="D38" s="129">
        <f t="shared" si="4"/>
        <v>5273.916666666667</v>
      </c>
    </row>
    <row r="39" spans="1:7" s="168" customFormat="1">
      <c r="A39" s="165">
        <f t="shared" si="1"/>
        <v>26</v>
      </c>
      <c r="B39" s="171">
        <f t="shared" si="2"/>
        <v>43677</v>
      </c>
      <c r="C39" s="129">
        <f t="shared" si="3"/>
        <v>168765.33333333337</v>
      </c>
      <c r="D39" s="129">
        <f t="shared" si="4"/>
        <v>5273.916666666667</v>
      </c>
    </row>
    <row r="40" spans="1:7" s="168" customFormat="1">
      <c r="A40" s="165">
        <f t="shared" si="1"/>
        <v>27</v>
      </c>
      <c r="B40" s="171">
        <f t="shared" si="2"/>
        <v>43708</v>
      </c>
      <c r="C40" s="129">
        <f t="shared" si="3"/>
        <v>163491.41666666672</v>
      </c>
      <c r="D40" s="129">
        <f t="shared" si="4"/>
        <v>5273.916666666667</v>
      </c>
    </row>
    <row r="41" spans="1:7" s="168" customFormat="1">
      <c r="A41" s="165">
        <f t="shared" si="1"/>
        <v>28</v>
      </c>
      <c r="B41" s="171">
        <f t="shared" si="2"/>
        <v>43738</v>
      </c>
      <c r="C41" s="129">
        <f t="shared" si="3"/>
        <v>158217.50000000006</v>
      </c>
      <c r="D41" s="129">
        <f t="shared" si="4"/>
        <v>5273.916666666667</v>
      </c>
    </row>
    <row r="42" spans="1:7" s="168" customFormat="1">
      <c r="A42" s="165">
        <f t="shared" si="1"/>
        <v>29</v>
      </c>
      <c r="B42" s="171">
        <f t="shared" si="2"/>
        <v>43769</v>
      </c>
      <c r="C42" s="129">
        <f t="shared" si="3"/>
        <v>152943.5833333334</v>
      </c>
      <c r="D42" s="129">
        <f t="shared" si="4"/>
        <v>5273.916666666667</v>
      </c>
    </row>
    <row r="43" spans="1:7" s="168" customFormat="1">
      <c r="A43" s="165">
        <f t="shared" si="1"/>
        <v>30</v>
      </c>
      <c r="B43" s="171">
        <f t="shared" si="2"/>
        <v>43799</v>
      </c>
      <c r="C43" s="129">
        <f t="shared" si="3"/>
        <v>147669.66666666674</v>
      </c>
      <c r="D43" s="129">
        <f t="shared" si="4"/>
        <v>5273.916666666667</v>
      </c>
    </row>
    <row r="44" spans="1:7" s="168" customFormat="1">
      <c r="A44" s="165">
        <f t="shared" si="1"/>
        <v>31</v>
      </c>
      <c r="B44" s="171">
        <f t="shared" si="2"/>
        <v>43830</v>
      </c>
      <c r="C44" s="129">
        <f t="shared" si="3"/>
        <v>142395.75000000009</v>
      </c>
      <c r="D44" s="129">
        <f t="shared" si="4"/>
        <v>5273.916666666667</v>
      </c>
    </row>
    <row r="45" spans="1:7" s="168" customFormat="1">
      <c r="A45" s="165">
        <f t="shared" si="1"/>
        <v>32</v>
      </c>
      <c r="B45" s="171">
        <f t="shared" si="2"/>
        <v>43861</v>
      </c>
      <c r="C45" s="129">
        <f t="shared" si="3"/>
        <v>137121.83333333343</v>
      </c>
      <c r="D45" s="129">
        <f t="shared" si="4"/>
        <v>5273.916666666667</v>
      </c>
    </row>
    <row r="46" spans="1:7" s="168" customFormat="1">
      <c r="A46" s="165">
        <f t="shared" si="1"/>
        <v>33</v>
      </c>
      <c r="B46" s="171">
        <f t="shared" si="2"/>
        <v>43890</v>
      </c>
      <c r="C46" s="129">
        <f t="shared" si="3"/>
        <v>131847.91666666677</v>
      </c>
      <c r="D46" s="129">
        <f t="shared" si="4"/>
        <v>5273.916666666667</v>
      </c>
    </row>
    <row r="47" spans="1:7" s="168" customFormat="1">
      <c r="A47" s="165">
        <f t="shared" si="1"/>
        <v>34</v>
      </c>
      <c r="B47" s="171">
        <f t="shared" si="2"/>
        <v>43921</v>
      </c>
      <c r="C47" s="129">
        <f t="shared" si="3"/>
        <v>126574.0000000001</v>
      </c>
      <c r="D47" s="129">
        <f t="shared" si="4"/>
        <v>5273.916666666667</v>
      </c>
    </row>
    <row r="48" spans="1:7" s="168" customFormat="1">
      <c r="A48" s="165">
        <f t="shared" si="1"/>
        <v>35</v>
      </c>
      <c r="B48" s="171">
        <f t="shared" si="2"/>
        <v>43951</v>
      </c>
      <c r="C48" s="129">
        <f t="shared" si="3"/>
        <v>121300.08333333343</v>
      </c>
      <c r="D48" s="129">
        <f t="shared" si="4"/>
        <v>5273.916666666667</v>
      </c>
    </row>
    <row r="49" spans="1:4" s="168" customFormat="1">
      <c r="A49" s="165">
        <f t="shared" si="1"/>
        <v>36</v>
      </c>
      <c r="B49" s="171">
        <f t="shared" si="2"/>
        <v>43982</v>
      </c>
      <c r="C49" s="129">
        <f t="shared" si="3"/>
        <v>116026.16666666676</v>
      </c>
      <c r="D49" s="129">
        <f t="shared" si="4"/>
        <v>5273.916666666667</v>
      </c>
    </row>
    <row r="50" spans="1:4" s="168" customFormat="1">
      <c r="A50" s="165">
        <f t="shared" si="1"/>
        <v>37</v>
      </c>
      <c r="B50" s="171">
        <f t="shared" si="2"/>
        <v>44012</v>
      </c>
      <c r="C50" s="129">
        <f t="shared" si="3"/>
        <v>110752.25000000009</v>
      </c>
      <c r="D50" s="129">
        <f t="shared" si="4"/>
        <v>5273.916666666667</v>
      </c>
    </row>
    <row r="51" spans="1:4" s="168" customFormat="1">
      <c r="A51" s="165">
        <f t="shared" si="1"/>
        <v>38</v>
      </c>
      <c r="B51" s="171">
        <f>EOMONTH(B52,-1)</f>
        <v>44043</v>
      </c>
      <c r="C51" s="129">
        <f t="shared" si="3"/>
        <v>105478.33333333342</v>
      </c>
      <c r="D51" s="129">
        <f t="shared" si="4"/>
        <v>5273.916666666667</v>
      </c>
    </row>
    <row r="52" spans="1:4" s="168" customFormat="1">
      <c r="A52" s="165">
        <f t="shared" si="1"/>
        <v>39</v>
      </c>
      <c r="B52" s="171">
        <f>EOMONTH(B54,-1)</f>
        <v>44074</v>
      </c>
      <c r="C52" s="129">
        <f t="shared" si="3"/>
        <v>100204.41666666674</v>
      </c>
      <c r="D52" s="129">
        <f t="shared" si="4"/>
        <v>5273.916666666667</v>
      </c>
    </row>
    <row r="53" spans="1:4" s="168" customFormat="1">
      <c r="A53" s="165">
        <f t="shared" si="1"/>
        <v>40</v>
      </c>
      <c r="C53" s="174"/>
      <c r="D53" s="173"/>
    </row>
    <row r="54" spans="1:4">
      <c r="A54" s="165">
        <f t="shared" si="1"/>
        <v>41</v>
      </c>
      <c r="B54" s="171">
        <v>44075</v>
      </c>
      <c r="C54" s="129">
        <f>C52-D52</f>
        <v>94930.500000000073</v>
      </c>
      <c r="D54" s="129">
        <f>D52</f>
        <v>5273.916666666667</v>
      </c>
    </row>
    <row r="55" spans="1:4">
      <c r="A55" s="165">
        <f t="shared" si="1"/>
        <v>42</v>
      </c>
      <c r="B55" s="175">
        <f t="shared" ref="B55:B66" si="5">EOMONTH(B54,0)+1</f>
        <v>44105</v>
      </c>
      <c r="C55" s="129">
        <f t="shared" ref="C55:C66" si="6">C54-D55</f>
        <v>89656.583333333401</v>
      </c>
      <c r="D55" s="129">
        <f>D54</f>
        <v>5273.916666666667</v>
      </c>
    </row>
    <row r="56" spans="1:4">
      <c r="A56" s="165">
        <f t="shared" si="1"/>
        <v>43</v>
      </c>
      <c r="B56" s="175">
        <f t="shared" si="5"/>
        <v>44136</v>
      </c>
      <c r="C56" s="129">
        <f t="shared" si="6"/>
        <v>84382.66666666673</v>
      </c>
      <c r="D56" s="129">
        <f t="shared" ref="D56:D66" si="7">D55</f>
        <v>5273.916666666667</v>
      </c>
    </row>
    <row r="57" spans="1:4">
      <c r="A57" s="165">
        <f t="shared" si="1"/>
        <v>44</v>
      </c>
      <c r="B57" s="175">
        <f t="shared" si="5"/>
        <v>44166</v>
      </c>
      <c r="C57" s="129">
        <f t="shared" si="6"/>
        <v>79108.750000000058</v>
      </c>
      <c r="D57" s="129">
        <f t="shared" si="7"/>
        <v>5273.916666666667</v>
      </c>
    </row>
    <row r="58" spans="1:4">
      <c r="A58" s="165">
        <f t="shared" si="1"/>
        <v>45</v>
      </c>
      <c r="B58" s="175">
        <f t="shared" si="5"/>
        <v>44197</v>
      </c>
      <c r="C58" s="129">
        <f t="shared" si="6"/>
        <v>73834.833333333387</v>
      </c>
      <c r="D58" s="129">
        <f t="shared" si="7"/>
        <v>5273.916666666667</v>
      </c>
    </row>
    <row r="59" spans="1:4">
      <c r="A59" s="165">
        <f t="shared" si="1"/>
        <v>46</v>
      </c>
      <c r="B59" s="175">
        <f t="shared" si="5"/>
        <v>44228</v>
      </c>
      <c r="C59" s="129">
        <f t="shared" si="6"/>
        <v>68560.916666666715</v>
      </c>
      <c r="D59" s="129">
        <f t="shared" si="7"/>
        <v>5273.916666666667</v>
      </c>
    </row>
    <row r="60" spans="1:4">
      <c r="A60" s="165">
        <f t="shared" si="1"/>
        <v>47</v>
      </c>
      <c r="B60" s="175">
        <f t="shared" si="5"/>
        <v>44256</v>
      </c>
      <c r="C60" s="129">
        <f t="shared" si="6"/>
        <v>63287.000000000051</v>
      </c>
      <c r="D60" s="129">
        <f t="shared" si="7"/>
        <v>5273.916666666667</v>
      </c>
    </row>
    <row r="61" spans="1:4">
      <c r="A61" s="165">
        <f t="shared" si="1"/>
        <v>48</v>
      </c>
      <c r="B61" s="175">
        <f t="shared" si="5"/>
        <v>44287</v>
      </c>
      <c r="C61" s="129">
        <f t="shared" si="6"/>
        <v>58013.083333333387</v>
      </c>
      <c r="D61" s="129">
        <f t="shared" si="7"/>
        <v>5273.916666666667</v>
      </c>
    </row>
    <row r="62" spans="1:4">
      <c r="A62" s="165">
        <f t="shared" si="1"/>
        <v>49</v>
      </c>
      <c r="B62" s="175">
        <f t="shared" si="5"/>
        <v>44317</v>
      </c>
      <c r="C62" s="129">
        <f t="shared" si="6"/>
        <v>52739.166666666722</v>
      </c>
      <c r="D62" s="129">
        <f t="shared" si="7"/>
        <v>5273.916666666667</v>
      </c>
    </row>
    <row r="63" spans="1:4">
      <c r="A63" s="165">
        <f t="shared" si="1"/>
        <v>50</v>
      </c>
      <c r="B63" s="175">
        <f t="shared" si="5"/>
        <v>44348</v>
      </c>
      <c r="C63" s="129">
        <f t="shared" si="6"/>
        <v>47465.250000000058</v>
      </c>
      <c r="D63" s="129">
        <f t="shared" si="7"/>
        <v>5273.916666666667</v>
      </c>
    </row>
    <row r="64" spans="1:4">
      <c r="A64" s="165">
        <f t="shared" si="1"/>
        <v>51</v>
      </c>
      <c r="B64" s="175">
        <f t="shared" si="5"/>
        <v>44378</v>
      </c>
      <c r="C64" s="129">
        <f t="shared" si="6"/>
        <v>42191.333333333394</v>
      </c>
      <c r="D64" s="129">
        <f t="shared" si="7"/>
        <v>5273.916666666667</v>
      </c>
    </row>
    <row r="65" spans="1:7">
      <c r="A65" s="165">
        <f t="shared" si="1"/>
        <v>52</v>
      </c>
      <c r="B65" s="175">
        <f t="shared" si="5"/>
        <v>44409</v>
      </c>
      <c r="C65" s="129">
        <f t="shared" si="6"/>
        <v>36917.41666666673</v>
      </c>
      <c r="D65" s="129">
        <f t="shared" si="7"/>
        <v>5273.916666666667</v>
      </c>
    </row>
    <row r="66" spans="1:7">
      <c r="A66" s="165">
        <f t="shared" si="1"/>
        <v>53</v>
      </c>
      <c r="B66" s="175">
        <f t="shared" si="5"/>
        <v>44440</v>
      </c>
      <c r="C66" s="176">
        <f t="shared" si="6"/>
        <v>31643.500000000062</v>
      </c>
      <c r="D66" s="176">
        <f t="shared" si="7"/>
        <v>5273.916666666667</v>
      </c>
      <c r="F66" s="129"/>
    </row>
    <row r="67" spans="1:7">
      <c r="A67" s="165">
        <f t="shared" si="1"/>
        <v>54</v>
      </c>
      <c r="C67" s="177">
        <f>AVERAGE(C54:C66)</f>
        <v>63287.000000000051</v>
      </c>
      <c r="D67" s="177">
        <f>SUM(D54:D66)</f>
        <v>68560.916666666657</v>
      </c>
      <c r="F67" s="129"/>
    </row>
    <row r="68" spans="1:7">
      <c r="A68" s="165">
        <f t="shared" si="1"/>
        <v>55</v>
      </c>
      <c r="C68" s="178" t="s">
        <v>121</v>
      </c>
      <c r="F68" s="129"/>
    </row>
    <row r="69" spans="1:7">
      <c r="A69" s="165">
        <f t="shared" si="1"/>
        <v>56</v>
      </c>
      <c r="D69" s="129"/>
      <c r="F69" s="129"/>
    </row>
    <row r="70" spans="1:7">
      <c r="A70" s="165">
        <f t="shared" si="1"/>
        <v>57</v>
      </c>
      <c r="D70" s="129"/>
      <c r="F70" s="129"/>
    </row>
    <row r="71" spans="1:7">
      <c r="A71" s="165">
        <f t="shared" si="1"/>
        <v>58</v>
      </c>
      <c r="B71" s="175">
        <f>EOMONTH(B66,0)+1</f>
        <v>44470</v>
      </c>
      <c r="C71" s="129">
        <f>C66-D71</f>
        <v>26369.583333333394</v>
      </c>
      <c r="D71" s="129">
        <f>D66</f>
        <v>5273.916666666667</v>
      </c>
      <c r="F71" s="129"/>
    </row>
    <row r="72" spans="1:7">
      <c r="A72" s="165">
        <f t="shared" si="1"/>
        <v>59</v>
      </c>
      <c r="B72" s="175">
        <f t="shared" ref="B72:B94" si="8">EOMONTH(B71,0)+1</f>
        <v>44501</v>
      </c>
      <c r="C72" s="129">
        <f>C71-D72</f>
        <v>21095.666666666726</v>
      </c>
      <c r="D72" s="129">
        <f>D71</f>
        <v>5273.916666666667</v>
      </c>
      <c r="F72" s="129"/>
      <c r="G72" s="149"/>
    </row>
    <row r="73" spans="1:7">
      <c r="A73" s="165">
        <f t="shared" si="1"/>
        <v>60</v>
      </c>
      <c r="B73" s="175">
        <f t="shared" si="8"/>
        <v>44531</v>
      </c>
      <c r="C73" s="129">
        <f>C72-D73</f>
        <v>15821.750000000058</v>
      </c>
      <c r="D73" s="129">
        <f>D72</f>
        <v>5273.916666666667</v>
      </c>
      <c r="F73" s="129"/>
    </row>
    <row r="74" spans="1:7">
      <c r="A74" s="165">
        <f t="shared" si="1"/>
        <v>61</v>
      </c>
      <c r="B74" s="175">
        <f t="shared" si="8"/>
        <v>44562</v>
      </c>
      <c r="C74" s="129">
        <f>C73-D74</f>
        <v>10547.83333333339</v>
      </c>
      <c r="D74" s="129">
        <f>D73</f>
        <v>5273.916666666667</v>
      </c>
    </row>
    <row r="75" spans="1:7">
      <c r="A75" s="165">
        <f t="shared" si="1"/>
        <v>62</v>
      </c>
      <c r="B75" s="175">
        <f t="shared" si="8"/>
        <v>44593</v>
      </c>
      <c r="C75" s="129">
        <f>C74-D75</f>
        <v>5273.9166666667234</v>
      </c>
      <c r="D75" s="129">
        <f>D74</f>
        <v>5273.916666666667</v>
      </c>
    </row>
    <row r="76" spans="1:7">
      <c r="A76" s="165">
        <f t="shared" si="1"/>
        <v>63</v>
      </c>
      <c r="B76" s="175">
        <f t="shared" si="8"/>
        <v>44621</v>
      </c>
      <c r="C76" s="129">
        <f>ROUND(C75-D76,0)</f>
        <v>0</v>
      </c>
      <c r="D76" s="129">
        <f>D75</f>
        <v>5273.916666666667</v>
      </c>
    </row>
    <row r="77" spans="1:7">
      <c r="A77" s="165">
        <f t="shared" si="1"/>
        <v>64</v>
      </c>
      <c r="B77" s="175">
        <f t="shared" si="8"/>
        <v>44652</v>
      </c>
      <c r="C77" s="129">
        <f t="shared" ref="C77:C94" si="9">C76-D77</f>
        <v>0</v>
      </c>
      <c r="D77" s="129">
        <v>0</v>
      </c>
    </row>
    <row r="78" spans="1:7">
      <c r="A78" s="165">
        <f t="shared" si="1"/>
        <v>65</v>
      </c>
      <c r="B78" s="175">
        <f t="shared" si="8"/>
        <v>44682</v>
      </c>
      <c r="C78" s="129">
        <f t="shared" si="9"/>
        <v>0</v>
      </c>
      <c r="D78" s="129">
        <v>0</v>
      </c>
    </row>
    <row r="79" spans="1:7">
      <c r="A79" s="165">
        <f t="shared" si="1"/>
        <v>66</v>
      </c>
      <c r="B79" s="175">
        <f t="shared" si="8"/>
        <v>44713</v>
      </c>
      <c r="C79" s="129">
        <f t="shared" si="9"/>
        <v>0</v>
      </c>
      <c r="D79" s="129">
        <v>0</v>
      </c>
    </row>
    <row r="80" spans="1:7">
      <c r="A80" s="165">
        <f t="shared" si="1"/>
        <v>67</v>
      </c>
      <c r="B80" s="175">
        <f t="shared" si="8"/>
        <v>44743</v>
      </c>
      <c r="C80" s="129">
        <f t="shared" si="9"/>
        <v>0</v>
      </c>
      <c r="D80" s="129">
        <v>0</v>
      </c>
    </row>
    <row r="81" spans="1:4">
      <c r="A81" s="165">
        <f t="shared" si="1"/>
        <v>68</v>
      </c>
      <c r="B81" s="175">
        <f t="shared" si="8"/>
        <v>44774</v>
      </c>
      <c r="C81" s="129">
        <f t="shared" si="9"/>
        <v>0</v>
      </c>
      <c r="D81" s="129">
        <v>0</v>
      </c>
    </row>
    <row r="82" spans="1:4">
      <c r="A82" s="165">
        <f t="shared" si="1"/>
        <v>69</v>
      </c>
      <c r="B82" s="175">
        <f t="shared" si="8"/>
        <v>44805</v>
      </c>
      <c r="C82" s="129">
        <f t="shared" si="9"/>
        <v>0</v>
      </c>
      <c r="D82" s="129">
        <v>0</v>
      </c>
    </row>
    <row r="83" spans="1:4">
      <c r="A83" s="165">
        <f t="shared" si="1"/>
        <v>70</v>
      </c>
      <c r="B83" s="175">
        <f t="shared" si="8"/>
        <v>44835</v>
      </c>
      <c r="C83" s="129">
        <f t="shared" si="9"/>
        <v>0</v>
      </c>
      <c r="D83" s="129">
        <v>0</v>
      </c>
    </row>
    <row r="84" spans="1:4">
      <c r="A84" s="165">
        <f t="shared" si="1"/>
        <v>71</v>
      </c>
      <c r="B84" s="175">
        <f t="shared" si="8"/>
        <v>44866</v>
      </c>
      <c r="C84" s="129">
        <f t="shared" si="9"/>
        <v>0</v>
      </c>
      <c r="D84" s="129">
        <v>0</v>
      </c>
    </row>
    <row r="85" spans="1:4">
      <c r="A85" s="165">
        <f t="shared" si="1"/>
        <v>72</v>
      </c>
      <c r="B85" s="175">
        <f t="shared" si="8"/>
        <v>44896</v>
      </c>
      <c r="C85" s="129">
        <f t="shared" si="9"/>
        <v>0</v>
      </c>
      <c r="D85" s="129">
        <v>0</v>
      </c>
    </row>
    <row r="86" spans="1:4">
      <c r="A86" s="165">
        <f t="shared" si="1"/>
        <v>73</v>
      </c>
      <c r="B86" s="175">
        <f t="shared" si="8"/>
        <v>44927</v>
      </c>
      <c r="C86" s="129">
        <f t="shared" si="9"/>
        <v>0</v>
      </c>
      <c r="D86" s="129">
        <v>0</v>
      </c>
    </row>
    <row r="87" spans="1:4">
      <c r="A87" s="165">
        <f t="shared" si="1"/>
        <v>74</v>
      </c>
      <c r="B87" s="175">
        <f t="shared" si="8"/>
        <v>44958</v>
      </c>
      <c r="C87" s="129">
        <f t="shared" si="9"/>
        <v>0</v>
      </c>
      <c r="D87" s="129">
        <v>0</v>
      </c>
    </row>
    <row r="88" spans="1:4">
      <c r="A88" s="165">
        <f t="shared" si="1"/>
        <v>75</v>
      </c>
      <c r="B88" s="175">
        <f t="shared" si="8"/>
        <v>44986</v>
      </c>
      <c r="C88" s="129">
        <f t="shared" si="9"/>
        <v>0</v>
      </c>
      <c r="D88" s="129">
        <v>0</v>
      </c>
    </row>
    <row r="89" spans="1:4">
      <c r="A89" s="165">
        <f t="shared" si="1"/>
        <v>76</v>
      </c>
      <c r="B89" s="175">
        <f t="shared" si="8"/>
        <v>45017</v>
      </c>
      <c r="C89" s="129">
        <f t="shared" si="9"/>
        <v>0</v>
      </c>
      <c r="D89" s="129">
        <v>0</v>
      </c>
    </row>
    <row r="90" spans="1:4">
      <c r="A90" s="165">
        <f t="shared" si="1"/>
        <v>77</v>
      </c>
      <c r="B90" s="175">
        <f t="shared" si="8"/>
        <v>45047</v>
      </c>
      <c r="C90" s="129">
        <f t="shared" si="9"/>
        <v>0</v>
      </c>
      <c r="D90" s="129">
        <v>0</v>
      </c>
    </row>
    <row r="91" spans="1:4">
      <c r="A91" s="165">
        <f t="shared" si="1"/>
        <v>78</v>
      </c>
      <c r="B91" s="175">
        <f t="shared" si="8"/>
        <v>45078</v>
      </c>
      <c r="C91" s="129">
        <f t="shared" si="9"/>
        <v>0</v>
      </c>
      <c r="D91" s="129">
        <v>0</v>
      </c>
    </row>
    <row r="92" spans="1:4">
      <c r="A92" s="165">
        <f t="shared" si="1"/>
        <v>79</v>
      </c>
      <c r="B92" s="175">
        <f t="shared" si="8"/>
        <v>45108</v>
      </c>
      <c r="C92" s="129">
        <f t="shared" si="9"/>
        <v>0</v>
      </c>
      <c r="D92" s="129">
        <v>0</v>
      </c>
    </row>
    <row r="93" spans="1:4">
      <c r="A93" s="165">
        <f t="shared" si="1"/>
        <v>80</v>
      </c>
      <c r="B93" s="175">
        <f t="shared" si="8"/>
        <v>45139</v>
      </c>
      <c r="C93" s="129">
        <f t="shared" si="9"/>
        <v>0</v>
      </c>
      <c r="D93" s="129">
        <v>0</v>
      </c>
    </row>
    <row r="94" spans="1:4">
      <c r="A94" s="165">
        <f t="shared" si="1"/>
        <v>81</v>
      </c>
      <c r="B94" s="175">
        <f t="shared" si="8"/>
        <v>45170</v>
      </c>
      <c r="C94" s="129">
        <f t="shared" si="9"/>
        <v>0</v>
      </c>
      <c r="D94" s="129">
        <v>0</v>
      </c>
    </row>
    <row r="95" spans="1:4">
      <c r="A95" s="165">
        <f t="shared" si="1"/>
        <v>82</v>
      </c>
    </row>
    <row r="96" spans="1:4" ht="15.75">
      <c r="A96" s="165">
        <f t="shared" si="1"/>
        <v>83</v>
      </c>
      <c r="B96" s="166" t="s">
        <v>116</v>
      </c>
      <c r="C96" s="447" t="s">
        <v>122</v>
      </c>
      <c r="D96" s="447"/>
    </row>
    <row r="97" spans="1:4" s="168" customFormat="1" ht="30">
      <c r="A97" s="165">
        <f t="shared" ref="A97:A160" si="10">A96+1</f>
        <v>84</v>
      </c>
      <c r="C97" s="179" t="s">
        <v>118</v>
      </c>
      <c r="D97" s="180" t="s">
        <v>119</v>
      </c>
    </row>
    <row r="98" spans="1:4">
      <c r="A98" s="165">
        <f t="shared" si="10"/>
        <v>85</v>
      </c>
      <c r="B98" s="171">
        <v>44531</v>
      </c>
      <c r="C98" s="129">
        <f>0</f>
        <v>0</v>
      </c>
      <c r="D98" s="129">
        <f>0</f>
        <v>0</v>
      </c>
    </row>
    <row r="99" spans="1:4">
      <c r="A99" s="165">
        <f t="shared" si="10"/>
        <v>86</v>
      </c>
      <c r="B99" s="175">
        <f>EOMONTH(B98,0)+1</f>
        <v>44562</v>
      </c>
      <c r="C99" s="129">
        <f>E29-D99</f>
        <v>388010.57361111115</v>
      </c>
      <c r="D99" s="129">
        <f>E29/36</f>
        <v>11086.016388888889</v>
      </c>
    </row>
    <row r="100" spans="1:4">
      <c r="A100" s="165">
        <f t="shared" si="10"/>
        <v>87</v>
      </c>
      <c r="B100" s="175">
        <f t="shared" ref="B100:B110" si="11">EOMONTH(B99,0)+1</f>
        <v>44593</v>
      </c>
      <c r="C100" s="129">
        <f t="shared" ref="C100:C110" si="12">C99-D100</f>
        <v>376924.55722222227</v>
      </c>
      <c r="D100" s="129">
        <f t="shared" ref="D100:D110" si="13">$D$99</f>
        <v>11086.016388888889</v>
      </c>
    </row>
    <row r="101" spans="1:4">
      <c r="A101" s="165">
        <f t="shared" si="10"/>
        <v>88</v>
      </c>
      <c r="B101" s="175">
        <f t="shared" si="11"/>
        <v>44621</v>
      </c>
      <c r="C101" s="129">
        <f t="shared" si="12"/>
        <v>365838.54083333339</v>
      </c>
      <c r="D101" s="129">
        <f t="shared" si="13"/>
        <v>11086.016388888889</v>
      </c>
    </row>
    <row r="102" spans="1:4">
      <c r="A102" s="165">
        <f t="shared" si="10"/>
        <v>89</v>
      </c>
      <c r="B102" s="175">
        <f t="shared" si="11"/>
        <v>44652</v>
      </c>
      <c r="C102" s="129">
        <f t="shared" si="12"/>
        <v>354752.52444444451</v>
      </c>
      <c r="D102" s="129">
        <f t="shared" si="13"/>
        <v>11086.016388888889</v>
      </c>
    </row>
    <row r="103" spans="1:4">
      <c r="A103" s="165">
        <f t="shared" si="10"/>
        <v>90</v>
      </c>
      <c r="B103" s="175">
        <f t="shared" si="11"/>
        <v>44682</v>
      </c>
      <c r="C103" s="129">
        <f t="shared" si="12"/>
        <v>343666.50805555563</v>
      </c>
      <c r="D103" s="129">
        <f t="shared" si="13"/>
        <v>11086.016388888889</v>
      </c>
    </row>
    <row r="104" spans="1:4">
      <c r="A104" s="165">
        <f t="shared" si="10"/>
        <v>91</v>
      </c>
      <c r="B104" s="175">
        <f t="shared" si="11"/>
        <v>44713</v>
      </c>
      <c r="C104" s="129">
        <f t="shared" si="12"/>
        <v>332580.49166666676</v>
      </c>
      <c r="D104" s="129">
        <f t="shared" si="13"/>
        <v>11086.016388888889</v>
      </c>
    </row>
    <row r="105" spans="1:4">
      <c r="A105" s="165">
        <f t="shared" si="10"/>
        <v>92</v>
      </c>
      <c r="B105" s="175">
        <f t="shared" si="11"/>
        <v>44743</v>
      </c>
      <c r="C105" s="129">
        <f t="shared" si="12"/>
        <v>321494.47527777788</v>
      </c>
      <c r="D105" s="129">
        <f t="shared" si="13"/>
        <v>11086.016388888889</v>
      </c>
    </row>
    <row r="106" spans="1:4">
      <c r="A106" s="165">
        <f t="shared" si="10"/>
        <v>93</v>
      </c>
      <c r="B106" s="175">
        <f t="shared" si="11"/>
        <v>44774</v>
      </c>
      <c r="C106" s="129">
        <f t="shared" si="12"/>
        <v>310408.458888889</v>
      </c>
      <c r="D106" s="129">
        <f t="shared" si="13"/>
        <v>11086.016388888889</v>
      </c>
    </row>
    <row r="107" spans="1:4">
      <c r="A107" s="165">
        <f t="shared" si="10"/>
        <v>94</v>
      </c>
      <c r="B107" s="175">
        <f t="shared" si="11"/>
        <v>44805</v>
      </c>
      <c r="C107" s="129">
        <f t="shared" si="12"/>
        <v>299322.44250000012</v>
      </c>
      <c r="D107" s="129">
        <f t="shared" si="13"/>
        <v>11086.016388888889</v>
      </c>
    </row>
    <row r="108" spans="1:4">
      <c r="A108" s="165">
        <f t="shared" si="10"/>
        <v>95</v>
      </c>
      <c r="B108" s="175">
        <f t="shared" si="11"/>
        <v>44835</v>
      </c>
      <c r="C108" s="129">
        <f t="shared" si="12"/>
        <v>288236.42611111124</v>
      </c>
      <c r="D108" s="129">
        <f t="shared" si="13"/>
        <v>11086.016388888889</v>
      </c>
    </row>
    <row r="109" spans="1:4">
      <c r="A109" s="165">
        <f t="shared" si="10"/>
        <v>96</v>
      </c>
      <c r="B109" s="175">
        <f t="shared" si="11"/>
        <v>44866</v>
      </c>
      <c r="C109" s="129">
        <f t="shared" si="12"/>
        <v>277150.40972222236</v>
      </c>
      <c r="D109" s="129">
        <f t="shared" si="13"/>
        <v>11086.016388888889</v>
      </c>
    </row>
    <row r="110" spans="1:4">
      <c r="A110" s="165">
        <f t="shared" si="10"/>
        <v>97</v>
      </c>
      <c r="B110" s="175">
        <f t="shared" si="11"/>
        <v>44896</v>
      </c>
      <c r="C110" s="176">
        <f t="shared" si="12"/>
        <v>266064.39333333349</v>
      </c>
      <c r="D110" s="176">
        <f t="shared" si="13"/>
        <v>11086.016388888889</v>
      </c>
    </row>
    <row r="111" spans="1:4">
      <c r="A111" s="165">
        <f t="shared" si="10"/>
        <v>98</v>
      </c>
      <c r="C111" s="177">
        <f>AVERAGE(C98:C110)</f>
        <v>301880.75397435908</v>
      </c>
      <c r="D111" s="177">
        <f>SUM(D98:D110)</f>
        <v>133032.19666666668</v>
      </c>
    </row>
    <row r="112" spans="1:4">
      <c r="A112" s="165">
        <f t="shared" si="10"/>
        <v>99</v>
      </c>
      <c r="C112" s="178" t="s">
        <v>121</v>
      </c>
    </row>
    <row r="113" spans="1:4">
      <c r="A113" s="165">
        <f t="shared" si="10"/>
        <v>100</v>
      </c>
    </row>
    <row r="114" spans="1:4">
      <c r="A114" s="165">
        <f t="shared" si="10"/>
        <v>101</v>
      </c>
    </row>
    <row r="115" spans="1:4">
      <c r="A115" s="165">
        <f t="shared" si="10"/>
        <v>102</v>
      </c>
      <c r="B115" s="175">
        <f>EOMONTH(B110,0)+1</f>
        <v>44927</v>
      </c>
      <c r="C115" s="129">
        <f>C110-D115</f>
        <v>254978.37694444461</v>
      </c>
      <c r="D115" s="181">
        <f t="shared" ref="D115:D138" si="14">$D$99</f>
        <v>11086.016388888889</v>
      </c>
    </row>
    <row r="116" spans="1:4">
      <c r="A116" s="165">
        <f t="shared" si="10"/>
        <v>103</v>
      </c>
      <c r="B116" s="175">
        <f t="shared" ref="B116:B138" si="15">EOMONTH(B115,0)+1</f>
        <v>44958</v>
      </c>
      <c r="C116" s="129">
        <f t="shared" ref="C116:C138" si="16">C115-D115</f>
        <v>243892.36055555573</v>
      </c>
      <c r="D116" s="181">
        <f t="shared" si="14"/>
        <v>11086.016388888889</v>
      </c>
    </row>
    <row r="117" spans="1:4">
      <c r="A117" s="165">
        <f t="shared" si="10"/>
        <v>104</v>
      </c>
      <c r="B117" s="175">
        <f t="shared" si="15"/>
        <v>44986</v>
      </c>
      <c r="C117" s="129">
        <f t="shared" si="16"/>
        <v>232806.34416666685</v>
      </c>
      <c r="D117" s="181">
        <f t="shared" si="14"/>
        <v>11086.016388888889</v>
      </c>
    </row>
    <row r="118" spans="1:4">
      <c r="A118" s="165">
        <f t="shared" si="10"/>
        <v>105</v>
      </c>
      <c r="B118" s="175">
        <f t="shared" si="15"/>
        <v>45017</v>
      </c>
      <c r="C118" s="129">
        <f t="shared" si="16"/>
        <v>221720.32777777797</v>
      </c>
      <c r="D118" s="181">
        <f t="shared" si="14"/>
        <v>11086.016388888889</v>
      </c>
    </row>
    <row r="119" spans="1:4">
      <c r="A119" s="165">
        <f t="shared" si="10"/>
        <v>106</v>
      </c>
      <c r="B119" s="175">
        <f t="shared" si="15"/>
        <v>45047</v>
      </c>
      <c r="C119" s="129">
        <f t="shared" si="16"/>
        <v>210634.31138888909</v>
      </c>
      <c r="D119" s="181">
        <f t="shared" si="14"/>
        <v>11086.016388888889</v>
      </c>
    </row>
    <row r="120" spans="1:4">
      <c r="A120" s="165">
        <f t="shared" si="10"/>
        <v>107</v>
      </c>
      <c r="B120" s="175">
        <f t="shared" si="15"/>
        <v>45078</v>
      </c>
      <c r="C120" s="129">
        <f t="shared" si="16"/>
        <v>199548.29500000022</v>
      </c>
      <c r="D120" s="181">
        <f t="shared" si="14"/>
        <v>11086.016388888889</v>
      </c>
    </row>
    <row r="121" spans="1:4">
      <c r="A121" s="165">
        <f t="shared" si="10"/>
        <v>108</v>
      </c>
      <c r="B121" s="175">
        <f t="shared" si="15"/>
        <v>45108</v>
      </c>
      <c r="C121" s="129">
        <f t="shared" si="16"/>
        <v>188462.27861111134</v>
      </c>
      <c r="D121" s="181">
        <f t="shared" si="14"/>
        <v>11086.016388888889</v>
      </c>
    </row>
    <row r="122" spans="1:4">
      <c r="A122" s="165">
        <f t="shared" si="10"/>
        <v>109</v>
      </c>
      <c r="B122" s="175">
        <f t="shared" si="15"/>
        <v>45139</v>
      </c>
      <c r="C122" s="129">
        <f t="shared" si="16"/>
        <v>177376.26222222246</v>
      </c>
      <c r="D122" s="181">
        <f t="shared" si="14"/>
        <v>11086.016388888889</v>
      </c>
    </row>
    <row r="123" spans="1:4">
      <c r="A123" s="165">
        <f t="shared" si="10"/>
        <v>110</v>
      </c>
      <c r="B123" s="175">
        <f t="shared" si="15"/>
        <v>45170</v>
      </c>
      <c r="C123" s="129">
        <f t="shared" si="16"/>
        <v>166290.24583333358</v>
      </c>
      <c r="D123" s="181">
        <f t="shared" si="14"/>
        <v>11086.016388888889</v>
      </c>
    </row>
    <row r="124" spans="1:4">
      <c r="A124" s="165">
        <f t="shared" si="10"/>
        <v>111</v>
      </c>
      <c r="B124" s="175">
        <f t="shared" si="15"/>
        <v>45200</v>
      </c>
      <c r="C124" s="129">
        <f t="shared" si="16"/>
        <v>155204.2294444447</v>
      </c>
      <c r="D124" s="181">
        <f t="shared" si="14"/>
        <v>11086.016388888889</v>
      </c>
    </row>
    <row r="125" spans="1:4">
      <c r="A125" s="165">
        <f t="shared" si="10"/>
        <v>112</v>
      </c>
      <c r="B125" s="175">
        <f t="shared" si="15"/>
        <v>45231</v>
      </c>
      <c r="C125" s="129">
        <f t="shared" si="16"/>
        <v>144118.21305555583</v>
      </c>
      <c r="D125" s="181">
        <f t="shared" si="14"/>
        <v>11086.016388888889</v>
      </c>
    </row>
    <row r="126" spans="1:4">
      <c r="A126" s="165">
        <f t="shared" si="10"/>
        <v>113</v>
      </c>
      <c r="B126" s="175">
        <f t="shared" si="15"/>
        <v>45261</v>
      </c>
      <c r="C126" s="129">
        <f t="shared" si="16"/>
        <v>133032.19666666695</v>
      </c>
      <c r="D126" s="181">
        <f t="shared" si="14"/>
        <v>11086.016388888889</v>
      </c>
    </row>
    <row r="127" spans="1:4">
      <c r="A127" s="165">
        <f t="shared" si="10"/>
        <v>114</v>
      </c>
      <c r="B127" s="175">
        <f t="shared" si="15"/>
        <v>45292</v>
      </c>
      <c r="C127" s="129">
        <f t="shared" si="16"/>
        <v>121946.18027777805</v>
      </c>
      <c r="D127" s="181">
        <f t="shared" si="14"/>
        <v>11086.016388888889</v>
      </c>
    </row>
    <row r="128" spans="1:4">
      <c r="A128" s="165">
        <f t="shared" si="10"/>
        <v>115</v>
      </c>
      <c r="B128" s="175">
        <f t="shared" si="15"/>
        <v>45323</v>
      </c>
      <c r="C128" s="129">
        <f t="shared" si="16"/>
        <v>110860.16388888916</v>
      </c>
      <c r="D128" s="181">
        <f t="shared" si="14"/>
        <v>11086.016388888889</v>
      </c>
    </row>
    <row r="129" spans="1:5">
      <c r="A129" s="165">
        <f t="shared" si="10"/>
        <v>116</v>
      </c>
      <c r="B129" s="175">
        <f t="shared" si="15"/>
        <v>45352</v>
      </c>
      <c r="C129" s="129">
        <f t="shared" si="16"/>
        <v>99774.147500000268</v>
      </c>
      <c r="D129" s="181">
        <f t="shared" si="14"/>
        <v>11086.016388888889</v>
      </c>
    </row>
    <row r="130" spans="1:5">
      <c r="A130" s="165">
        <f t="shared" si="10"/>
        <v>117</v>
      </c>
      <c r="B130" s="175">
        <f t="shared" si="15"/>
        <v>45383</v>
      </c>
      <c r="C130" s="129">
        <f t="shared" si="16"/>
        <v>88688.131111111376</v>
      </c>
      <c r="D130" s="181">
        <f t="shared" si="14"/>
        <v>11086.016388888889</v>
      </c>
    </row>
    <row r="131" spans="1:5">
      <c r="A131" s="165">
        <f t="shared" si="10"/>
        <v>118</v>
      </c>
      <c r="B131" s="175">
        <f t="shared" si="15"/>
        <v>45413</v>
      </c>
      <c r="C131" s="129">
        <f t="shared" si="16"/>
        <v>77602.114722222483</v>
      </c>
      <c r="D131" s="181">
        <f t="shared" si="14"/>
        <v>11086.016388888889</v>
      </c>
    </row>
    <row r="132" spans="1:5">
      <c r="A132" s="165">
        <f t="shared" si="10"/>
        <v>119</v>
      </c>
      <c r="B132" s="175">
        <f t="shared" si="15"/>
        <v>45444</v>
      </c>
      <c r="C132" s="129">
        <f t="shared" si="16"/>
        <v>66516.09833333359</v>
      </c>
      <c r="D132" s="181">
        <f t="shared" si="14"/>
        <v>11086.016388888889</v>
      </c>
    </row>
    <row r="133" spans="1:5">
      <c r="A133" s="165">
        <f t="shared" si="10"/>
        <v>120</v>
      </c>
      <c r="B133" s="175">
        <f t="shared" si="15"/>
        <v>45474</v>
      </c>
      <c r="C133" s="129">
        <f t="shared" si="16"/>
        <v>55430.081944444697</v>
      </c>
      <c r="D133" s="181">
        <f t="shared" si="14"/>
        <v>11086.016388888889</v>
      </c>
    </row>
    <row r="134" spans="1:5">
      <c r="A134" s="165">
        <f t="shared" si="10"/>
        <v>121</v>
      </c>
      <c r="B134" s="175">
        <f t="shared" si="15"/>
        <v>45505</v>
      </c>
      <c r="C134" s="129">
        <f t="shared" si="16"/>
        <v>44344.065555555804</v>
      </c>
      <c r="D134" s="181">
        <f t="shared" si="14"/>
        <v>11086.016388888889</v>
      </c>
    </row>
    <row r="135" spans="1:5">
      <c r="A135" s="165">
        <f t="shared" si="10"/>
        <v>122</v>
      </c>
      <c r="B135" s="175">
        <f t="shared" si="15"/>
        <v>45536</v>
      </c>
      <c r="C135" s="129">
        <f t="shared" si="16"/>
        <v>33258.049166666911</v>
      </c>
      <c r="D135" s="181">
        <f t="shared" si="14"/>
        <v>11086.016388888889</v>
      </c>
    </row>
    <row r="136" spans="1:5">
      <c r="A136" s="165">
        <f t="shared" si="10"/>
        <v>123</v>
      </c>
      <c r="B136" s="175">
        <f t="shared" si="15"/>
        <v>45566</v>
      </c>
      <c r="C136" s="129">
        <f t="shared" si="16"/>
        <v>22172.032777778022</v>
      </c>
      <c r="D136" s="181">
        <f t="shared" si="14"/>
        <v>11086.016388888889</v>
      </c>
    </row>
    <row r="137" spans="1:5">
      <c r="A137" s="165">
        <f t="shared" si="10"/>
        <v>124</v>
      </c>
      <c r="B137" s="175">
        <f t="shared" si="15"/>
        <v>45597</v>
      </c>
      <c r="C137" s="129">
        <f t="shared" si="16"/>
        <v>11086.016388889133</v>
      </c>
      <c r="D137" s="181">
        <f t="shared" si="14"/>
        <v>11086.016388888889</v>
      </c>
    </row>
    <row r="138" spans="1:5">
      <c r="A138" s="165">
        <f t="shared" si="10"/>
        <v>125</v>
      </c>
      <c r="B138" s="175">
        <f t="shared" si="15"/>
        <v>45627</v>
      </c>
      <c r="C138" s="129">
        <f t="shared" si="16"/>
        <v>2.4374458007514477E-10</v>
      </c>
      <c r="D138" s="181">
        <f t="shared" si="14"/>
        <v>11086.016388888889</v>
      </c>
    </row>
    <row r="139" spans="1:5">
      <c r="A139" s="165">
        <f t="shared" si="10"/>
        <v>126</v>
      </c>
    </row>
    <row r="140" spans="1:5">
      <c r="A140" s="165">
        <f t="shared" si="10"/>
        <v>127</v>
      </c>
    </row>
    <row r="141" spans="1:5" ht="15.75">
      <c r="A141" s="165">
        <f t="shared" si="10"/>
        <v>128</v>
      </c>
      <c r="B141" s="166" t="s">
        <v>116</v>
      </c>
      <c r="C141" s="446" t="s">
        <v>123</v>
      </c>
      <c r="D141" s="446"/>
    </row>
    <row r="142" spans="1:5" s="168" customFormat="1" ht="30">
      <c r="A142" s="165">
        <f t="shared" si="10"/>
        <v>129</v>
      </c>
      <c r="C142" s="179" t="s">
        <v>124</v>
      </c>
      <c r="D142" s="180" t="s">
        <v>125</v>
      </c>
    </row>
    <row r="143" spans="1:5">
      <c r="A143" s="165">
        <f t="shared" si="10"/>
        <v>130</v>
      </c>
      <c r="B143" s="171">
        <v>44075</v>
      </c>
      <c r="C143" s="129">
        <f t="shared" ref="C143:D155" si="17">C54</f>
        <v>94930.500000000073</v>
      </c>
      <c r="D143" s="129">
        <f t="shared" si="17"/>
        <v>5273.916666666667</v>
      </c>
    </row>
    <row r="144" spans="1:5" ht="15" customHeight="1">
      <c r="A144" s="165">
        <f t="shared" si="10"/>
        <v>131</v>
      </c>
      <c r="B144" s="182">
        <f>EOMONTH(B143,0)+1</f>
        <v>44105</v>
      </c>
      <c r="C144" s="129">
        <f t="shared" si="17"/>
        <v>89656.583333333401</v>
      </c>
      <c r="D144" s="129">
        <f t="shared" si="17"/>
        <v>5273.916666666667</v>
      </c>
      <c r="E144" s="439" t="s">
        <v>126</v>
      </c>
    </row>
    <row r="145" spans="1:11">
      <c r="A145" s="165">
        <f t="shared" si="10"/>
        <v>132</v>
      </c>
      <c r="B145" s="182">
        <f t="shared" ref="B145:B155" si="18">EOMONTH(B144,0)+1</f>
        <v>44136</v>
      </c>
      <c r="C145" s="129">
        <f t="shared" si="17"/>
        <v>84382.66666666673</v>
      </c>
      <c r="D145" s="129">
        <f t="shared" si="17"/>
        <v>5273.916666666667</v>
      </c>
      <c r="E145" s="440"/>
    </row>
    <row r="146" spans="1:11">
      <c r="A146" s="165">
        <f t="shared" si="10"/>
        <v>133</v>
      </c>
      <c r="B146" s="182">
        <f t="shared" si="18"/>
        <v>44166</v>
      </c>
      <c r="C146" s="129">
        <f t="shared" si="17"/>
        <v>79108.750000000058</v>
      </c>
      <c r="D146" s="129">
        <f t="shared" si="17"/>
        <v>5273.916666666667</v>
      </c>
      <c r="E146" s="440"/>
    </row>
    <row r="147" spans="1:11">
      <c r="A147" s="165">
        <f t="shared" si="10"/>
        <v>134</v>
      </c>
      <c r="B147" s="182">
        <f t="shared" si="18"/>
        <v>44197</v>
      </c>
      <c r="C147" s="129">
        <f t="shared" si="17"/>
        <v>73834.833333333387</v>
      </c>
      <c r="D147" s="129">
        <f t="shared" si="17"/>
        <v>5273.916666666667</v>
      </c>
      <c r="E147" s="440"/>
    </row>
    <row r="148" spans="1:11">
      <c r="A148" s="165">
        <f t="shared" si="10"/>
        <v>135</v>
      </c>
      <c r="B148" s="182">
        <f t="shared" si="18"/>
        <v>44228</v>
      </c>
      <c r="C148" s="129">
        <f t="shared" si="17"/>
        <v>68560.916666666715</v>
      </c>
      <c r="D148" s="129">
        <f t="shared" si="17"/>
        <v>5273.916666666667</v>
      </c>
      <c r="E148" s="440"/>
    </row>
    <row r="149" spans="1:11">
      <c r="A149" s="165">
        <f t="shared" si="10"/>
        <v>136</v>
      </c>
      <c r="B149" s="182">
        <f t="shared" si="18"/>
        <v>44256</v>
      </c>
      <c r="C149" s="129">
        <f t="shared" si="17"/>
        <v>63287.000000000051</v>
      </c>
      <c r="D149" s="129">
        <f t="shared" si="17"/>
        <v>5273.916666666667</v>
      </c>
      <c r="E149" s="440"/>
    </row>
    <row r="150" spans="1:11">
      <c r="A150" s="165">
        <f t="shared" si="10"/>
        <v>137</v>
      </c>
      <c r="B150" s="182">
        <f t="shared" si="18"/>
        <v>44287</v>
      </c>
      <c r="C150" s="129">
        <f t="shared" si="17"/>
        <v>58013.083333333387</v>
      </c>
      <c r="D150" s="129">
        <f t="shared" si="17"/>
        <v>5273.916666666667</v>
      </c>
      <c r="E150" s="440"/>
    </row>
    <row r="151" spans="1:11">
      <c r="A151" s="165">
        <f t="shared" si="10"/>
        <v>138</v>
      </c>
      <c r="B151" s="182">
        <f t="shared" si="18"/>
        <v>44317</v>
      </c>
      <c r="C151" s="129">
        <f t="shared" si="17"/>
        <v>52739.166666666722</v>
      </c>
      <c r="D151" s="129">
        <f t="shared" si="17"/>
        <v>5273.916666666667</v>
      </c>
      <c r="E151" s="440"/>
    </row>
    <row r="152" spans="1:11">
      <c r="A152" s="165">
        <f t="shared" si="10"/>
        <v>139</v>
      </c>
      <c r="B152" s="182">
        <f t="shared" si="18"/>
        <v>44348</v>
      </c>
      <c r="C152" s="129">
        <f t="shared" si="17"/>
        <v>47465.250000000058</v>
      </c>
      <c r="D152" s="129">
        <f t="shared" si="17"/>
        <v>5273.916666666667</v>
      </c>
      <c r="E152" s="440"/>
    </row>
    <row r="153" spans="1:11">
      <c r="A153" s="165">
        <f t="shared" si="10"/>
        <v>140</v>
      </c>
      <c r="B153" s="182">
        <f t="shared" si="18"/>
        <v>44378</v>
      </c>
      <c r="C153" s="129">
        <f t="shared" si="17"/>
        <v>42191.333333333394</v>
      </c>
      <c r="D153" s="129">
        <f t="shared" si="17"/>
        <v>5273.916666666667</v>
      </c>
      <c r="E153" s="440"/>
    </row>
    <row r="154" spans="1:11">
      <c r="A154" s="165">
        <f t="shared" si="10"/>
        <v>141</v>
      </c>
      <c r="B154" s="182">
        <f t="shared" si="18"/>
        <v>44409</v>
      </c>
      <c r="C154" s="129">
        <f t="shared" si="17"/>
        <v>36917.41666666673</v>
      </c>
      <c r="D154" s="129">
        <f t="shared" si="17"/>
        <v>5273.916666666667</v>
      </c>
      <c r="E154" s="440"/>
    </row>
    <row r="155" spans="1:11">
      <c r="A155" s="165">
        <f t="shared" si="10"/>
        <v>142</v>
      </c>
      <c r="B155" s="183">
        <f t="shared" si="18"/>
        <v>44440</v>
      </c>
      <c r="C155" s="176">
        <f t="shared" si="17"/>
        <v>31643.500000000062</v>
      </c>
      <c r="D155" s="184">
        <f t="shared" si="17"/>
        <v>5273.916666666667</v>
      </c>
      <c r="E155" s="441"/>
    </row>
    <row r="156" spans="1:11">
      <c r="A156" s="165">
        <f t="shared" si="10"/>
        <v>143</v>
      </c>
      <c r="B156" s="182">
        <f>EOMONTH(B155,0)+1</f>
        <v>44470</v>
      </c>
      <c r="C156" s="129">
        <f>C71</f>
        <v>26369.583333333394</v>
      </c>
      <c r="D156" s="129">
        <f>D71</f>
        <v>5273.916666666667</v>
      </c>
    </row>
    <row r="157" spans="1:11">
      <c r="A157" s="165">
        <f t="shared" si="10"/>
        <v>144</v>
      </c>
      <c r="B157" s="182">
        <f t="shared" ref="B157:B197" si="19">EOMONTH(B156,0)+1</f>
        <v>44501</v>
      </c>
      <c r="C157" s="129">
        <f>C72</f>
        <v>21095.666666666726</v>
      </c>
      <c r="D157" s="129">
        <f>D72</f>
        <v>5273.916666666667</v>
      </c>
      <c r="H157" s="130" t="s">
        <v>142</v>
      </c>
    </row>
    <row r="158" spans="1:11">
      <c r="A158" s="165">
        <f t="shared" si="10"/>
        <v>145</v>
      </c>
      <c r="B158" s="183">
        <f t="shared" si="19"/>
        <v>44531</v>
      </c>
      <c r="C158" s="176">
        <f t="shared" ref="C158:D170" si="20">C73+C98</f>
        <v>15821.750000000058</v>
      </c>
      <c r="D158" s="176">
        <f t="shared" si="20"/>
        <v>5273.916666666667</v>
      </c>
    </row>
    <row r="159" spans="1:11" ht="15" customHeight="1">
      <c r="A159" s="165">
        <f t="shared" si="10"/>
        <v>146</v>
      </c>
      <c r="B159" s="182">
        <f t="shared" si="19"/>
        <v>44562</v>
      </c>
      <c r="C159" s="129">
        <f t="shared" si="20"/>
        <v>398558.40694444452</v>
      </c>
      <c r="D159" s="129">
        <f t="shared" si="20"/>
        <v>16359.933055555557</v>
      </c>
      <c r="E159" s="442" t="s">
        <v>127</v>
      </c>
      <c r="H159" s="130" t="s">
        <v>140</v>
      </c>
      <c r="K159" s="130">
        <f>E29</f>
        <v>399096.59</v>
      </c>
    </row>
    <row r="160" spans="1:11">
      <c r="A160" s="165">
        <f t="shared" si="10"/>
        <v>147</v>
      </c>
      <c r="B160" s="182">
        <f t="shared" si="19"/>
        <v>44593</v>
      </c>
      <c r="C160" s="129">
        <f t="shared" si="20"/>
        <v>382198.47388888901</v>
      </c>
      <c r="D160" s="129">
        <f t="shared" si="20"/>
        <v>16359.933055555557</v>
      </c>
      <c r="E160" s="443"/>
      <c r="H160" s="130" t="s">
        <v>141</v>
      </c>
      <c r="K160" s="138">
        <f>C73</f>
        <v>15821.750000000058</v>
      </c>
    </row>
    <row r="161" spans="1:11">
      <c r="A161" s="165">
        <f t="shared" ref="A161:A200" si="21">A160+1</f>
        <v>148</v>
      </c>
      <c r="B161" s="182">
        <f t="shared" si="19"/>
        <v>44621</v>
      </c>
      <c r="C161" s="129">
        <f t="shared" si="20"/>
        <v>365838.54083333339</v>
      </c>
      <c r="D161" s="129">
        <f t="shared" si="20"/>
        <v>16359.933055555557</v>
      </c>
      <c r="E161" s="443"/>
    </row>
    <row r="162" spans="1:11">
      <c r="A162" s="165">
        <f t="shared" si="21"/>
        <v>149</v>
      </c>
      <c r="B162" s="182">
        <f t="shared" si="19"/>
        <v>44652</v>
      </c>
      <c r="C162" s="129">
        <f t="shared" si="20"/>
        <v>354752.52444444451</v>
      </c>
      <c r="D162" s="129">
        <f t="shared" si="20"/>
        <v>11086.016388888889</v>
      </c>
      <c r="E162" s="443"/>
      <c r="H162" s="130" t="s">
        <v>143</v>
      </c>
      <c r="K162" s="130">
        <f>SUM(K159:K161)</f>
        <v>414918.34000000008</v>
      </c>
    </row>
    <row r="163" spans="1:11">
      <c r="A163" s="165">
        <f t="shared" si="21"/>
        <v>150</v>
      </c>
      <c r="B163" s="182">
        <f t="shared" si="19"/>
        <v>44682</v>
      </c>
      <c r="C163" s="129">
        <f t="shared" si="20"/>
        <v>343666.50805555563</v>
      </c>
      <c r="D163" s="129">
        <f t="shared" si="20"/>
        <v>11086.016388888889</v>
      </c>
      <c r="E163" s="443"/>
    </row>
    <row r="164" spans="1:11">
      <c r="A164" s="165">
        <f t="shared" si="21"/>
        <v>151</v>
      </c>
      <c r="B164" s="182">
        <f t="shared" si="19"/>
        <v>44713</v>
      </c>
      <c r="C164" s="129">
        <f t="shared" si="20"/>
        <v>332580.49166666676</v>
      </c>
      <c r="D164" s="129">
        <f t="shared" si="20"/>
        <v>11086.016388888889</v>
      </c>
      <c r="E164" s="443"/>
      <c r="H164" s="130" t="s">
        <v>144</v>
      </c>
      <c r="K164" s="138">
        <v>3</v>
      </c>
    </row>
    <row r="165" spans="1:11">
      <c r="A165" s="165">
        <f t="shared" si="21"/>
        <v>152</v>
      </c>
      <c r="B165" s="182">
        <f t="shared" si="19"/>
        <v>44743</v>
      </c>
      <c r="C165" s="129">
        <f t="shared" si="20"/>
        <v>321494.47527777788</v>
      </c>
      <c r="D165" s="129">
        <f t="shared" si="20"/>
        <v>11086.016388888889</v>
      </c>
      <c r="E165" s="443"/>
    </row>
    <row r="166" spans="1:11">
      <c r="A166" s="165">
        <f t="shared" si="21"/>
        <v>153</v>
      </c>
      <c r="B166" s="182">
        <f t="shared" si="19"/>
        <v>44774</v>
      </c>
      <c r="C166" s="129">
        <f t="shared" si="20"/>
        <v>310408.458888889</v>
      </c>
      <c r="D166" s="129">
        <f t="shared" si="20"/>
        <v>11086.016388888889</v>
      </c>
      <c r="E166" s="443"/>
      <c r="H166" s="130" t="s">
        <v>145</v>
      </c>
      <c r="K166" s="130">
        <f>K162/K164</f>
        <v>138306.11333333337</v>
      </c>
    </row>
    <row r="167" spans="1:11">
      <c r="A167" s="165">
        <f t="shared" si="21"/>
        <v>154</v>
      </c>
      <c r="B167" s="182">
        <f t="shared" si="19"/>
        <v>44805</v>
      </c>
      <c r="C167" s="129">
        <f t="shared" si="20"/>
        <v>299322.44250000012</v>
      </c>
      <c r="D167" s="129">
        <f t="shared" si="20"/>
        <v>11086.016388888889</v>
      </c>
      <c r="E167" s="443"/>
    </row>
    <row r="168" spans="1:11">
      <c r="A168" s="165">
        <f t="shared" si="21"/>
        <v>155</v>
      </c>
      <c r="B168" s="182">
        <f t="shared" si="19"/>
        <v>44835</v>
      </c>
      <c r="C168" s="129">
        <f t="shared" si="20"/>
        <v>288236.42611111124</v>
      </c>
      <c r="D168" s="129">
        <f t="shared" si="20"/>
        <v>11086.016388888889</v>
      </c>
      <c r="E168" s="443"/>
      <c r="H168" s="130" t="s">
        <v>146</v>
      </c>
      <c r="K168" s="138">
        <f>D171</f>
        <v>148853.94666666668</v>
      </c>
    </row>
    <row r="169" spans="1:11">
      <c r="A169" s="165">
        <f t="shared" si="21"/>
        <v>156</v>
      </c>
      <c r="B169" s="182">
        <f t="shared" si="19"/>
        <v>44866</v>
      </c>
      <c r="C169" s="129">
        <f t="shared" si="20"/>
        <v>277150.40972222236</v>
      </c>
      <c r="D169" s="129">
        <f t="shared" si="20"/>
        <v>11086.016388888889</v>
      </c>
      <c r="E169" s="443"/>
    </row>
    <row r="170" spans="1:11" ht="15.75" thickBot="1">
      <c r="A170" s="165">
        <f t="shared" si="21"/>
        <v>157</v>
      </c>
      <c r="B170" s="182">
        <f t="shared" si="19"/>
        <v>44896</v>
      </c>
      <c r="C170" s="176">
        <f t="shared" si="20"/>
        <v>266064.39333333349</v>
      </c>
      <c r="D170" s="184">
        <f t="shared" si="20"/>
        <v>11086.016388888889</v>
      </c>
      <c r="E170" s="444"/>
      <c r="H170" s="130" t="s">
        <v>147</v>
      </c>
      <c r="K170" s="186">
        <f>K166-K168</f>
        <v>-10547.833333333314</v>
      </c>
    </row>
    <row r="171" spans="1:11" ht="15.75" thickTop="1">
      <c r="A171" s="165">
        <f t="shared" si="21"/>
        <v>158</v>
      </c>
      <c r="B171" s="171"/>
      <c r="C171" s="177">
        <f>AVERAGE(C158:C170)</f>
        <v>304314.86935897445</v>
      </c>
      <c r="D171" s="177">
        <f>SUM(D159:D170)</f>
        <v>148853.94666666668</v>
      </c>
    </row>
    <row r="172" spans="1:11">
      <c r="A172" s="165">
        <f t="shared" si="21"/>
        <v>159</v>
      </c>
      <c r="B172" s="171"/>
      <c r="C172" s="130" t="s">
        <v>121</v>
      </c>
      <c r="D172" s="178" t="s">
        <v>128</v>
      </c>
    </row>
    <row r="173" spans="1:11">
      <c r="A173" s="165">
        <f t="shared" si="21"/>
        <v>160</v>
      </c>
      <c r="B173" s="171"/>
      <c r="C173" s="149"/>
      <c r="D173" s="149"/>
    </row>
    <row r="174" spans="1:11">
      <c r="A174" s="165">
        <f t="shared" si="21"/>
        <v>161</v>
      </c>
      <c r="B174" s="175">
        <f>EOMONTH(B170,0)+1</f>
        <v>44927</v>
      </c>
      <c r="C174" s="129">
        <f t="shared" ref="C174:D182" si="22">C115+C86</f>
        <v>254978.37694444461</v>
      </c>
      <c r="D174" s="129">
        <f t="shared" si="22"/>
        <v>11086.016388888889</v>
      </c>
    </row>
    <row r="175" spans="1:11">
      <c r="A175" s="165">
        <f t="shared" si="21"/>
        <v>162</v>
      </c>
      <c r="B175" s="175">
        <f t="shared" si="19"/>
        <v>44958</v>
      </c>
      <c r="C175" s="129">
        <f t="shared" si="22"/>
        <v>243892.36055555573</v>
      </c>
      <c r="D175" s="129">
        <f t="shared" si="22"/>
        <v>11086.016388888889</v>
      </c>
      <c r="H175" s="130" t="s">
        <v>348</v>
      </c>
      <c r="K175" s="130">
        <f>C200*COC!I18</f>
        <v>23353.808113031344</v>
      </c>
    </row>
    <row r="176" spans="1:11">
      <c r="A176" s="165">
        <f t="shared" si="21"/>
        <v>163</v>
      </c>
      <c r="B176" s="175">
        <f t="shared" si="19"/>
        <v>44986</v>
      </c>
      <c r="C176" s="129">
        <f t="shared" si="22"/>
        <v>232806.34416666685</v>
      </c>
      <c r="D176" s="129">
        <f t="shared" si="22"/>
        <v>11086.016388888889</v>
      </c>
      <c r="H176" s="130" t="s">
        <v>145</v>
      </c>
      <c r="K176" s="138">
        <f>K166</f>
        <v>138306.11333333337</v>
      </c>
    </row>
    <row r="177" spans="1:11">
      <c r="A177" s="165">
        <f t="shared" si="21"/>
        <v>164</v>
      </c>
      <c r="B177" s="175">
        <f t="shared" si="19"/>
        <v>45017</v>
      </c>
      <c r="C177" s="129">
        <f t="shared" si="22"/>
        <v>221720.32777777797</v>
      </c>
      <c r="D177" s="129">
        <f t="shared" si="22"/>
        <v>11086.016388888889</v>
      </c>
      <c r="H177" s="130" t="s">
        <v>349</v>
      </c>
      <c r="K177" s="130">
        <f>SUM(K175:K176)</f>
        <v>161659.92144636472</v>
      </c>
    </row>
    <row r="178" spans="1:11">
      <c r="A178" s="165">
        <f t="shared" si="21"/>
        <v>165</v>
      </c>
      <c r="B178" s="175">
        <f t="shared" si="19"/>
        <v>45047</v>
      </c>
      <c r="C178" s="129">
        <f t="shared" si="22"/>
        <v>210634.31138888909</v>
      </c>
      <c r="D178" s="129">
        <f t="shared" si="22"/>
        <v>11086.016388888889</v>
      </c>
    </row>
    <row r="179" spans="1:11">
      <c r="A179" s="165">
        <f t="shared" si="21"/>
        <v>166</v>
      </c>
      <c r="B179" s="175">
        <f t="shared" si="19"/>
        <v>45078</v>
      </c>
      <c r="C179" s="129">
        <f t="shared" si="22"/>
        <v>199548.29500000022</v>
      </c>
      <c r="D179" s="129">
        <f t="shared" si="22"/>
        <v>11086.016388888889</v>
      </c>
      <c r="H179" s="130" t="s">
        <v>350</v>
      </c>
      <c r="K179" s="410">
        <f>K175/K177</f>
        <v>0.144462572442729</v>
      </c>
    </row>
    <row r="180" spans="1:11">
      <c r="A180" s="165">
        <f t="shared" si="21"/>
        <v>167</v>
      </c>
      <c r="B180" s="175">
        <f t="shared" si="19"/>
        <v>45108</v>
      </c>
      <c r="C180" s="129">
        <f t="shared" si="22"/>
        <v>188462.27861111134</v>
      </c>
      <c r="D180" s="129">
        <f t="shared" si="22"/>
        <v>11086.016388888889</v>
      </c>
    </row>
    <row r="181" spans="1:11">
      <c r="A181" s="165">
        <f t="shared" si="21"/>
        <v>168</v>
      </c>
      <c r="B181" s="175">
        <f t="shared" si="19"/>
        <v>45139</v>
      </c>
      <c r="C181" s="129">
        <f t="shared" si="22"/>
        <v>177376.26222222246</v>
      </c>
      <c r="D181" s="129">
        <f t="shared" si="22"/>
        <v>11086.016388888889</v>
      </c>
    </row>
    <row r="182" spans="1:11">
      <c r="A182" s="165">
        <f t="shared" si="21"/>
        <v>169</v>
      </c>
      <c r="B182" s="175">
        <f t="shared" si="19"/>
        <v>45170</v>
      </c>
      <c r="C182" s="129">
        <f t="shared" si="22"/>
        <v>166290.24583333358</v>
      </c>
      <c r="D182" s="129">
        <f t="shared" si="22"/>
        <v>11086.016388888889</v>
      </c>
    </row>
    <row r="183" spans="1:11">
      <c r="A183" s="165">
        <f t="shared" si="21"/>
        <v>170</v>
      </c>
      <c r="B183" s="175">
        <f t="shared" si="19"/>
        <v>45200</v>
      </c>
      <c r="C183" s="129">
        <f t="shared" ref="C183:D197" si="23">C124</f>
        <v>155204.2294444447</v>
      </c>
      <c r="D183" s="129">
        <f t="shared" si="23"/>
        <v>11086.016388888889</v>
      </c>
    </row>
    <row r="184" spans="1:11">
      <c r="A184" s="165">
        <f t="shared" si="21"/>
        <v>171</v>
      </c>
      <c r="B184" s="175">
        <f t="shared" si="19"/>
        <v>45231</v>
      </c>
      <c r="C184" s="129">
        <f t="shared" si="23"/>
        <v>144118.21305555583</v>
      </c>
      <c r="D184" s="129">
        <f t="shared" si="23"/>
        <v>11086.016388888889</v>
      </c>
    </row>
    <row r="185" spans="1:11">
      <c r="A185" s="165">
        <f t="shared" si="21"/>
        <v>172</v>
      </c>
      <c r="B185" s="175">
        <f t="shared" si="19"/>
        <v>45261</v>
      </c>
      <c r="C185" s="129">
        <f t="shared" si="23"/>
        <v>133032.19666666695</v>
      </c>
      <c r="D185" s="129">
        <f t="shared" si="23"/>
        <v>11086.016388888889</v>
      </c>
    </row>
    <row r="186" spans="1:11">
      <c r="A186" s="165">
        <f t="shared" si="21"/>
        <v>173</v>
      </c>
      <c r="B186" s="175">
        <f t="shared" si="19"/>
        <v>45292</v>
      </c>
      <c r="C186" s="129">
        <f t="shared" si="23"/>
        <v>121946.18027777805</v>
      </c>
      <c r="D186" s="129">
        <f t="shared" si="23"/>
        <v>11086.016388888889</v>
      </c>
    </row>
    <row r="187" spans="1:11">
      <c r="A187" s="165">
        <f t="shared" si="21"/>
        <v>174</v>
      </c>
      <c r="B187" s="175">
        <f t="shared" si="19"/>
        <v>45323</v>
      </c>
      <c r="C187" s="129">
        <f t="shared" si="23"/>
        <v>110860.16388888916</v>
      </c>
      <c r="D187" s="129">
        <f t="shared" si="23"/>
        <v>11086.016388888889</v>
      </c>
    </row>
    <row r="188" spans="1:11">
      <c r="A188" s="165">
        <f t="shared" si="21"/>
        <v>175</v>
      </c>
      <c r="B188" s="175">
        <f t="shared" si="19"/>
        <v>45352</v>
      </c>
      <c r="C188" s="129">
        <f t="shared" si="23"/>
        <v>99774.147500000268</v>
      </c>
      <c r="D188" s="129">
        <f t="shared" si="23"/>
        <v>11086.016388888889</v>
      </c>
    </row>
    <row r="189" spans="1:11">
      <c r="A189" s="165">
        <f t="shared" si="21"/>
        <v>176</v>
      </c>
      <c r="B189" s="175">
        <f t="shared" si="19"/>
        <v>45383</v>
      </c>
      <c r="C189" s="129">
        <f t="shared" si="23"/>
        <v>88688.131111111376</v>
      </c>
      <c r="D189" s="129">
        <f t="shared" si="23"/>
        <v>11086.016388888889</v>
      </c>
    </row>
    <row r="190" spans="1:11">
      <c r="A190" s="165">
        <f t="shared" si="21"/>
        <v>177</v>
      </c>
      <c r="B190" s="175">
        <f t="shared" si="19"/>
        <v>45413</v>
      </c>
      <c r="C190" s="129">
        <f t="shared" si="23"/>
        <v>77602.114722222483</v>
      </c>
      <c r="D190" s="129">
        <f t="shared" si="23"/>
        <v>11086.016388888889</v>
      </c>
    </row>
    <row r="191" spans="1:11">
      <c r="A191" s="165">
        <f t="shared" si="21"/>
        <v>178</v>
      </c>
      <c r="B191" s="175">
        <f t="shared" si="19"/>
        <v>45444</v>
      </c>
      <c r="C191" s="129">
        <f t="shared" si="23"/>
        <v>66516.09833333359</v>
      </c>
      <c r="D191" s="129">
        <f t="shared" si="23"/>
        <v>11086.016388888889</v>
      </c>
    </row>
    <row r="192" spans="1:11">
      <c r="A192" s="165">
        <f t="shared" si="21"/>
        <v>179</v>
      </c>
      <c r="B192" s="175">
        <f t="shared" si="19"/>
        <v>45474</v>
      </c>
      <c r="C192" s="129">
        <f t="shared" si="23"/>
        <v>55430.081944444697</v>
      </c>
      <c r="D192" s="129">
        <f t="shared" si="23"/>
        <v>11086.016388888889</v>
      </c>
    </row>
    <row r="193" spans="1:10">
      <c r="A193" s="165">
        <f t="shared" si="21"/>
        <v>180</v>
      </c>
      <c r="B193" s="175">
        <f t="shared" si="19"/>
        <v>45505</v>
      </c>
      <c r="C193" s="129">
        <f t="shared" si="23"/>
        <v>44344.065555555804</v>
      </c>
      <c r="D193" s="129">
        <f t="shared" si="23"/>
        <v>11086.016388888889</v>
      </c>
    </row>
    <row r="194" spans="1:10">
      <c r="A194" s="165">
        <f t="shared" si="21"/>
        <v>181</v>
      </c>
      <c r="B194" s="175">
        <f t="shared" si="19"/>
        <v>45536</v>
      </c>
      <c r="C194" s="129">
        <f t="shared" si="23"/>
        <v>33258.049166666911</v>
      </c>
      <c r="D194" s="129">
        <f t="shared" si="23"/>
        <v>11086.016388888889</v>
      </c>
    </row>
    <row r="195" spans="1:10">
      <c r="A195" s="165">
        <f t="shared" si="21"/>
        <v>182</v>
      </c>
      <c r="B195" s="175">
        <f t="shared" si="19"/>
        <v>45566</v>
      </c>
      <c r="C195" s="129">
        <f t="shared" si="23"/>
        <v>22172.032777778022</v>
      </c>
      <c r="D195" s="129">
        <f t="shared" si="23"/>
        <v>11086.016388888889</v>
      </c>
    </row>
    <row r="196" spans="1:10">
      <c r="A196" s="165">
        <f t="shared" si="21"/>
        <v>183</v>
      </c>
      <c r="B196" s="175">
        <f t="shared" si="19"/>
        <v>45597</v>
      </c>
      <c r="C196" s="129">
        <f t="shared" si="23"/>
        <v>11086.016388889133</v>
      </c>
      <c r="D196" s="129">
        <f t="shared" si="23"/>
        <v>11086.016388888889</v>
      </c>
    </row>
    <row r="197" spans="1:10">
      <c r="A197" s="165">
        <f t="shared" si="21"/>
        <v>184</v>
      </c>
      <c r="B197" s="175">
        <f t="shared" si="19"/>
        <v>45627</v>
      </c>
      <c r="C197" s="129">
        <f t="shared" si="23"/>
        <v>2.4374458007514477E-10</v>
      </c>
      <c r="D197" s="129">
        <f t="shared" si="23"/>
        <v>11086.016388888889</v>
      </c>
    </row>
    <row r="198" spans="1:10">
      <c r="A198" s="165">
        <f t="shared" si="21"/>
        <v>185</v>
      </c>
    </row>
    <row r="199" spans="1:10">
      <c r="A199" s="165">
        <f t="shared" si="21"/>
        <v>186</v>
      </c>
      <c r="B199" s="130" t="s">
        <v>129</v>
      </c>
      <c r="D199" s="172">
        <f>D171-D67</f>
        <v>80293.030000000028</v>
      </c>
      <c r="F199" s="185" t="s">
        <v>130</v>
      </c>
    </row>
    <row r="200" spans="1:10">
      <c r="A200" s="165">
        <f t="shared" si="21"/>
        <v>187</v>
      </c>
      <c r="B200" s="130" t="s">
        <v>131</v>
      </c>
      <c r="C200" s="172">
        <f>C171-C67</f>
        <v>241027.86935897439</v>
      </c>
      <c r="F200" s="185" t="s">
        <v>132</v>
      </c>
      <c r="J200" s="130" t="s">
        <v>136</v>
      </c>
    </row>
    <row r="201" spans="1:10">
      <c r="A201" s="165"/>
    </row>
    <row r="202" spans="1:10">
      <c r="B202" s="130" t="s">
        <v>133</v>
      </c>
    </row>
    <row r="203" spans="1:10">
      <c r="B203" s="130" t="s">
        <v>134</v>
      </c>
    </row>
    <row r="205" spans="1:10">
      <c r="B205" s="130" t="s">
        <v>135</v>
      </c>
    </row>
  </sheetData>
  <mergeCells count="8">
    <mergeCell ref="E144:E155"/>
    <mergeCell ref="E159:E170"/>
    <mergeCell ref="A1:E1"/>
    <mergeCell ref="A2:E2"/>
    <mergeCell ref="A3:E3"/>
    <mergeCell ref="C33:D33"/>
    <mergeCell ref="C96:D96"/>
    <mergeCell ref="C141:D141"/>
  </mergeCells>
  <printOptions horizontalCentered="1"/>
  <pageMargins left="1" right="0.87" top="1" bottom="1" header="0.5" footer="0.5"/>
  <pageSetup scale="58" fitToWidth="0" fitToHeight="0" orientation="portrait" verticalDpi="300" r:id="rId1"/>
  <headerFooter alignWithMargins="0">
    <oddFooter>&amp;RSchedule &amp;A
Page &amp;P of &amp;N</oddFooter>
  </headerFooter>
  <rowBreaks count="3" manualBreakCount="3">
    <brk id="31" max="16383" man="1"/>
    <brk id="94" max="4" man="1"/>
    <brk id="139" max="4" man="1"/>
  </rowBreaks>
  <colBreaks count="3" manualBreakCount="3">
    <brk id="5" max="67" man="1"/>
    <brk id="11" max="67" man="1"/>
    <brk id="15" max="6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25" zoomScale="85" zoomScaleNormal="85" zoomScaleSheetLayoutView="80" workbookViewId="0">
      <selection activeCell="L59" sqref="L59"/>
    </sheetView>
  </sheetViews>
  <sheetFormatPr defaultColWidth="11" defaultRowHeight="15.75"/>
  <cols>
    <col min="1" max="1" width="5" style="194" bestFit="1" customWidth="1"/>
    <col min="2" max="2" width="4.42578125" style="194" customWidth="1"/>
    <col min="3" max="3" width="32.28515625" style="194" customWidth="1"/>
    <col min="4" max="4" width="8" style="194" customWidth="1"/>
    <col min="5" max="5" width="16.42578125" style="194" bestFit="1" customWidth="1"/>
    <col min="6" max="6" width="18.85546875" style="194" bestFit="1" customWidth="1"/>
    <col min="7" max="7" width="9.140625" style="250" customWidth="1"/>
    <col min="8" max="8" width="10.140625" style="240" bestFit="1" customWidth="1"/>
    <col min="9" max="9" width="8.85546875" style="250" customWidth="1"/>
    <col min="10" max="10" width="12" style="240" bestFit="1" customWidth="1"/>
    <col min="11" max="11" width="1.5703125" style="193" customWidth="1"/>
    <col min="12" max="12" width="10.85546875" style="193" bestFit="1" customWidth="1"/>
    <col min="13" max="13" width="1.85546875" style="193" customWidth="1"/>
    <col min="14" max="14" width="15.28515625" style="194" bestFit="1" customWidth="1"/>
    <col min="15" max="15" width="3.140625" style="193" customWidth="1"/>
    <col min="16" max="16" width="12.42578125" style="194" bestFit="1" customWidth="1"/>
    <col min="17" max="17" width="9.28515625" style="194" customWidth="1"/>
    <col min="18" max="18" width="9.42578125" style="194" bestFit="1" customWidth="1"/>
    <col min="19" max="16384" width="11" style="194"/>
  </cols>
  <sheetData>
    <row r="1" spans="1:21">
      <c r="A1" s="188"/>
      <c r="B1" s="188"/>
      <c r="C1" s="188"/>
      <c r="D1" s="188"/>
      <c r="E1" s="188"/>
      <c r="F1" s="188"/>
      <c r="G1" s="189"/>
      <c r="H1" s="190"/>
      <c r="I1" s="189"/>
      <c r="J1" s="190"/>
      <c r="K1" s="191"/>
      <c r="L1" s="191"/>
      <c r="M1" s="191"/>
      <c r="N1" s="192" t="s">
        <v>149</v>
      </c>
    </row>
    <row r="2" spans="1:21">
      <c r="A2" s="195" t="s">
        <v>327</v>
      </c>
      <c r="B2" s="196"/>
      <c r="C2" s="196"/>
      <c r="D2" s="196"/>
      <c r="E2" s="196"/>
      <c r="F2" s="196"/>
      <c r="G2" s="197"/>
      <c r="H2" s="196"/>
      <c r="I2" s="197"/>
      <c r="J2" s="196"/>
      <c r="K2" s="198"/>
      <c r="L2" s="198"/>
      <c r="M2" s="198"/>
      <c r="N2" s="199"/>
      <c r="O2" s="200"/>
      <c r="Q2" s="201"/>
      <c r="R2" s="201"/>
      <c r="S2" s="201"/>
      <c r="T2" s="201"/>
      <c r="U2" s="201"/>
    </row>
    <row r="3" spans="1:21">
      <c r="A3" s="202" t="s">
        <v>150</v>
      </c>
      <c r="B3" s="196"/>
      <c r="C3" s="196"/>
      <c r="D3" s="196"/>
      <c r="E3" s="196"/>
      <c r="F3" s="196"/>
      <c r="G3" s="197"/>
      <c r="H3" s="196"/>
      <c r="I3" s="197"/>
      <c r="J3" s="196"/>
      <c r="K3" s="198"/>
      <c r="L3" s="198"/>
      <c r="M3" s="198"/>
      <c r="N3" s="196"/>
      <c r="O3" s="200"/>
      <c r="Q3" s="201"/>
      <c r="R3" s="201"/>
      <c r="S3" s="201"/>
      <c r="T3" s="201"/>
      <c r="U3" s="201"/>
    </row>
    <row r="4" spans="1:21">
      <c r="A4" s="203" t="s">
        <v>326</v>
      </c>
      <c r="B4" s="196"/>
      <c r="C4" s="196"/>
      <c r="D4" s="196"/>
      <c r="E4" s="196"/>
      <c r="F4" s="196"/>
      <c r="G4" s="197"/>
      <c r="H4" s="196"/>
      <c r="I4" s="197"/>
      <c r="J4" s="196"/>
      <c r="K4" s="198"/>
      <c r="L4" s="198"/>
      <c r="M4" s="198"/>
      <c r="N4" s="196"/>
      <c r="O4" s="200"/>
      <c r="Q4" s="201"/>
      <c r="R4" s="201"/>
      <c r="S4" s="201"/>
      <c r="T4" s="201"/>
      <c r="U4" s="201"/>
    </row>
    <row r="5" spans="1:21">
      <c r="A5" s="203"/>
      <c r="B5" s="196"/>
      <c r="C5" s="196"/>
      <c r="D5" s="196"/>
      <c r="E5" s="196"/>
      <c r="F5" s="196"/>
      <c r="G5" s="197"/>
      <c r="H5" s="196"/>
      <c r="I5" s="197"/>
      <c r="J5" s="196"/>
      <c r="K5" s="198"/>
      <c r="L5" s="198"/>
      <c r="M5" s="198"/>
      <c r="N5" s="196"/>
      <c r="O5" s="200"/>
      <c r="Q5" s="201"/>
      <c r="R5" s="201"/>
      <c r="S5" s="201"/>
      <c r="T5" s="201"/>
      <c r="U5" s="201"/>
    </row>
    <row r="6" spans="1:21">
      <c r="A6" s="204"/>
      <c r="B6" s="204"/>
      <c r="C6" s="204"/>
      <c r="D6" s="204"/>
      <c r="E6" s="204"/>
      <c r="F6" s="204"/>
      <c r="G6" s="205"/>
      <c r="H6" s="206"/>
      <c r="I6" s="205"/>
      <c r="J6" s="206"/>
      <c r="K6" s="207"/>
      <c r="L6" s="207"/>
      <c r="M6" s="207"/>
      <c r="N6" s="204"/>
      <c r="O6" s="208"/>
      <c r="Q6" s="201"/>
      <c r="R6" s="201"/>
      <c r="S6" s="201"/>
      <c r="T6" s="201"/>
      <c r="U6" s="201"/>
    </row>
    <row r="7" spans="1:21" s="193" customFormat="1">
      <c r="A7" s="207"/>
      <c r="B7" s="209"/>
      <c r="C7" s="209"/>
      <c r="D7" s="209"/>
      <c r="E7" s="209"/>
      <c r="F7" s="210" t="s">
        <v>151</v>
      </c>
      <c r="G7" s="211"/>
      <c r="H7" s="210"/>
      <c r="I7" s="211"/>
      <c r="J7" s="210" t="s">
        <v>109</v>
      </c>
      <c r="K7" s="209"/>
      <c r="L7" s="209"/>
      <c r="M7" s="209"/>
      <c r="N7" s="210" t="s">
        <v>152</v>
      </c>
      <c r="O7" s="212"/>
      <c r="Q7" s="208"/>
      <c r="R7" s="208"/>
      <c r="S7" s="208"/>
      <c r="T7" s="208"/>
      <c r="U7" s="208"/>
    </row>
    <row r="8" spans="1:21" s="193" customFormat="1">
      <c r="A8" s="213" t="s">
        <v>99</v>
      </c>
      <c r="B8" s="209"/>
      <c r="C8" s="209"/>
      <c r="D8" s="209"/>
      <c r="E8" s="210" t="s">
        <v>153</v>
      </c>
      <c r="F8" s="214" t="s">
        <v>154</v>
      </c>
      <c r="G8" s="215"/>
      <c r="H8" s="210" t="s">
        <v>155</v>
      </c>
      <c r="I8" s="215"/>
      <c r="J8" s="210" t="s">
        <v>156</v>
      </c>
      <c r="K8" s="210"/>
      <c r="L8" s="210" t="s">
        <v>157</v>
      </c>
      <c r="M8" s="210"/>
      <c r="N8" s="216" t="s">
        <v>158</v>
      </c>
      <c r="O8" s="217"/>
      <c r="Q8" s="208"/>
      <c r="R8" s="208"/>
      <c r="S8" s="208"/>
      <c r="T8" s="208"/>
      <c r="U8" s="208"/>
    </row>
    <row r="9" spans="1:21" s="193" customFormat="1">
      <c r="A9" s="218" t="s">
        <v>100</v>
      </c>
      <c r="B9" s="219" t="s">
        <v>101</v>
      </c>
      <c r="C9" s="219"/>
      <c r="D9" s="219"/>
      <c r="E9" s="220" t="s">
        <v>159</v>
      </c>
      <c r="F9" s="221" t="s">
        <v>160</v>
      </c>
      <c r="G9" s="222"/>
      <c r="H9" s="220" t="s">
        <v>161</v>
      </c>
      <c r="I9" s="222"/>
      <c r="J9" s="220" t="s">
        <v>161</v>
      </c>
      <c r="K9" s="220"/>
      <c r="L9" s="221" t="s">
        <v>162</v>
      </c>
      <c r="M9" s="220"/>
      <c r="N9" s="221" t="s">
        <v>163</v>
      </c>
      <c r="O9" s="217"/>
      <c r="Q9" s="208"/>
      <c r="R9" s="208"/>
      <c r="S9" s="208"/>
      <c r="T9" s="208"/>
      <c r="U9" s="208"/>
    </row>
    <row r="10" spans="1:21">
      <c r="A10" s="204"/>
      <c r="B10" s="196" t="s">
        <v>164</v>
      </c>
      <c r="C10" s="196"/>
      <c r="D10" s="196"/>
      <c r="E10" s="206" t="s">
        <v>165</v>
      </c>
      <c r="F10" s="223" t="s">
        <v>166</v>
      </c>
      <c r="G10" s="224"/>
      <c r="H10" s="225" t="s">
        <v>167</v>
      </c>
      <c r="I10" s="213"/>
      <c r="J10" s="206" t="s">
        <v>168</v>
      </c>
      <c r="K10" s="213"/>
      <c r="L10" s="225" t="s">
        <v>169</v>
      </c>
      <c r="M10" s="213"/>
      <c r="N10" s="225" t="s">
        <v>170</v>
      </c>
      <c r="O10" s="226"/>
      <c r="Q10" s="201"/>
      <c r="R10" s="201"/>
      <c r="S10" s="201"/>
      <c r="T10" s="201"/>
      <c r="U10" s="201"/>
    </row>
    <row r="11" spans="1:21">
      <c r="A11" s="204"/>
      <c r="B11" s="204"/>
      <c r="C11" s="204"/>
      <c r="D11" s="204"/>
      <c r="E11" s="204"/>
      <c r="F11" s="204"/>
      <c r="G11" s="205"/>
      <c r="H11" s="206"/>
      <c r="I11" s="205"/>
      <c r="J11" s="206"/>
      <c r="K11" s="207"/>
      <c r="L11" s="207"/>
      <c r="M11" s="207"/>
      <c r="N11" s="204"/>
      <c r="O11" s="208"/>
      <c r="Q11" s="201"/>
      <c r="R11" s="201"/>
      <c r="S11" s="201"/>
      <c r="T11" s="201"/>
      <c r="U11" s="201"/>
    </row>
    <row r="12" spans="1:21">
      <c r="A12" s="190">
        <f>1+A11</f>
        <v>1</v>
      </c>
      <c r="B12" s="188" t="s">
        <v>171</v>
      </c>
      <c r="C12" s="188"/>
      <c r="D12" s="188"/>
      <c r="E12" s="188"/>
      <c r="F12" s="188"/>
      <c r="G12" s="189"/>
      <c r="H12" s="190"/>
      <c r="I12" s="189"/>
      <c r="J12" s="190"/>
      <c r="K12" s="191"/>
      <c r="L12" s="191"/>
      <c r="M12" s="191"/>
      <c r="N12" s="188"/>
      <c r="P12" s="448"/>
      <c r="Q12" s="448"/>
      <c r="R12" s="448"/>
    </row>
    <row r="13" spans="1:21">
      <c r="A13" s="190">
        <v>2</v>
      </c>
      <c r="B13" s="188"/>
      <c r="C13" s="204" t="s">
        <v>172</v>
      </c>
      <c r="D13" s="204"/>
      <c r="E13" s="207">
        <v>77873656.336473569</v>
      </c>
      <c r="F13" s="207">
        <f>ROUND(E13/365,0)</f>
        <v>213352</v>
      </c>
      <c r="G13" s="205" t="s">
        <v>173</v>
      </c>
      <c r="H13" s="227">
        <v>34.159999999999997</v>
      </c>
      <c r="I13" s="205" t="s">
        <v>174</v>
      </c>
      <c r="J13" s="227">
        <v>38.74</v>
      </c>
      <c r="K13" s="207"/>
      <c r="L13" s="228">
        <f>H13-J13</f>
        <v>-4.5800000000000054</v>
      </c>
      <c r="M13" s="207"/>
      <c r="N13" s="207">
        <f>L13*F13</f>
        <v>-977152.1600000012</v>
      </c>
      <c r="O13" s="208"/>
      <c r="P13" s="229"/>
      <c r="Q13" s="230"/>
      <c r="R13" s="230"/>
      <c r="S13" s="201"/>
      <c r="T13" s="201"/>
      <c r="U13" s="201"/>
    </row>
    <row r="14" spans="1:21">
      <c r="A14" s="190">
        <v>3</v>
      </c>
      <c r="B14" s="204"/>
      <c r="C14" s="204"/>
      <c r="D14" s="204"/>
      <c r="E14" s="204"/>
      <c r="F14" s="204"/>
      <c r="G14" s="205"/>
      <c r="H14" s="227"/>
      <c r="I14" s="205"/>
      <c r="J14" s="206"/>
      <c r="K14" s="207"/>
      <c r="L14" s="207"/>
      <c r="M14" s="207"/>
      <c r="N14" s="204"/>
      <c r="O14" s="208"/>
      <c r="P14" s="229"/>
      <c r="Q14" s="230"/>
      <c r="R14" s="201"/>
      <c r="S14" s="201"/>
      <c r="T14" s="201"/>
      <c r="U14" s="201"/>
    </row>
    <row r="15" spans="1:21">
      <c r="A15" s="190">
        <v>4</v>
      </c>
      <c r="B15" s="188" t="s">
        <v>175</v>
      </c>
      <c r="C15" s="188"/>
      <c r="D15" s="188"/>
      <c r="E15" s="188"/>
      <c r="F15" s="188"/>
      <c r="G15" s="189"/>
      <c r="H15" s="231"/>
      <c r="I15" s="189"/>
      <c r="J15" s="190"/>
      <c r="K15" s="191"/>
      <c r="L15" s="191"/>
      <c r="M15" s="191"/>
      <c r="N15" s="188"/>
      <c r="P15" s="232"/>
      <c r="Q15" s="230"/>
    </row>
    <row r="16" spans="1:21">
      <c r="A16" s="190">
        <v>5</v>
      </c>
      <c r="B16" s="188"/>
      <c r="C16" s="204" t="s">
        <v>176</v>
      </c>
      <c r="D16" s="204"/>
      <c r="E16" s="204">
        <v>11642074.285009157</v>
      </c>
      <c r="F16" s="207">
        <f>ROUND(E16/365,0)</f>
        <v>31896</v>
      </c>
      <c r="G16" s="205" t="s">
        <v>173</v>
      </c>
      <c r="H16" s="227">
        <v>34.159999999999997</v>
      </c>
      <c r="I16" s="205" t="s">
        <v>177</v>
      </c>
      <c r="J16" s="227">
        <v>14.08</v>
      </c>
      <c r="K16" s="207"/>
      <c r="L16" s="228">
        <f>H16-J16</f>
        <v>20.079999999999998</v>
      </c>
      <c r="M16" s="207"/>
      <c r="N16" s="207">
        <f>L16*F16</f>
        <v>640471.67999999993</v>
      </c>
      <c r="O16" s="208"/>
      <c r="P16" s="229"/>
      <c r="Q16" s="230"/>
      <c r="R16" s="230"/>
      <c r="S16" s="201"/>
      <c r="T16" s="201"/>
      <c r="U16" s="201"/>
    </row>
    <row r="17" spans="1:21">
      <c r="A17" s="190">
        <v>6</v>
      </c>
      <c r="B17" s="188"/>
      <c r="C17" s="204" t="s">
        <v>178</v>
      </c>
      <c r="D17" s="204"/>
      <c r="E17" s="233">
        <f>E18-E16</f>
        <v>17514353.1194916</v>
      </c>
      <c r="F17" s="207">
        <f>ROUND(E17/365,0)</f>
        <v>47985</v>
      </c>
      <c r="G17" s="205" t="s">
        <v>173</v>
      </c>
      <c r="H17" s="227">
        <v>34.159999999999997</v>
      </c>
      <c r="I17" s="205" t="s">
        <v>179</v>
      </c>
      <c r="J17" s="234">
        <v>28.060000000000002</v>
      </c>
      <c r="K17" s="207"/>
      <c r="L17" s="228">
        <f>H17-J17</f>
        <v>6.0999999999999943</v>
      </c>
      <c r="M17" s="207"/>
      <c r="N17" s="233">
        <f>L17*F17</f>
        <v>292708.49999999971</v>
      </c>
      <c r="O17" s="208"/>
      <c r="P17" s="229"/>
      <c r="Q17" s="230"/>
      <c r="R17" s="230"/>
      <c r="S17" s="201"/>
      <c r="T17" s="201"/>
      <c r="U17" s="201"/>
    </row>
    <row r="18" spans="1:21">
      <c r="A18" s="190">
        <v>7</v>
      </c>
      <c r="B18" s="188" t="s">
        <v>180</v>
      </c>
      <c r="C18" s="188"/>
      <c r="D18" s="188"/>
      <c r="E18" s="204">
        <v>29156427.404500756</v>
      </c>
      <c r="F18" s="204"/>
      <c r="G18" s="189"/>
      <c r="H18" s="231"/>
      <c r="I18" s="189"/>
      <c r="J18" s="190"/>
      <c r="K18" s="191"/>
      <c r="L18" s="191"/>
      <c r="M18" s="191"/>
      <c r="N18" s="204">
        <f>SUM(N16:N17)</f>
        <v>933180.1799999997</v>
      </c>
      <c r="P18" s="232"/>
      <c r="Q18" s="230"/>
      <c r="T18" s="201"/>
      <c r="U18" s="201"/>
    </row>
    <row r="19" spans="1:21">
      <c r="A19" s="190">
        <v>8</v>
      </c>
      <c r="B19" s="188"/>
      <c r="C19" s="204"/>
      <c r="D19" s="204"/>
      <c r="E19" s="188"/>
      <c r="F19" s="188"/>
      <c r="G19" s="205"/>
      <c r="H19" s="227"/>
      <c r="I19" s="205"/>
      <c r="J19" s="206"/>
      <c r="K19" s="207"/>
      <c r="L19" s="207"/>
      <c r="M19" s="207"/>
      <c r="N19" s="188"/>
      <c r="O19" s="208"/>
      <c r="P19" s="229"/>
      <c r="Q19" s="230"/>
      <c r="S19" s="201"/>
    </row>
    <row r="20" spans="1:21">
      <c r="A20" s="190">
        <v>9</v>
      </c>
      <c r="B20" s="204" t="s">
        <v>181</v>
      </c>
      <c r="C20" s="204"/>
      <c r="D20" s="204"/>
      <c r="E20" s="204"/>
      <c r="F20" s="204"/>
      <c r="G20" s="205"/>
      <c r="H20" s="227"/>
      <c r="I20" s="205"/>
      <c r="J20" s="206"/>
      <c r="K20" s="207"/>
      <c r="L20" s="207"/>
      <c r="M20" s="207"/>
      <c r="N20" s="204"/>
      <c r="O20" s="208"/>
      <c r="P20" s="229"/>
      <c r="Q20" s="230"/>
      <c r="S20" s="201"/>
      <c r="T20" s="201"/>
      <c r="U20" s="201"/>
    </row>
    <row r="21" spans="1:21">
      <c r="A21" s="190">
        <v>10</v>
      </c>
      <c r="B21" s="188"/>
      <c r="C21" s="204" t="s">
        <v>182</v>
      </c>
      <c r="D21" s="204"/>
      <c r="E21" s="207">
        <v>8660652.0671408866</v>
      </c>
      <c r="F21" s="207">
        <f t="shared" ref="F21:F26" si="0">ROUND(E21/365,0)</f>
        <v>23728</v>
      </c>
      <c r="G21" s="205" t="s">
        <v>173</v>
      </c>
      <c r="H21" s="227">
        <v>34.159999999999997</v>
      </c>
      <c r="I21" s="205" t="s">
        <v>183</v>
      </c>
      <c r="J21" s="234">
        <v>346.39129575819396</v>
      </c>
      <c r="K21" s="207"/>
      <c r="L21" s="228">
        <f t="shared" ref="L21:L26" si="1">H21-J21</f>
        <v>-312.23129575819394</v>
      </c>
      <c r="M21" s="207"/>
      <c r="N21" s="207">
        <f t="shared" ref="N21:N26" si="2">L21*F21</f>
        <v>-7408624.1857504258</v>
      </c>
      <c r="O21" s="208"/>
      <c r="P21" s="229"/>
      <c r="Q21" s="230"/>
      <c r="R21" s="230"/>
      <c r="S21" s="201"/>
      <c r="T21" s="201"/>
      <c r="U21" s="201"/>
    </row>
    <row r="22" spans="1:21">
      <c r="A22" s="190">
        <v>11</v>
      </c>
      <c r="B22" s="188"/>
      <c r="C22" s="204" t="s">
        <v>184</v>
      </c>
      <c r="D22" s="204"/>
      <c r="E22" s="207">
        <v>19475</v>
      </c>
      <c r="F22" s="207">
        <f t="shared" si="0"/>
        <v>53</v>
      </c>
      <c r="G22" s="205" t="s">
        <v>173</v>
      </c>
      <c r="H22" s="227">
        <v>34.159999999999997</v>
      </c>
      <c r="I22" s="205" t="s">
        <v>183</v>
      </c>
      <c r="J22" s="234">
        <v>58.819980519574926</v>
      </c>
      <c r="K22" s="207"/>
      <c r="L22" s="228">
        <f t="shared" si="1"/>
        <v>-24.65998051957493</v>
      </c>
      <c r="M22" s="207"/>
      <c r="N22" s="207">
        <f t="shared" si="2"/>
        <v>-1306.9789675374714</v>
      </c>
      <c r="O22" s="208"/>
      <c r="P22" s="229"/>
      <c r="Q22" s="230"/>
      <c r="R22" s="230"/>
      <c r="S22" s="201"/>
      <c r="T22" s="201"/>
      <c r="U22" s="201"/>
    </row>
    <row r="23" spans="1:21">
      <c r="A23" s="190">
        <v>12</v>
      </c>
      <c r="B23" s="188"/>
      <c r="C23" s="204" t="s">
        <v>185</v>
      </c>
      <c r="D23" s="204"/>
      <c r="E23" s="207">
        <v>559730.44532399287</v>
      </c>
      <c r="F23" s="207">
        <f t="shared" si="0"/>
        <v>1534</v>
      </c>
      <c r="G23" s="205" t="s">
        <v>173</v>
      </c>
      <c r="H23" s="227">
        <v>34.159999999999997</v>
      </c>
      <c r="I23" s="205" t="s">
        <v>183</v>
      </c>
      <c r="J23" s="234">
        <v>83.625</v>
      </c>
      <c r="K23" s="207"/>
      <c r="L23" s="228">
        <f t="shared" si="1"/>
        <v>-49.465000000000003</v>
      </c>
      <c r="M23" s="207"/>
      <c r="N23" s="207">
        <f t="shared" si="2"/>
        <v>-75879.310000000012</v>
      </c>
      <c r="O23" s="208"/>
      <c r="P23" s="229"/>
      <c r="Q23" s="230"/>
      <c r="R23" s="230"/>
      <c r="S23" s="201"/>
      <c r="T23" s="201"/>
      <c r="U23" s="201"/>
    </row>
    <row r="24" spans="1:21">
      <c r="A24" s="190">
        <v>13</v>
      </c>
      <c r="B24" s="188"/>
      <c r="C24" s="204" t="s">
        <v>186</v>
      </c>
      <c r="D24" s="204"/>
      <c r="E24" s="207">
        <v>8874645.2300000004</v>
      </c>
      <c r="F24" s="207">
        <f t="shared" si="0"/>
        <v>24314</v>
      </c>
      <c r="G24" s="205" t="s">
        <v>173</v>
      </c>
      <c r="H24" s="227">
        <v>34.159999999999997</v>
      </c>
      <c r="I24" s="205" t="s">
        <v>183</v>
      </c>
      <c r="J24" s="227">
        <v>40.188120970667796</v>
      </c>
      <c r="K24" s="207"/>
      <c r="L24" s="228">
        <f t="shared" si="1"/>
        <v>-6.0281209706677998</v>
      </c>
      <c r="M24" s="207"/>
      <c r="N24" s="207">
        <f t="shared" si="2"/>
        <v>-146567.73328081687</v>
      </c>
      <c r="O24" s="208"/>
      <c r="P24" s="229"/>
      <c r="Q24" s="230"/>
      <c r="R24" s="230"/>
      <c r="S24" s="201"/>
      <c r="T24" s="201"/>
      <c r="U24" s="201"/>
    </row>
    <row r="25" spans="1:21">
      <c r="A25" s="190">
        <v>14</v>
      </c>
      <c r="B25" s="204"/>
      <c r="C25" s="204" t="s">
        <v>187</v>
      </c>
      <c r="D25" s="204"/>
      <c r="E25" s="207">
        <v>390530.6438993389</v>
      </c>
      <c r="F25" s="207">
        <f t="shared" si="0"/>
        <v>1070</v>
      </c>
      <c r="G25" s="205" t="s">
        <v>188</v>
      </c>
      <c r="H25" s="227">
        <v>0</v>
      </c>
      <c r="I25" s="205" t="s">
        <v>183</v>
      </c>
      <c r="J25" s="234">
        <v>0</v>
      </c>
      <c r="K25" s="207"/>
      <c r="L25" s="228">
        <f t="shared" si="1"/>
        <v>0</v>
      </c>
      <c r="M25" s="207"/>
      <c r="N25" s="207">
        <f t="shared" si="2"/>
        <v>0</v>
      </c>
      <c r="O25" s="208"/>
      <c r="P25" s="229"/>
      <c r="Q25" s="230"/>
      <c r="R25" s="230"/>
      <c r="S25" s="201"/>
      <c r="T25" s="201"/>
      <c r="U25" s="201"/>
    </row>
    <row r="26" spans="1:21">
      <c r="A26" s="190">
        <v>15</v>
      </c>
      <c r="B26" s="188"/>
      <c r="C26" s="204" t="s">
        <v>189</v>
      </c>
      <c r="D26" s="204"/>
      <c r="E26" s="207">
        <v>145406</v>
      </c>
      <c r="F26" s="207">
        <f t="shared" si="0"/>
        <v>398</v>
      </c>
      <c r="G26" s="205" t="s">
        <v>173</v>
      </c>
      <c r="H26" s="227">
        <v>34.159999999999997</v>
      </c>
      <c r="I26" s="205" t="s">
        <v>183</v>
      </c>
      <c r="J26" s="234">
        <v>59</v>
      </c>
      <c r="K26" s="207"/>
      <c r="L26" s="228">
        <f t="shared" si="1"/>
        <v>-24.840000000000003</v>
      </c>
      <c r="M26" s="207"/>
      <c r="N26" s="207">
        <f t="shared" si="2"/>
        <v>-9886.3200000000015</v>
      </c>
      <c r="O26" s="208"/>
      <c r="P26" s="229"/>
      <c r="Q26" s="230"/>
      <c r="R26" s="230"/>
      <c r="S26" s="201"/>
      <c r="T26" s="201"/>
      <c r="U26" s="201"/>
    </row>
    <row r="27" spans="1:21">
      <c r="A27" s="190">
        <v>16</v>
      </c>
      <c r="B27" s="188"/>
      <c r="C27" s="188"/>
      <c r="D27" s="188"/>
      <c r="E27" s="204"/>
      <c r="F27" s="204"/>
      <c r="G27" s="205"/>
      <c r="H27" s="227"/>
      <c r="I27" s="205"/>
      <c r="J27" s="206"/>
      <c r="K27" s="207"/>
      <c r="L27" s="207"/>
      <c r="M27" s="207"/>
      <c r="N27" s="204"/>
      <c r="O27" s="208"/>
      <c r="P27" s="229"/>
      <c r="Q27" s="230"/>
      <c r="R27" s="201"/>
      <c r="S27" s="201"/>
      <c r="T27" s="201"/>
      <c r="U27" s="201"/>
    </row>
    <row r="28" spans="1:21">
      <c r="A28" s="190">
        <v>17</v>
      </c>
      <c r="B28" s="204" t="s">
        <v>190</v>
      </c>
      <c r="C28" s="188"/>
      <c r="D28" s="188"/>
      <c r="E28" s="235"/>
      <c r="F28" s="204"/>
      <c r="G28" s="205"/>
      <c r="H28" s="227"/>
      <c r="I28" s="205"/>
      <c r="J28" s="206"/>
      <c r="K28" s="207"/>
      <c r="L28" s="207"/>
      <c r="M28" s="207"/>
      <c r="N28" s="204"/>
      <c r="O28" s="208"/>
      <c r="P28" s="229"/>
      <c r="Q28" s="230"/>
      <c r="R28" s="201"/>
      <c r="S28" s="201"/>
      <c r="T28" s="201"/>
      <c r="U28" s="201"/>
    </row>
    <row r="29" spans="1:21">
      <c r="A29" s="190">
        <v>18</v>
      </c>
      <c r="B29" s="188"/>
      <c r="C29" s="204" t="s">
        <v>182</v>
      </c>
      <c r="D29" s="236"/>
      <c r="E29" s="207">
        <v>110117.94906910509</v>
      </c>
      <c r="F29" s="207">
        <f>ROUND(E29/365,0)</f>
        <v>302</v>
      </c>
      <c r="G29" s="205" t="s">
        <v>173</v>
      </c>
      <c r="H29" s="227">
        <v>34.159999999999997</v>
      </c>
      <c r="I29" s="205" t="s">
        <v>183</v>
      </c>
      <c r="J29" s="234">
        <v>213.5</v>
      </c>
      <c r="K29" s="207"/>
      <c r="L29" s="228">
        <f>H29-J29</f>
        <v>-179.34</v>
      </c>
      <c r="M29" s="207"/>
      <c r="N29" s="207">
        <f>L29*F29</f>
        <v>-54160.68</v>
      </c>
      <c r="O29" s="208"/>
      <c r="P29" s="237"/>
      <c r="Q29" s="230"/>
      <c r="R29" s="230"/>
      <c r="S29" s="201"/>
      <c r="T29" s="201"/>
      <c r="U29" s="201"/>
    </row>
    <row r="30" spans="1:21">
      <c r="A30" s="190">
        <v>19</v>
      </c>
      <c r="B30" s="188"/>
      <c r="C30" s="204" t="s">
        <v>185</v>
      </c>
      <c r="D30" s="236"/>
      <c r="E30" s="207">
        <v>258445.25017449431</v>
      </c>
      <c r="F30" s="207">
        <f>ROUND(E30/365,0)</f>
        <v>708</v>
      </c>
      <c r="G30" s="205" t="s">
        <v>173</v>
      </c>
      <c r="H30" s="227">
        <v>34.159999999999997</v>
      </c>
      <c r="I30" s="205" t="s">
        <v>183</v>
      </c>
      <c r="J30" s="234">
        <v>83.625</v>
      </c>
      <c r="K30" s="207"/>
      <c r="L30" s="228">
        <f>H30-J30</f>
        <v>-49.465000000000003</v>
      </c>
      <c r="M30" s="207"/>
      <c r="N30" s="207">
        <f>L30*F30</f>
        <v>-35021.22</v>
      </c>
      <c r="O30" s="208"/>
      <c r="P30" s="229"/>
      <c r="Q30" s="230"/>
      <c r="R30" s="230"/>
      <c r="S30" s="238"/>
      <c r="T30" s="201"/>
      <c r="U30" s="201"/>
    </row>
    <row r="31" spans="1:21">
      <c r="A31" s="190">
        <v>20</v>
      </c>
      <c r="B31" s="188"/>
      <c r="C31" s="188"/>
      <c r="D31" s="239"/>
      <c r="E31" s="188"/>
      <c r="F31" s="188"/>
      <c r="G31" s="189"/>
      <c r="H31" s="190"/>
      <c r="I31" s="189"/>
      <c r="J31" s="190"/>
      <c r="K31" s="191"/>
      <c r="L31" s="191"/>
      <c r="M31" s="191"/>
      <c r="N31" s="188"/>
      <c r="P31" s="240"/>
      <c r="Q31" s="230"/>
      <c r="R31" s="201"/>
      <c r="S31" s="201"/>
      <c r="T31" s="201"/>
      <c r="U31" s="201"/>
    </row>
    <row r="32" spans="1:21">
      <c r="A32" s="190">
        <v>21</v>
      </c>
      <c r="B32" s="188" t="s">
        <v>191</v>
      </c>
      <c r="C32" s="188"/>
      <c r="D32" s="239"/>
      <c r="E32" s="188"/>
      <c r="F32" s="188"/>
      <c r="G32" s="189"/>
      <c r="H32" s="190"/>
      <c r="I32" s="189"/>
      <c r="J32" s="190"/>
      <c r="K32" s="191"/>
      <c r="L32" s="191"/>
      <c r="M32" s="191"/>
      <c r="N32" s="188"/>
      <c r="P32" s="240"/>
      <c r="Q32" s="230"/>
      <c r="R32" s="201"/>
      <c r="S32" s="201"/>
      <c r="T32" s="201"/>
      <c r="U32" s="201"/>
    </row>
    <row r="33" spans="1:21">
      <c r="A33" s="190">
        <v>22</v>
      </c>
      <c r="B33" s="188"/>
      <c r="C33" s="204" t="s">
        <v>182</v>
      </c>
      <c r="D33" s="236"/>
      <c r="E33" s="207">
        <v>0</v>
      </c>
      <c r="F33" s="207">
        <f>ROUND(E33/365,0)</f>
        <v>0</v>
      </c>
      <c r="G33" s="205" t="s">
        <v>173</v>
      </c>
      <c r="H33" s="227">
        <v>34.159999999999997</v>
      </c>
      <c r="I33" s="205" t="s">
        <v>183</v>
      </c>
      <c r="J33" s="234">
        <v>346.39129575819396</v>
      </c>
      <c r="K33" s="191"/>
      <c r="L33" s="228">
        <f>H33-J33</f>
        <v>-312.23129575819394</v>
      </c>
      <c r="M33" s="191"/>
      <c r="N33" s="207">
        <f>L33*F33</f>
        <v>0</v>
      </c>
      <c r="P33" s="237"/>
      <c r="Q33" s="230"/>
      <c r="R33" s="230"/>
    </row>
    <row r="34" spans="1:21">
      <c r="A34" s="190">
        <v>23</v>
      </c>
      <c r="B34" s="188"/>
      <c r="C34" s="204" t="s">
        <v>185</v>
      </c>
      <c r="D34" s="236"/>
      <c r="E34" s="207">
        <v>134837.06995688728</v>
      </c>
      <c r="F34" s="207">
        <f>ROUND(E34/365,0)</f>
        <v>369</v>
      </c>
      <c r="G34" s="205" t="s">
        <v>173</v>
      </c>
      <c r="H34" s="227">
        <v>34.159999999999997</v>
      </c>
      <c r="I34" s="205" t="s">
        <v>183</v>
      </c>
      <c r="J34" s="234">
        <v>83.625</v>
      </c>
      <c r="K34" s="191"/>
      <c r="L34" s="228">
        <f>H34-J34</f>
        <v>-49.465000000000003</v>
      </c>
      <c r="M34" s="191"/>
      <c r="N34" s="207">
        <f>L34*F34</f>
        <v>-18252.585000000003</v>
      </c>
      <c r="P34" s="229"/>
      <c r="Q34" s="230"/>
      <c r="R34" s="230"/>
    </row>
    <row r="35" spans="1:21">
      <c r="A35" s="190">
        <v>24</v>
      </c>
      <c r="B35" s="204" t="s">
        <v>192</v>
      </c>
      <c r="C35" s="204"/>
      <c r="D35" s="204"/>
      <c r="E35" s="241">
        <f>SUM(E21:E34)</f>
        <v>19153839.655564703</v>
      </c>
      <c r="F35" s="207"/>
      <c r="G35" s="205"/>
      <c r="H35" s="227"/>
      <c r="I35" s="205"/>
      <c r="J35" s="206"/>
      <c r="K35" s="207"/>
      <c r="L35" s="207"/>
      <c r="M35" s="207"/>
      <c r="N35" s="241">
        <f>SUM(N21:N34)</f>
        <v>-7749699.0129987793</v>
      </c>
      <c r="O35" s="208"/>
      <c r="P35" s="229"/>
      <c r="Q35" s="230"/>
      <c r="R35" s="201"/>
    </row>
    <row r="36" spans="1:21">
      <c r="A36" s="190">
        <v>25</v>
      </c>
      <c r="B36" s="188"/>
      <c r="C36" s="204"/>
      <c r="D36" s="204"/>
      <c r="E36" s="204"/>
      <c r="F36" s="204"/>
      <c r="G36" s="205"/>
      <c r="H36" s="227"/>
      <c r="I36" s="205"/>
      <c r="J36" s="206"/>
      <c r="K36" s="207"/>
      <c r="L36" s="207"/>
      <c r="M36" s="207"/>
      <c r="N36" s="204"/>
      <c r="O36" s="208"/>
      <c r="P36" s="229"/>
      <c r="Q36" s="230"/>
      <c r="R36" s="201"/>
      <c r="S36" s="201"/>
      <c r="T36" s="201"/>
      <c r="U36" s="201"/>
    </row>
    <row r="37" spans="1:21">
      <c r="A37" s="190">
        <v>26</v>
      </c>
      <c r="B37" s="204" t="s">
        <v>193</v>
      </c>
      <c r="C37" s="204"/>
      <c r="D37" s="204"/>
      <c r="E37" s="242">
        <v>9332908.4236388169</v>
      </c>
      <c r="F37" s="188"/>
      <c r="G37" s="189"/>
      <c r="H37" s="190"/>
      <c r="I37" s="189"/>
      <c r="J37" s="190"/>
      <c r="K37" s="191"/>
      <c r="L37" s="191"/>
      <c r="M37" s="191"/>
      <c r="N37" s="188"/>
      <c r="O37" s="208"/>
      <c r="P37" s="240"/>
      <c r="Q37" s="230"/>
      <c r="R37" s="201"/>
      <c r="S37" s="201"/>
      <c r="T37" s="201"/>
      <c r="U37" s="201"/>
    </row>
    <row r="38" spans="1:21">
      <c r="A38" s="190">
        <v>27</v>
      </c>
      <c r="B38" s="188"/>
      <c r="C38" s="204" t="s">
        <v>194</v>
      </c>
      <c r="D38" s="204"/>
      <c r="E38" s="204">
        <f>E37-E39</f>
        <v>0</v>
      </c>
      <c r="F38" s="207">
        <f>ROUND(E38/365,0)</f>
        <v>0</v>
      </c>
      <c r="G38" s="205" t="s">
        <v>173</v>
      </c>
      <c r="H38" s="227">
        <v>34.159999999999997</v>
      </c>
      <c r="I38" s="205" t="s">
        <v>195</v>
      </c>
      <c r="J38" s="227">
        <v>-61.75</v>
      </c>
      <c r="K38" s="207"/>
      <c r="L38" s="228">
        <f>H38-J38</f>
        <v>95.91</v>
      </c>
      <c r="M38" s="207"/>
      <c r="N38" s="207">
        <f>L38*F38</f>
        <v>0</v>
      </c>
      <c r="O38" s="208"/>
      <c r="P38" s="229"/>
      <c r="Q38" s="230"/>
      <c r="R38" s="230"/>
      <c r="T38" s="201"/>
      <c r="U38" s="201"/>
    </row>
    <row r="39" spans="1:21">
      <c r="A39" s="190">
        <v>28</v>
      </c>
      <c r="B39" s="204"/>
      <c r="C39" s="204" t="s">
        <v>196</v>
      </c>
      <c r="D39" s="204"/>
      <c r="E39" s="204">
        <f>E37</f>
        <v>9332908.4236388169</v>
      </c>
      <c r="F39" s="207">
        <f>ROUND(E39/365,0)</f>
        <v>25570</v>
      </c>
      <c r="G39" s="205" t="s">
        <v>173</v>
      </c>
      <c r="H39" s="227">
        <v>34.159999999999997</v>
      </c>
      <c r="I39" s="205" t="s">
        <v>195</v>
      </c>
      <c r="J39" s="227">
        <v>0</v>
      </c>
      <c r="K39" s="207"/>
      <c r="L39" s="228">
        <f>H39-J39</f>
        <v>34.159999999999997</v>
      </c>
      <c r="M39" s="207"/>
      <c r="N39" s="207">
        <f>L39*F39</f>
        <v>873471.2</v>
      </c>
      <c r="O39" s="208"/>
      <c r="P39" s="229"/>
      <c r="Q39" s="230"/>
      <c r="R39" s="230"/>
      <c r="T39" s="201"/>
      <c r="U39" s="201"/>
    </row>
    <row r="40" spans="1:21">
      <c r="A40" s="190">
        <v>29</v>
      </c>
      <c r="B40" s="204"/>
      <c r="C40" s="204"/>
      <c r="D40" s="204"/>
      <c r="E40" s="204"/>
      <c r="F40" s="204"/>
      <c r="G40" s="205"/>
      <c r="H40" s="227"/>
      <c r="I40" s="205"/>
      <c r="J40" s="206"/>
      <c r="K40" s="207"/>
      <c r="L40" s="207"/>
      <c r="M40" s="207"/>
      <c r="N40" s="204"/>
      <c r="O40" s="208"/>
      <c r="P40" s="229"/>
      <c r="Q40" s="230"/>
      <c r="T40" s="201"/>
      <c r="U40" s="201"/>
    </row>
    <row r="41" spans="1:21">
      <c r="A41" s="190">
        <v>30</v>
      </c>
      <c r="B41" s="204" t="s">
        <v>197</v>
      </c>
      <c r="C41" s="204"/>
      <c r="D41" s="204"/>
      <c r="E41" s="204">
        <v>2358157.95271825</v>
      </c>
      <c r="F41" s="188"/>
      <c r="G41" s="189"/>
      <c r="H41" s="190"/>
      <c r="I41" s="189"/>
      <c r="J41" s="190"/>
      <c r="K41" s="191"/>
      <c r="L41" s="191"/>
      <c r="M41" s="191"/>
      <c r="N41" s="188"/>
      <c r="O41" s="208"/>
      <c r="P41" s="240"/>
      <c r="Q41" s="230"/>
      <c r="R41" s="201"/>
      <c r="S41" s="201"/>
    </row>
    <row r="42" spans="1:21">
      <c r="A42" s="190">
        <v>31</v>
      </c>
      <c r="B42" s="188"/>
      <c r="C42" s="204" t="s">
        <v>194</v>
      </c>
      <c r="D42" s="204"/>
      <c r="E42" s="204">
        <f>E41-E43</f>
        <v>0</v>
      </c>
      <c r="F42" s="207">
        <f>ROUND(E42/365,0)</f>
        <v>0</v>
      </c>
      <c r="G42" s="205" t="s">
        <v>173</v>
      </c>
      <c r="H42" s="227">
        <v>34.159999999999997</v>
      </c>
      <c r="I42" s="205" t="s">
        <v>198</v>
      </c>
      <c r="J42" s="227">
        <v>-61.75</v>
      </c>
      <c r="K42" s="207"/>
      <c r="L42" s="228">
        <f>H42-J42</f>
        <v>95.91</v>
      </c>
      <c r="M42" s="207"/>
      <c r="N42" s="207">
        <f>L42*F42</f>
        <v>0</v>
      </c>
      <c r="O42" s="208"/>
      <c r="P42" s="229"/>
      <c r="Q42" s="230"/>
      <c r="R42" s="230"/>
      <c r="S42" s="201"/>
    </row>
    <row r="43" spans="1:21">
      <c r="A43" s="190">
        <v>32</v>
      </c>
      <c r="B43" s="204"/>
      <c r="C43" s="204" t="s">
        <v>196</v>
      </c>
      <c r="D43" s="204"/>
      <c r="E43" s="204">
        <f>E41</f>
        <v>2358157.95271825</v>
      </c>
      <c r="F43" s="207">
        <f>ROUND(E43/365,0)</f>
        <v>6461</v>
      </c>
      <c r="G43" s="205" t="s">
        <v>173</v>
      </c>
      <c r="H43" s="227">
        <v>34.159999999999997</v>
      </c>
      <c r="I43" s="205" t="s">
        <v>198</v>
      </c>
      <c r="J43" s="227">
        <v>0</v>
      </c>
      <c r="K43" s="207"/>
      <c r="L43" s="228">
        <f>H43-J43</f>
        <v>34.159999999999997</v>
      </c>
      <c r="M43" s="207"/>
      <c r="N43" s="207">
        <f>L43*F43</f>
        <v>220707.75999999998</v>
      </c>
      <c r="O43" s="208"/>
      <c r="P43" s="229"/>
      <c r="Q43" s="230"/>
      <c r="R43" s="230"/>
      <c r="S43" s="201"/>
    </row>
    <row r="44" spans="1:21">
      <c r="A44" s="190">
        <v>33</v>
      </c>
      <c r="B44" s="204"/>
      <c r="C44" s="204"/>
      <c r="D44" s="204"/>
      <c r="E44" s="204"/>
      <c r="F44" s="204"/>
      <c r="G44" s="205"/>
      <c r="H44" s="227"/>
      <c r="I44" s="205"/>
      <c r="J44" s="206"/>
      <c r="K44" s="207"/>
      <c r="L44" s="228"/>
      <c r="M44" s="207"/>
      <c r="N44" s="207"/>
      <c r="O44" s="208"/>
      <c r="P44" s="229"/>
      <c r="Q44" s="230"/>
      <c r="R44" s="201"/>
      <c r="S44" s="201"/>
    </row>
    <row r="45" spans="1:21">
      <c r="A45" s="190">
        <v>34</v>
      </c>
      <c r="B45" s="188" t="s">
        <v>199</v>
      </c>
      <c r="C45" s="204"/>
      <c r="D45" s="204"/>
      <c r="E45" s="191">
        <v>20604446.98537245</v>
      </c>
      <c r="F45" s="207">
        <f>ROUND(E45/365,0)</f>
        <v>56451</v>
      </c>
      <c r="G45" s="205" t="s">
        <v>173</v>
      </c>
      <c r="H45" s="227">
        <v>34.159999999999997</v>
      </c>
      <c r="I45" s="205"/>
      <c r="J45" s="206">
        <v>0</v>
      </c>
      <c r="K45" s="207"/>
      <c r="L45" s="228">
        <f>H45-J45</f>
        <v>34.159999999999997</v>
      </c>
      <c r="M45" s="207"/>
      <c r="N45" s="207">
        <f>L45*F45</f>
        <v>1928366.16</v>
      </c>
      <c r="O45" s="208"/>
      <c r="P45" s="229"/>
      <c r="Q45" s="230"/>
      <c r="R45" s="230"/>
      <c r="S45" s="201"/>
    </row>
    <row r="46" spans="1:21">
      <c r="A46" s="190">
        <v>35</v>
      </c>
      <c r="B46" s="188"/>
      <c r="C46" s="204"/>
      <c r="D46" s="204"/>
      <c r="E46" s="191"/>
      <c r="F46" s="207"/>
      <c r="G46" s="205"/>
      <c r="H46" s="227"/>
      <c r="I46" s="205"/>
      <c r="J46" s="206"/>
      <c r="K46" s="207"/>
      <c r="L46" s="228"/>
      <c r="M46" s="207"/>
      <c r="N46" s="207"/>
      <c r="O46" s="208"/>
      <c r="P46" s="229"/>
      <c r="Q46" s="230"/>
      <c r="R46" s="201"/>
      <c r="S46" s="201"/>
    </row>
    <row r="47" spans="1:21">
      <c r="A47" s="190">
        <v>36</v>
      </c>
      <c r="B47" s="204" t="s">
        <v>200</v>
      </c>
      <c r="C47" s="204"/>
      <c r="D47" s="204"/>
      <c r="E47" s="204">
        <v>298065.00354130857</v>
      </c>
      <c r="F47" s="207">
        <f>ROUND(E47/365,0)</f>
        <v>817</v>
      </c>
      <c r="G47" s="205" t="s">
        <v>173</v>
      </c>
      <c r="H47" s="227">
        <v>34.159999999999997</v>
      </c>
      <c r="I47" s="243" t="s">
        <v>46</v>
      </c>
      <c r="J47" s="227">
        <v>19.399999999999999</v>
      </c>
      <c r="K47" s="207"/>
      <c r="L47" s="228">
        <f>H47-J47</f>
        <v>14.759999999999998</v>
      </c>
      <c r="M47" s="207"/>
      <c r="N47" s="207">
        <f>L47*F47</f>
        <v>12058.919999999998</v>
      </c>
      <c r="O47" s="208"/>
      <c r="P47" s="244"/>
      <c r="Q47" s="230"/>
      <c r="R47" s="230"/>
      <c r="S47" s="201"/>
      <c r="T47" s="201"/>
      <c r="U47" s="201"/>
    </row>
    <row r="48" spans="1:21">
      <c r="A48" s="190">
        <v>37</v>
      </c>
      <c r="B48" s="188"/>
      <c r="C48" s="204"/>
      <c r="D48" s="204"/>
      <c r="E48" s="204"/>
      <c r="F48" s="204"/>
      <c r="G48" s="205"/>
      <c r="H48" s="227"/>
      <c r="I48" s="205"/>
      <c r="J48" s="206"/>
      <c r="K48" s="207"/>
      <c r="L48" s="207"/>
      <c r="M48" s="207"/>
      <c r="N48" s="204"/>
      <c r="O48" s="208"/>
      <c r="P48" s="229"/>
      <c r="Q48" s="230"/>
      <c r="R48" s="201"/>
      <c r="S48" s="201"/>
    </row>
    <row r="49" spans="1:21">
      <c r="A49" s="190">
        <v>38</v>
      </c>
      <c r="B49" s="204" t="s">
        <v>201</v>
      </c>
      <c r="C49" s="204"/>
      <c r="D49" s="204"/>
      <c r="E49" s="207">
        <v>10198592.161169415</v>
      </c>
      <c r="F49" s="207">
        <f>ROUND(E49/365,0)</f>
        <v>27941</v>
      </c>
      <c r="G49" s="205" t="s">
        <v>173</v>
      </c>
      <c r="H49" s="227">
        <v>34.159999999999997</v>
      </c>
      <c r="I49" s="205" t="s">
        <v>202</v>
      </c>
      <c r="J49" s="227">
        <v>91.249999999999986</v>
      </c>
      <c r="K49" s="207"/>
      <c r="L49" s="228">
        <f>H49-J49</f>
        <v>-57.089999999999989</v>
      </c>
      <c r="M49" s="207"/>
      <c r="N49" s="207">
        <f>L49*F49</f>
        <v>-1595151.6899999997</v>
      </c>
      <c r="O49" s="208"/>
      <c r="P49" s="229"/>
      <c r="Q49" s="230"/>
      <c r="R49" s="230"/>
      <c r="S49" s="201"/>
    </row>
    <row r="50" spans="1:21">
      <c r="A50" s="190">
        <v>39</v>
      </c>
      <c r="B50" s="188"/>
      <c r="C50" s="204"/>
      <c r="D50" s="204"/>
      <c r="E50" s="204"/>
      <c r="F50" s="204"/>
      <c r="G50" s="205"/>
      <c r="H50" s="227"/>
      <c r="I50" s="205"/>
      <c r="J50" s="206"/>
      <c r="K50" s="207"/>
      <c r="L50" s="207"/>
      <c r="M50" s="207"/>
      <c r="N50" s="204"/>
      <c r="O50" s="208"/>
      <c r="P50" s="229"/>
      <c r="Q50" s="230"/>
      <c r="R50" s="201"/>
      <c r="S50" s="201"/>
    </row>
    <row r="51" spans="1:21">
      <c r="A51" s="190">
        <v>40</v>
      </c>
      <c r="B51" s="188" t="s">
        <v>203</v>
      </c>
      <c r="C51" s="204"/>
      <c r="D51" s="204"/>
      <c r="E51" s="233">
        <v>35171670.417874411</v>
      </c>
      <c r="F51" s="207">
        <f>ROUND(E51/365,0)</f>
        <v>96361</v>
      </c>
      <c r="G51" s="205" t="s">
        <v>173</v>
      </c>
      <c r="H51" s="227">
        <v>34.159999999999997</v>
      </c>
      <c r="I51" s="205"/>
      <c r="J51" s="206">
        <v>0</v>
      </c>
      <c r="K51" s="207"/>
      <c r="L51" s="228">
        <f>H51-J51</f>
        <v>34.159999999999997</v>
      </c>
      <c r="M51" s="207"/>
      <c r="N51" s="233">
        <f>L51*F51</f>
        <v>3291691.76</v>
      </c>
      <c r="O51" s="208"/>
      <c r="P51" s="229"/>
      <c r="Q51" s="230"/>
      <c r="R51" s="230"/>
      <c r="S51" s="201"/>
      <c r="T51" s="201"/>
      <c r="U51" s="201"/>
    </row>
    <row r="52" spans="1:21">
      <c r="A52" s="190">
        <v>41</v>
      </c>
      <c r="B52" s="188"/>
      <c r="C52" s="204"/>
      <c r="D52" s="204"/>
      <c r="E52" s="204"/>
      <c r="F52" s="204"/>
      <c r="G52" s="205"/>
      <c r="H52" s="227"/>
      <c r="I52" s="205"/>
      <c r="J52" s="206"/>
      <c r="K52" s="207"/>
      <c r="L52" s="207"/>
      <c r="M52" s="207"/>
      <c r="N52" s="204"/>
      <c r="O52" s="208"/>
      <c r="Q52" s="230"/>
      <c r="R52" s="201"/>
      <c r="S52" s="201"/>
      <c r="T52" s="201"/>
      <c r="U52" s="201"/>
    </row>
    <row r="53" spans="1:21" ht="16.5" thickBot="1">
      <c r="A53" s="190">
        <v>42</v>
      </c>
      <c r="B53" s="188" t="s">
        <v>204</v>
      </c>
      <c r="C53" s="204"/>
      <c r="D53" s="204"/>
      <c r="E53" s="207">
        <f>+E42+E38+E45+E35+E18+E13+E49+E47+E51+E39+E43</f>
        <v>204147764.34085369</v>
      </c>
      <c r="F53" s="207"/>
      <c r="G53" s="205"/>
      <c r="H53" s="227"/>
      <c r="I53" s="205"/>
      <c r="J53" s="227"/>
      <c r="K53" s="207"/>
      <c r="L53" s="207"/>
      <c r="M53" s="207"/>
      <c r="N53" s="245">
        <f>+N42+N38+N45+N35+N18+N13+N49+N47+N51+N39+N43</f>
        <v>-3062526.8829987803</v>
      </c>
      <c r="O53" s="208"/>
      <c r="Q53" s="230"/>
      <c r="R53" s="201"/>
      <c r="S53" s="201"/>
      <c r="T53" s="201"/>
      <c r="U53" s="201"/>
    </row>
    <row r="54" spans="1:21" ht="16.5" thickTop="1">
      <c r="A54" s="190">
        <v>43</v>
      </c>
      <c r="C54" s="201"/>
      <c r="D54" s="201"/>
      <c r="E54" s="201"/>
      <c r="F54" s="201"/>
      <c r="G54" s="246"/>
      <c r="H54" s="229"/>
      <c r="I54" s="246"/>
      <c r="J54" s="247"/>
      <c r="K54" s="208"/>
      <c r="L54" s="208"/>
      <c r="M54" s="208"/>
      <c r="N54" s="208"/>
      <c r="O54" s="208"/>
      <c r="Q54" s="201"/>
      <c r="R54" s="201"/>
      <c r="S54" s="201"/>
      <c r="T54" s="201"/>
      <c r="U54" s="201"/>
    </row>
    <row r="55" spans="1:21">
      <c r="A55" s="190">
        <v>44</v>
      </c>
      <c r="B55" s="248" t="s">
        <v>205</v>
      </c>
      <c r="E55" s="249"/>
      <c r="H55" s="232"/>
      <c r="O55" s="208"/>
      <c r="Q55" s="201"/>
      <c r="R55" s="201"/>
      <c r="S55" s="201"/>
    </row>
    <row r="56" spans="1:21">
      <c r="C56" s="212"/>
      <c r="D56" s="212"/>
      <c r="E56" s="249"/>
      <c r="F56" s="212"/>
      <c r="G56" s="251"/>
      <c r="H56" s="252"/>
      <c r="I56" s="251"/>
      <c r="J56" s="253"/>
      <c r="K56" s="212"/>
      <c r="L56" s="212"/>
      <c r="M56" s="212"/>
      <c r="O56" s="208"/>
      <c r="Q56" s="201"/>
      <c r="R56" s="201"/>
      <c r="S56" s="201"/>
    </row>
    <row r="57" spans="1:21">
      <c r="B57" s="212"/>
      <c r="E57" s="249"/>
      <c r="H57" s="232"/>
      <c r="Q57" s="201"/>
      <c r="R57" s="201"/>
      <c r="S57" s="201"/>
    </row>
    <row r="58" spans="1:21">
      <c r="C58" s="244"/>
      <c r="D58" s="244"/>
      <c r="H58" s="232"/>
      <c r="O58" s="208"/>
      <c r="Q58" s="201"/>
      <c r="R58" s="201"/>
      <c r="S58" s="201"/>
    </row>
    <row r="59" spans="1:21">
      <c r="H59" s="232"/>
    </row>
    <row r="60" spans="1:21">
      <c r="H60" s="232"/>
    </row>
    <row r="61" spans="1:21">
      <c r="H61" s="232"/>
    </row>
    <row r="62" spans="1:21">
      <c r="H62" s="232"/>
    </row>
    <row r="63" spans="1:21">
      <c r="H63" s="232"/>
    </row>
    <row r="64" spans="1:21">
      <c r="H64" s="232"/>
    </row>
    <row r="65" spans="8:8">
      <c r="H65" s="232"/>
    </row>
    <row r="66" spans="8:8">
      <c r="H66" s="232"/>
    </row>
    <row r="67" spans="8:8">
      <c r="H67" s="232"/>
    </row>
    <row r="68" spans="8:8">
      <c r="H68" s="232"/>
    </row>
    <row r="69" spans="8:8">
      <c r="H69" s="232"/>
    </row>
    <row r="70" spans="8:8">
      <c r="H70" s="232"/>
    </row>
    <row r="71" spans="8:8">
      <c r="H71" s="232"/>
    </row>
    <row r="72" spans="8:8">
      <c r="H72" s="232"/>
    </row>
    <row r="73" spans="8:8">
      <c r="H73" s="232"/>
    </row>
    <row r="74" spans="8:8">
      <c r="H74" s="232"/>
    </row>
    <row r="75" spans="8:8">
      <c r="H75" s="232"/>
    </row>
    <row r="76" spans="8:8">
      <c r="H76" s="232"/>
    </row>
    <row r="77" spans="8:8">
      <c r="H77" s="232"/>
    </row>
    <row r="78" spans="8:8">
      <c r="H78" s="232"/>
    </row>
    <row r="79" spans="8:8">
      <c r="H79" s="232"/>
    </row>
    <row r="80" spans="8:8">
      <c r="H80" s="232"/>
    </row>
    <row r="81" spans="8:8">
      <c r="H81" s="232"/>
    </row>
    <row r="82" spans="8:8">
      <c r="H82" s="232"/>
    </row>
    <row r="83" spans="8:8">
      <c r="H83" s="232"/>
    </row>
    <row r="84" spans="8:8">
      <c r="H84" s="232"/>
    </row>
    <row r="85" spans="8:8">
      <c r="H85" s="232"/>
    </row>
    <row r="86" spans="8:8">
      <c r="H86" s="232"/>
    </row>
    <row r="87" spans="8:8">
      <c r="H87" s="232"/>
    </row>
    <row r="88" spans="8:8">
      <c r="H88" s="232"/>
    </row>
    <row r="89" spans="8:8">
      <c r="H89" s="232"/>
    </row>
    <row r="90" spans="8:8">
      <c r="H90" s="232"/>
    </row>
    <row r="91" spans="8:8">
      <c r="H91" s="232"/>
    </row>
    <row r="92" spans="8:8">
      <c r="H92" s="232"/>
    </row>
    <row r="93" spans="8:8">
      <c r="H93" s="232"/>
    </row>
    <row r="94" spans="8:8">
      <c r="H94" s="232"/>
    </row>
    <row r="95" spans="8:8">
      <c r="H95" s="232"/>
    </row>
    <row r="96" spans="8:8">
      <c r="H96" s="232"/>
    </row>
    <row r="97" spans="8:8">
      <c r="H97" s="232"/>
    </row>
    <row r="98" spans="8:8">
      <c r="H98" s="232"/>
    </row>
    <row r="99" spans="8:8">
      <c r="H99" s="232"/>
    </row>
    <row r="100" spans="8:8">
      <c r="H100" s="232"/>
    </row>
    <row r="101" spans="8:8">
      <c r="H101" s="232"/>
    </row>
    <row r="102" spans="8:8">
      <c r="H102" s="232"/>
    </row>
    <row r="103" spans="8:8">
      <c r="H103" s="232"/>
    </row>
    <row r="104" spans="8:8">
      <c r="H104" s="232"/>
    </row>
    <row r="105" spans="8:8">
      <c r="H105" s="232"/>
    </row>
    <row r="106" spans="8:8">
      <c r="H106" s="232"/>
    </row>
    <row r="107" spans="8:8">
      <c r="H107" s="232"/>
    </row>
    <row r="108" spans="8:8">
      <c r="H108" s="232"/>
    </row>
    <row r="109" spans="8:8">
      <c r="H109" s="232"/>
    </row>
    <row r="110" spans="8:8">
      <c r="H110" s="232"/>
    </row>
    <row r="111" spans="8:8">
      <c r="H111" s="232"/>
    </row>
    <row r="112" spans="8:8">
      <c r="H112" s="232"/>
    </row>
    <row r="113" spans="8:8">
      <c r="H113" s="232"/>
    </row>
    <row r="114" spans="8:8">
      <c r="H114" s="232"/>
    </row>
    <row r="115" spans="8:8">
      <c r="H115" s="232"/>
    </row>
    <row r="116" spans="8:8">
      <c r="H116" s="232"/>
    </row>
    <row r="117" spans="8:8">
      <c r="H117" s="232"/>
    </row>
    <row r="118" spans="8:8">
      <c r="H118" s="232"/>
    </row>
    <row r="119" spans="8:8">
      <c r="H119" s="232"/>
    </row>
    <row r="120" spans="8:8">
      <c r="H120" s="232"/>
    </row>
    <row r="121" spans="8:8">
      <c r="H121" s="232"/>
    </row>
    <row r="122" spans="8:8">
      <c r="H122" s="232"/>
    </row>
    <row r="123" spans="8:8">
      <c r="H123" s="232"/>
    </row>
    <row r="124" spans="8:8">
      <c r="H124" s="232"/>
    </row>
    <row r="125" spans="8:8">
      <c r="H125" s="232"/>
    </row>
    <row r="126" spans="8:8">
      <c r="H126" s="232"/>
    </row>
    <row r="127" spans="8:8">
      <c r="H127" s="232"/>
    </row>
    <row r="128" spans="8:8">
      <c r="H128" s="232"/>
    </row>
    <row r="129" spans="8:8">
      <c r="H129" s="232"/>
    </row>
    <row r="130" spans="8:8">
      <c r="H130" s="232"/>
    </row>
    <row r="131" spans="8:8">
      <c r="H131" s="232"/>
    </row>
    <row r="132" spans="8:8">
      <c r="H132" s="232"/>
    </row>
    <row r="133" spans="8:8">
      <c r="H133" s="232"/>
    </row>
    <row r="134" spans="8:8">
      <c r="H134" s="232"/>
    </row>
    <row r="135" spans="8:8">
      <c r="H135" s="232"/>
    </row>
    <row r="136" spans="8:8">
      <c r="H136" s="232"/>
    </row>
    <row r="137" spans="8:8">
      <c r="H137" s="232"/>
    </row>
    <row r="138" spans="8:8">
      <c r="H138" s="232"/>
    </row>
    <row r="139" spans="8:8">
      <c r="H139" s="232"/>
    </row>
    <row r="140" spans="8:8">
      <c r="H140" s="232"/>
    </row>
    <row r="141" spans="8:8">
      <c r="H141" s="232"/>
    </row>
    <row r="142" spans="8:8">
      <c r="H142" s="232"/>
    </row>
    <row r="143" spans="8:8">
      <c r="H143" s="232"/>
    </row>
    <row r="144" spans="8:8">
      <c r="H144" s="232"/>
    </row>
    <row r="145" spans="8:8">
      <c r="H145" s="232"/>
    </row>
    <row r="146" spans="8:8">
      <c r="H146" s="232"/>
    </row>
    <row r="147" spans="8:8">
      <c r="H147" s="232"/>
    </row>
    <row r="148" spans="8:8">
      <c r="H148" s="232"/>
    </row>
    <row r="149" spans="8:8">
      <c r="H149" s="232"/>
    </row>
    <row r="150" spans="8:8">
      <c r="H150" s="232"/>
    </row>
    <row r="151" spans="8:8">
      <c r="H151" s="232"/>
    </row>
    <row r="152" spans="8:8">
      <c r="H152" s="232"/>
    </row>
    <row r="153" spans="8:8">
      <c r="H153" s="232"/>
    </row>
    <row r="154" spans="8:8">
      <c r="H154" s="232"/>
    </row>
    <row r="155" spans="8:8">
      <c r="H155" s="232"/>
    </row>
    <row r="156" spans="8:8">
      <c r="H156" s="232"/>
    </row>
    <row r="157" spans="8:8">
      <c r="H157" s="232"/>
    </row>
    <row r="158" spans="8:8">
      <c r="H158" s="232"/>
    </row>
    <row r="159" spans="8:8">
      <c r="H159" s="232"/>
    </row>
    <row r="160" spans="8:8">
      <c r="H160" s="232"/>
    </row>
    <row r="161" spans="8:8">
      <c r="H161" s="232"/>
    </row>
    <row r="162" spans="8:8">
      <c r="H162" s="232"/>
    </row>
    <row r="163" spans="8:8">
      <c r="H163" s="232"/>
    </row>
    <row r="164" spans="8:8">
      <c r="H164" s="232"/>
    </row>
    <row r="165" spans="8:8">
      <c r="H165" s="232"/>
    </row>
    <row r="166" spans="8:8">
      <c r="H166" s="232"/>
    </row>
    <row r="167" spans="8:8">
      <c r="H167" s="232"/>
    </row>
    <row r="168" spans="8:8">
      <c r="H168" s="232"/>
    </row>
    <row r="169" spans="8:8">
      <c r="H169" s="232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25" zoomScale="85" zoomScaleNormal="85" zoomScaleSheetLayoutView="80" workbookViewId="0">
      <selection activeCell="N51" sqref="N51"/>
    </sheetView>
  </sheetViews>
  <sheetFormatPr defaultColWidth="11" defaultRowHeight="15.75"/>
  <cols>
    <col min="1" max="1" width="5" style="194" bestFit="1" customWidth="1"/>
    <col min="2" max="2" width="4.42578125" style="194" customWidth="1"/>
    <col min="3" max="3" width="32.28515625" style="194" customWidth="1"/>
    <col min="4" max="4" width="8" style="194" customWidth="1"/>
    <col min="5" max="5" width="16.42578125" style="194" bestFit="1" customWidth="1"/>
    <col min="6" max="6" width="18.85546875" style="194" bestFit="1" customWidth="1"/>
    <col min="7" max="7" width="9.140625" style="250" customWidth="1"/>
    <col min="8" max="8" width="10.140625" style="240" bestFit="1" customWidth="1"/>
    <col min="9" max="9" width="8.85546875" style="250" customWidth="1"/>
    <col min="10" max="10" width="12" style="240" bestFit="1" customWidth="1"/>
    <col min="11" max="11" width="1.5703125" style="193" customWidth="1"/>
    <col min="12" max="12" width="10.85546875" style="193" bestFit="1" customWidth="1"/>
    <col min="13" max="13" width="1.85546875" style="193" customWidth="1"/>
    <col min="14" max="14" width="15.28515625" style="194" bestFit="1" customWidth="1"/>
    <col min="15" max="15" width="3.140625" style="193" customWidth="1"/>
    <col min="16" max="16" width="12.42578125" style="194" bestFit="1" customWidth="1"/>
    <col min="17" max="17" width="9.28515625" style="194" customWidth="1"/>
    <col min="18" max="18" width="9.42578125" style="194" bestFit="1" customWidth="1"/>
    <col min="19" max="16384" width="11" style="194"/>
  </cols>
  <sheetData>
    <row r="1" spans="1:21">
      <c r="A1" s="188"/>
      <c r="B1" s="188"/>
      <c r="C1" s="188"/>
      <c r="D1" s="188"/>
      <c r="E1" s="188"/>
      <c r="F1" s="188"/>
      <c r="G1" s="189"/>
      <c r="H1" s="190"/>
      <c r="I1" s="189"/>
      <c r="J1" s="190"/>
      <c r="K1" s="191"/>
      <c r="L1" s="191"/>
      <c r="M1" s="191"/>
      <c r="N1" s="192" t="s">
        <v>149</v>
      </c>
    </row>
    <row r="2" spans="1:21">
      <c r="A2" s="195" t="s">
        <v>327</v>
      </c>
      <c r="B2" s="196"/>
      <c r="C2" s="196"/>
      <c r="D2" s="196"/>
      <c r="E2" s="196"/>
      <c r="F2" s="196"/>
      <c r="G2" s="197"/>
      <c r="H2" s="196"/>
      <c r="I2" s="197"/>
      <c r="J2" s="196"/>
      <c r="K2" s="198"/>
      <c r="L2" s="198"/>
      <c r="M2" s="198"/>
      <c r="N2" s="199"/>
      <c r="O2" s="200"/>
      <c r="Q2" s="201"/>
      <c r="R2" s="201"/>
      <c r="S2" s="201"/>
      <c r="T2" s="201"/>
      <c r="U2" s="201"/>
    </row>
    <row r="3" spans="1:21">
      <c r="A3" s="202" t="s">
        <v>150</v>
      </c>
      <c r="B3" s="196"/>
      <c r="C3" s="196"/>
      <c r="D3" s="196"/>
      <c r="E3" s="196"/>
      <c r="F3" s="196"/>
      <c r="G3" s="197"/>
      <c r="H3" s="196"/>
      <c r="I3" s="197"/>
      <c r="J3" s="196"/>
      <c r="K3" s="198"/>
      <c r="L3" s="198"/>
      <c r="M3" s="198"/>
      <c r="N3" s="196"/>
      <c r="O3" s="200"/>
      <c r="Q3" s="201"/>
      <c r="R3" s="201"/>
      <c r="S3" s="201"/>
      <c r="T3" s="201"/>
      <c r="U3" s="201"/>
    </row>
    <row r="4" spans="1:21">
      <c r="A4" s="203" t="s">
        <v>326</v>
      </c>
      <c r="B4" s="196"/>
      <c r="C4" s="196"/>
      <c r="D4" s="196"/>
      <c r="E4" s="196"/>
      <c r="F4" s="196"/>
      <c r="G4" s="197"/>
      <c r="H4" s="196"/>
      <c r="I4" s="197"/>
      <c r="J4" s="196"/>
      <c r="K4" s="198"/>
      <c r="L4" s="198"/>
      <c r="M4" s="198"/>
      <c r="N4" s="196"/>
      <c r="O4" s="200"/>
      <c r="Q4" s="201"/>
      <c r="R4" s="201"/>
      <c r="S4" s="201"/>
      <c r="T4" s="201"/>
      <c r="U4" s="201"/>
    </row>
    <row r="5" spans="1:21">
      <c r="A5" s="203"/>
      <c r="B5" s="196"/>
      <c r="C5" s="196"/>
      <c r="D5" s="196"/>
      <c r="E5" s="196"/>
      <c r="F5" s="196"/>
      <c r="G5" s="197"/>
      <c r="H5" s="196"/>
      <c r="I5" s="197"/>
      <c r="J5" s="196"/>
      <c r="K5" s="198"/>
      <c r="L5" s="198"/>
      <c r="M5" s="198"/>
      <c r="N5" s="196"/>
      <c r="O5" s="200"/>
      <c r="Q5" s="201"/>
      <c r="R5" s="201"/>
      <c r="S5" s="201"/>
      <c r="T5" s="201"/>
      <c r="U5" s="201"/>
    </row>
    <row r="6" spans="1:21">
      <c r="A6" s="204"/>
      <c r="B6" s="204"/>
      <c r="C6" s="204"/>
      <c r="D6" s="204"/>
      <c r="E6" s="204"/>
      <c r="F6" s="204"/>
      <c r="G6" s="205"/>
      <c r="H6" s="206"/>
      <c r="I6" s="205"/>
      <c r="J6" s="206"/>
      <c r="K6" s="207"/>
      <c r="L6" s="207"/>
      <c r="M6" s="207"/>
      <c r="N6" s="204"/>
      <c r="O6" s="208"/>
      <c r="Q6" s="201"/>
      <c r="R6" s="201"/>
      <c r="S6" s="201"/>
      <c r="T6" s="201"/>
      <c r="U6" s="201"/>
    </row>
    <row r="7" spans="1:21" s="193" customFormat="1">
      <c r="A7" s="207"/>
      <c r="B7" s="209"/>
      <c r="C7" s="209"/>
      <c r="D7" s="209"/>
      <c r="E7" s="209"/>
      <c r="F7" s="210" t="s">
        <v>151</v>
      </c>
      <c r="G7" s="211"/>
      <c r="H7" s="210"/>
      <c r="I7" s="211"/>
      <c r="J7" s="210" t="s">
        <v>109</v>
      </c>
      <c r="K7" s="209"/>
      <c r="L7" s="209"/>
      <c r="M7" s="209"/>
      <c r="N7" s="210" t="s">
        <v>152</v>
      </c>
      <c r="O7" s="212"/>
      <c r="Q7" s="208"/>
      <c r="R7" s="208"/>
      <c r="S7" s="208"/>
      <c r="T7" s="208"/>
      <c r="U7" s="208"/>
    </row>
    <row r="8" spans="1:21" s="193" customFormat="1">
      <c r="A8" s="213" t="s">
        <v>99</v>
      </c>
      <c r="B8" s="209"/>
      <c r="C8" s="209"/>
      <c r="D8" s="209"/>
      <c r="E8" s="210" t="s">
        <v>153</v>
      </c>
      <c r="F8" s="214" t="s">
        <v>154</v>
      </c>
      <c r="G8" s="215"/>
      <c r="H8" s="210" t="s">
        <v>155</v>
      </c>
      <c r="I8" s="215"/>
      <c r="J8" s="210" t="s">
        <v>156</v>
      </c>
      <c r="K8" s="210"/>
      <c r="L8" s="210" t="s">
        <v>157</v>
      </c>
      <c r="M8" s="210"/>
      <c r="N8" s="216" t="s">
        <v>158</v>
      </c>
      <c r="O8" s="217"/>
      <c r="Q8" s="208"/>
      <c r="R8" s="208"/>
      <c r="S8" s="208"/>
      <c r="T8" s="208"/>
      <c r="U8" s="208"/>
    </row>
    <row r="9" spans="1:21" s="193" customFormat="1">
      <c r="A9" s="218" t="s">
        <v>100</v>
      </c>
      <c r="B9" s="219" t="s">
        <v>101</v>
      </c>
      <c r="C9" s="219"/>
      <c r="D9" s="219"/>
      <c r="E9" s="220" t="s">
        <v>159</v>
      </c>
      <c r="F9" s="221" t="s">
        <v>160</v>
      </c>
      <c r="G9" s="222"/>
      <c r="H9" s="220" t="s">
        <v>161</v>
      </c>
      <c r="I9" s="222"/>
      <c r="J9" s="220" t="s">
        <v>161</v>
      </c>
      <c r="K9" s="220"/>
      <c r="L9" s="221" t="s">
        <v>162</v>
      </c>
      <c r="M9" s="220"/>
      <c r="N9" s="221" t="s">
        <v>163</v>
      </c>
      <c r="O9" s="217"/>
      <c r="Q9" s="208"/>
      <c r="R9" s="208"/>
      <c r="S9" s="208"/>
      <c r="T9" s="208"/>
      <c r="U9" s="208"/>
    </row>
    <row r="10" spans="1:21">
      <c r="A10" s="204"/>
      <c r="B10" s="196" t="s">
        <v>164</v>
      </c>
      <c r="C10" s="196"/>
      <c r="D10" s="196"/>
      <c r="E10" s="206" t="s">
        <v>165</v>
      </c>
      <c r="F10" s="223" t="s">
        <v>166</v>
      </c>
      <c r="G10" s="224"/>
      <c r="H10" s="225" t="s">
        <v>167</v>
      </c>
      <c r="I10" s="213"/>
      <c r="J10" s="206" t="s">
        <v>168</v>
      </c>
      <c r="K10" s="213"/>
      <c r="L10" s="225" t="s">
        <v>169</v>
      </c>
      <c r="M10" s="213"/>
      <c r="N10" s="225" t="s">
        <v>170</v>
      </c>
      <c r="O10" s="226"/>
      <c r="Q10" s="201"/>
      <c r="R10" s="201"/>
      <c r="S10" s="201"/>
      <c r="T10" s="201"/>
      <c r="U10" s="201"/>
    </row>
    <row r="11" spans="1:21">
      <c r="A11" s="204"/>
      <c r="B11" s="204"/>
      <c r="C11" s="204"/>
      <c r="D11" s="204"/>
      <c r="E11" s="204"/>
      <c r="F11" s="204"/>
      <c r="G11" s="205"/>
      <c r="H11" s="206"/>
      <c r="I11" s="205"/>
      <c r="J11" s="206"/>
      <c r="K11" s="207"/>
      <c r="L11" s="207"/>
      <c r="M11" s="207"/>
      <c r="N11" s="204"/>
      <c r="O11" s="208"/>
      <c r="Q11" s="201"/>
      <c r="R11" s="201"/>
      <c r="S11" s="201"/>
      <c r="T11" s="201"/>
      <c r="U11" s="201"/>
    </row>
    <row r="12" spans="1:21">
      <c r="A12" s="190">
        <f>1+A11</f>
        <v>1</v>
      </c>
      <c r="B12" s="188" t="s">
        <v>171</v>
      </c>
      <c r="C12" s="188"/>
      <c r="D12" s="188"/>
      <c r="E12" s="188"/>
      <c r="F12" s="188"/>
      <c r="G12" s="189"/>
      <c r="H12" s="190"/>
      <c r="I12" s="189"/>
      <c r="J12" s="190"/>
      <c r="K12" s="191"/>
      <c r="L12" s="191"/>
      <c r="M12" s="191"/>
      <c r="N12" s="188"/>
      <c r="P12" s="448"/>
      <c r="Q12" s="448"/>
      <c r="R12" s="448"/>
    </row>
    <row r="13" spans="1:21">
      <c r="A13" s="190">
        <v>2</v>
      </c>
      <c r="B13" s="188"/>
      <c r="C13" s="204" t="s">
        <v>172</v>
      </c>
      <c r="D13" s="204"/>
      <c r="E13" s="207">
        <v>77873656.336473569</v>
      </c>
      <c r="F13" s="207">
        <f>ROUND(E13/365,0)</f>
        <v>213352</v>
      </c>
      <c r="G13" s="205" t="s">
        <v>173</v>
      </c>
      <c r="H13" s="227">
        <v>34.159999999999997</v>
      </c>
      <c r="I13" s="205" t="s">
        <v>174</v>
      </c>
      <c r="J13" s="227">
        <v>38.74</v>
      </c>
      <c r="K13" s="207"/>
      <c r="L13" s="228">
        <f>H13-J13</f>
        <v>-4.5800000000000054</v>
      </c>
      <c r="M13" s="207"/>
      <c r="N13" s="207">
        <f>L13*F13</f>
        <v>-977152.1600000012</v>
      </c>
      <c r="O13" s="208"/>
      <c r="P13" s="229"/>
      <c r="Q13" s="230"/>
      <c r="R13" s="230"/>
      <c r="S13" s="201"/>
      <c r="T13" s="201"/>
      <c r="U13" s="201"/>
    </row>
    <row r="14" spans="1:21">
      <c r="A14" s="190">
        <v>3</v>
      </c>
      <c r="B14" s="204"/>
      <c r="C14" s="204"/>
      <c r="D14" s="204"/>
      <c r="E14" s="204"/>
      <c r="F14" s="204"/>
      <c r="G14" s="205"/>
      <c r="H14" s="227"/>
      <c r="I14" s="205"/>
      <c r="J14" s="206"/>
      <c r="K14" s="207"/>
      <c r="L14" s="207"/>
      <c r="M14" s="207"/>
      <c r="N14" s="204"/>
      <c r="O14" s="208"/>
      <c r="P14" s="229"/>
      <c r="Q14" s="230"/>
      <c r="R14" s="201"/>
      <c r="S14" s="201"/>
      <c r="T14" s="201"/>
      <c r="U14" s="201"/>
    </row>
    <row r="15" spans="1:21">
      <c r="A15" s="190">
        <v>4</v>
      </c>
      <c r="B15" s="188" t="s">
        <v>175</v>
      </c>
      <c r="C15" s="188"/>
      <c r="D15" s="188"/>
      <c r="E15" s="188"/>
      <c r="F15" s="188"/>
      <c r="G15" s="189"/>
      <c r="H15" s="231"/>
      <c r="I15" s="189"/>
      <c r="J15" s="190"/>
      <c r="K15" s="191"/>
      <c r="L15" s="191"/>
      <c r="M15" s="191"/>
      <c r="N15" s="188"/>
      <c r="P15" s="232"/>
      <c r="Q15" s="230"/>
    </row>
    <row r="16" spans="1:21">
      <c r="A16" s="190">
        <v>5</v>
      </c>
      <c r="B16" s="188"/>
      <c r="C16" s="204" t="s">
        <v>176</v>
      </c>
      <c r="D16" s="204"/>
      <c r="E16" s="204">
        <v>11642074.285009157</v>
      </c>
      <c r="F16" s="207">
        <f>ROUND(E16/365,0)</f>
        <v>31896</v>
      </c>
      <c r="G16" s="205" t="s">
        <v>173</v>
      </c>
      <c r="H16" s="227">
        <v>34.159999999999997</v>
      </c>
      <c r="I16" s="205" t="s">
        <v>177</v>
      </c>
      <c r="J16" s="227">
        <v>14.08</v>
      </c>
      <c r="K16" s="207"/>
      <c r="L16" s="228">
        <f>H16-J16</f>
        <v>20.079999999999998</v>
      </c>
      <c r="M16" s="207"/>
      <c r="N16" s="207">
        <f>L16*F16</f>
        <v>640471.67999999993</v>
      </c>
      <c r="O16" s="208"/>
      <c r="P16" s="229"/>
      <c r="Q16" s="230"/>
      <c r="R16" s="230"/>
      <c r="S16" s="201"/>
      <c r="T16" s="201"/>
      <c r="U16" s="201"/>
    </row>
    <row r="17" spans="1:21">
      <c r="A17" s="190">
        <v>6</v>
      </c>
      <c r="B17" s="188"/>
      <c r="C17" s="204" t="s">
        <v>178</v>
      </c>
      <c r="D17" s="204"/>
      <c r="E17" s="233">
        <f>E18-E16</f>
        <v>17514353.1194916</v>
      </c>
      <c r="F17" s="207">
        <f>ROUND(E17/365,0)</f>
        <v>47985</v>
      </c>
      <c r="G17" s="205" t="s">
        <v>173</v>
      </c>
      <c r="H17" s="227">
        <v>34.159999999999997</v>
      </c>
      <c r="I17" s="205" t="s">
        <v>179</v>
      </c>
      <c r="J17" s="234">
        <v>28.060000000000002</v>
      </c>
      <c r="K17" s="207"/>
      <c r="L17" s="228">
        <f>H17-J17</f>
        <v>6.0999999999999943</v>
      </c>
      <c r="M17" s="207"/>
      <c r="N17" s="233">
        <f>L17*F17</f>
        <v>292708.49999999971</v>
      </c>
      <c r="O17" s="208"/>
      <c r="P17" s="229"/>
      <c r="Q17" s="230"/>
      <c r="R17" s="230"/>
      <c r="S17" s="201"/>
      <c r="T17" s="201"/>
      <c r="U17" s="201"/>
    </row>
    <row r="18" spans="1:21">
      <c r="A18" s="190">
        <v>7</v>
      </c>
      <c r="B18" s="188" t="s">
        <v>180</v>
      </c>
      <c r="C18" s="188"/>
      <c r="D18" s="188"/>
      <c r="E18" s="204">
        <v>29156427.404500756</v>
      </c>
      <c r="F18" s="204"/>
      <c r="G18" s="189"/>
      <c r="H18" s="231"/>
      <c r="I18" s="189"/>
      <c r="J18" s="190"/>
      <c r="K18" s="191"/>
      <c r="L18" s="191"/>
      <c r="M18" s="191"/>
      <c r="N18" s="204">
        <f>SUM(N16:N17)</f>
        <v>933180.1799999997</v>
      </c>
      <c r="P18" s="232"/>
      <c r="Q18" s="230"/>
      <c r="T18" s="201"/>
      <c r="U18" s="201"/>
    </row>
    <row r="19" spans="1:21">
      <c r="A19" s="190">
        <v>8</v>
      </c>
      <c r="B19" s="188"/>
      <c r="C19" s="204"/>
      <c r="D19" s="204"/>
      <c r="E19" s="188"/>
      <c r="F19" s="188"/>
      <c r="G19" s="205"/>
      <c r="H19" s="227"/>
      <c r="I19" s="205"/>
      <c r="J19" s="206"/>
      <c r="K19" s="207"/>
      <c r="L19" s="207"/>
      <c r="M19" s="207"/>
      <c r="N19" s="188"/>
      <c r="O19" s="208"/>
      <c r="P19" s="229"/>
      <c r="Q19" s="230"/>
      <c r="S19" s="201"/>
    </row>
    <row r="20" spans="1:21">
      <c r="A20" s="190">
        <v>9</v>
      </c>
      <c r="B20" s="204" t="s">
        <v>181</v>
      </c>
      <c r="C20" s="204"/>
      <c r="D20" s="204"/>
      <c r="E20" s="204"/>
      <c r="F20" s="204"/>
      <c r="G20" s="205"/>
      <c r="H20" s="227"/>
      <c r="I20" s="205"/>
      <c r="J20" s="206"/>
      <c r="K20" s="207"/>
      <c r="L20" s="207"/>
      <c r="M20" s="207"/>
      <c r="N20" s="204"/>
      <c r="O20" s="208"/>
      <c r="P20" s="229"/>
      <c r="Q20" s="230"/>
      <c r="S20" s="201"/>
      <c r="T20" s="201"/>
      <c r="U20" s="201"/>
    </row>
    <row r="21" spans="1:21">
      <c r="A21" s="190">
        <v>10</v>
      </c>
      <c r="B21" s="188"/>
      <c r="C21" s="204" t="s">
        <v>182</v>
      </c>
      <c r="D21" s="204"/>
      <c r="E21" s="207">
        <v>8660652.0671408866</v>
      </c>
      <c r="F21" s="207">
        <f t="shared" ref="F21:F26" si="0">ROUND(E21/365,0)</f>
        <v>23728</v>
      </c>
      <c r="G21" s="205" t="s">
        <v>173</v>
      </c>
      <c r="H21" s="227">
        <v>34.159999999999997</v>
      </c>
      <c r="I21" s="205" t="s">
        <v>183</v>
      </c>
      <c r="J21" s="234">
        <v>346.39129575819396</v>
      </c>
      <c r="K21" s="207"/>
      <c r="L21" s="228">
        <f t="shared" ref="L21:L26" si="1">H21-J21</f>
        <v>-312.23129575819394</v>
      </c>
      <c r="M21" s="207"/>
      <c r="N21" s="207">
        <f t="shared" ref="N21:N26" si="2">L21*F21</f>
        <v>-7408624.1857504258</v>
      </c>
      <c r="O21" s="208"/>
      <c r="P21" s="229"/>
      <c r="Q21" s="230"/>
      <c r="R21" s="230"/>
      <c r="S21" s="201"/>
      <c r="T21" s="201"/>
      <c r="U21" s="201"/>
    </row>
    <row r="22" spans="1:21">
      <c r="A22" s="190">
        <v>11</v>
      </c>
      <c r="B22" s="188"/>
      <c r="C22" s="204" t="s">
        <v>184</v>
      </c>
      <c r="D22" s="204"/>
      <c r="E22" s="207">
        <v>19475</v>
      </c>
      <c r="F22" s="207">
        <f t="shared" si="0"/>
        <v>53</v>
      </c>
      <c r="G22" s="205" t="s">
        <v>173</v>
      </c>
      <c r="H22" s="227">
        <v>34.159999999999997</v>
      </c>
      <c r="I22" s="205" t="s">
        <v>183</v>
      </c>
      <c r="J22" s="234">
        <v>58.819980519574926</v>
      </c>
      <c r="K22" s="207"/>
      <c r="L22" s="228">
        <f t="shared" si="1"/>
        <v>-24.65998051957493</v>
      </c>
      <c r="M22" s="207"/>
      <c r="N22" s="207">
        <f t="shared" si="2"/>
        <v>-1306.9789675374714</v>
      </c>
      <c r="O22" s="208"/>
      <c r="P22" s="229"/>
      <c r="Q22" s="230"/>
      <c r="R22" s="230"/>
      <c r="S22" s="201"/>
      <c r="T22" s="201"/>
      <c r="U22" s="201"/>
    </row>
    <row r="23" spans="1:21">
      <c r="A23" s="190">
        <v>12</v>
      </c>
      <c r="B23" s="188"/>
      <c r="C23" s="204" t="s">
        <v>185</v>
      </c>
      <c r="D23" s="204"/>
      <c r="E23" s="207">
        <v>559730.44532399287</v>
      </c>
      <c r="F23" s="207">
        <f t="shared" si="0"/>
        <v>1534</v>
      </c>
      <c r="G23" s="205" t="s">
        <v>173</v>
      </c>
      <c r="H23" s="227">
        <v>34.159999999999997</v>
      </c>
      <c r="I23" s="205" t="s">
        <v>183</v>
      </c>
      <c r="J23" s="234">
        <v>83.625</v>
      </c>
      <c r="K23" s="207"/>
      <c r="L23" s="228">
        <f t="shared" si="1"/>
        <v>-49.465000000000003</v>
      </c>
      <c r="M23" s="207"/>
      <c r="N23" s="207">
        <f t="shared" si="2"/>
        <v>-75879.310000000012</v>
      </c>
      <c r="O23" s="208"/>
      <c r="P23" s="229"/>
      <c r="Q23" s="230"/>
      <c r="R23" s="230"/>
      <c r="S23" s="201"/>
      <c r="T23" s="201"/>
      <c r="U23" s="201"/>
    </row>
    <row r="24" spans="1:21">
      <c r="A24" s="190">
        <v>13</v>
      </c>
      <c r="B24" s="188"/>
      <c r="C24" s="204" t="s">
        <v>186</v>
      </c>
      <c r="D24" s="204"/>
      <c r="E24" s="207">
        <v>8874645.2300000004</v>
      </c>
      <c r="F24" s="207">
        <f t="shared" si="0"/>
        <v>24314</v>
      </c>
      <c r="G24" s="205" t="s">
        <v>173</v>
      </c>
      <c r="H24" s="227">
        <v>34.159999999999997</v>
      </c>
      <c r="I24" s="205" t="s">
        <v>183</v>
      </c>
      <c r="J24" s="227">
        <v>40.188120970667796</v>
      </c>
      <c r="K24" s="207"/>
      <c r="L24" s="228">
        <f t="shared" si="1"/>
        <v>-6.0281209706677998</v>
      </c>
      <c r="M24" s="207"/>
      <c r="N24" s="207">
        <f t="shared" si="2"/>
        <v>-146567.73328081687</v>
      </c>
      <c r="O24" s="208"/>
      <c r="P24" s="229"/>
      <c r="Q24" s="230"/>
      <c r="R24" s="230"/>
      <c r="S24" s="201"/>
      <c r="T24" s="201"/>
      <c r="U24" s="201"/>
    </row>
    <row r="25" spans="1:21">
      <c r="A25" s="190">
        <v>14</v>
      </c>
      <c r="B25" s="204"/>
      <c r="C25" s="204" t="s">
        <v>187</v>
      </c>
      <c r="D25" s="204"/>
      <c r="E25" s="207">
        <v>390530.6438993389</v>
      </c>
      <c r="F25" s="207">
        <f t="shared" si="0"/>
        <v>1070</v>
      </c>
      <c r="G25" s="205" t="s">
        <v>188</v>
      </c>
      <c r="H25" s="227">
        <v>0</v>
      </c>
      <c r="I25" s="205" t="s">
        <v>183</v>
      </c>
      <c r="J25" s="234">
        <v>0</v>
      </c>
      <c r="K25" s="207"/>
      <c r="L25" s="228">
        <f t="shared" si="1"/>
        <v>0</v>
      </c>
      <c r="M25" s="207"/>
      <c r="N25" s="207">
        <f t="shared" si="2"/>
        <v>0</v>
      </c>
      <c r="O25" s="208"/>
      <c r="P25" s="229"/>
      <c r="Q25" s="230"/>
      <c r="R25" s="230"/>
      <c r="S25" s="201"/>
      <c r="T25" s="201"/>
      <c r="U25" s="201"/>
    </row>
    <row r="26" spans="1:21">
      <c r="A26" s="190">
        <v>15</v>
      </c>
      <c r="B26" s="188"/>
      <c r="C26" s="204" t="s">
        <v>189</v>
      </c>
      <c r="D26" s="204"/>
      <c r="E26" s="207">
        <v>145406</v>
      </c>
      <c r="F26" s="207">
        <f t="shared" si="0"/>
        <v>398</v>
      </c>
      <c r="G26" s="205" t="s">
        <v>173</v>
      </c>
      <c r="H26" s="227">
        <v>34.159999999999997</v>
      </c>
      <c r="I26" s="205" t="s">
        <v>183</v>
      </c>
      <c r="J26" s="234">
        <v>59</v>
      </c>
      <c r="K26" s="207"/>
      <c r="L26" s="228">
        <f t="shared" si="1"/>
        <v>-24.840000000000003</v>
      </c>
      <c r="M26" s="207"/>
      <c r="N26" s="207">
        <f t="shared" si="2"/>
        <v>-9886.3200000000015</v>
      </c>
      <c r="O26" s="208"/>
      <c r="P26" s="229"/>
      <c r="Q26" s="230"/>
      <c r="R26" s="230"/>
      <c r="S26" s="201"/>
      <c r="T26" s="201"/>
      <c r="U26" s="201"/>
    </row>
    <row r="27" spans="1:21">
      <c r="A27" s="190">
        <v>16</v>
      </c>
      <c r="B27" s="188"/>
      <c r="C27" s="188"/>
      <c r="D27" s="188"/>
      <c r="E27" s="204"/>
      <c r="F27" s="204"/>
      <c r="G27" s="205"/>
      <c r="H27" s="227"/>
      <c r="I27" s="205"/>
      <c r="J27" s="206"/>
      <c r="K27" s="207"/>
      <c r="L27" s="207"/>
      <c r="M27" s="207"/>
      <c r="N27" s="204"/>
      <c r="O27" s="208"/>
      <c r="P27" s="229"/>
      <c r="Q27" s="230"/>
      <c r="R27" s="201"/>
      <c r="S27" s="201"/>
      <c r="T27" s="201"/>
      <c r="U27" s="201"/>
    </row>
    <row r="28" spans="1:21">
      <c r="A28" s="190">
        <v>17</v>
      </c>
      <c r="B28" s="204" t="s">
        <v>190</v>
      </c>
      <c r="C28" s="188"/>
      <c r="D28" s="188"/>
      <c r="E28" s="235"/>
      <c r="F28" s="204"/>
      <c r="G28" s="205"/>
      <c r="H28" s="227"/>
      <c r="I28" s="205"/>
      <c r="J28" s="206"/>
      <c r="K28" s="207"/>
      <c r="L28" s="207"/>
      <c r="M28" s="207"/>
      <c r="N28" s="204"/>
      <c r="O28" s="208"/>
      <c r="P28" s="229"/>
      <c r="Q28" s="230"/>
      <c r="R28" s="201"/>
      <c r="S28" s="201"/>
      <c r="T28" s="201"/>
      <c r="U28" s="201"/>
    </row>
    <row r="29" spans="1:21">
      <c r="A29" s="190">
        <v>18</v>
      </c>
      <c r="B29" s="188"/>
      <c r="C29" s="204" t="s">
        <v>182</v>
      </c>
      <c r="D29" s="236"/>
      <c r="E29" s="207">
        <v>110117.94906910509</v>
      </c>
      <c r="F29" s="207">
        <f>ROUND(E29/365,0)</f>
        <v>302</v>
      </c>
      <c r="G29" s="205" t="s">
        <v>173</v>
      </c>
      <c r="H29" s="227">
        <v>34.159999999999997</v>
      </c>
      <c r="I29" s="205" t="s">
        <v>183</v>
      </c>
      <c r="J29" s="234">
        <v>213.5</v>
      </c>
      <c r="K29" s="207"/>
      <c r="L29" s="228">
        <f>H29-J29</f>
        <v>-179.34</v>
      </c>
      <c r="M29" s="207"/>
      <c r="N29" s="207">
        <f>L29*F29</f>
        <v>-54160.68</v>
      </c>
      <c r="O29" s="208"/>
      <c r="P29" s="237"/>
      <c r="Q29" s="230"/>
      <c r="R29" s="230"/>
      <c r="S29" s="201"/>
      <c r="T29" s="201"/>
      <c r="U29" s="201"/>
    </row>
    <row r="30" spans="1:21">
      <c r="A30" s="190">
        <v>19</v>
      </c>
      <c r="B30" s="188"/>
      <c r="C30" s="204" t="s">
        <v>185</v>
      </c>
      <c r="D30" s="236"/>
      <c r="E30" s="207">
        <v>258445.25017449431</v>
      </c>
      <c r="F30" s="207">
        <f>ROUND(E30/365,0)</f>
        <v>708</v>
      </c>
      <c r="G30" s="205" t="s">
        <v>173</v>
      </c>
      <c r="H30" s="227">
        <v>34.159999999999997</v>
      </c>
      <c r="I30" s="205" t="s">
        <v>183</v>
      </c>
      <c r="J30" s="234">
        <v>83.625</v>
      </c>
      <c r="K30" s="207"/>
      <c r="L30" s="228">
        <f>H30-J30</f>
        <v>-49.465000000000003</v>
      </c>
      <c r="M30" s="207"/>
      <c r="N30" s="207">
        <f>L30*F30</f>
        <v>-35021.22</v>
      </c>
      <c r="O30" s="208"/>
      <c r="P30" s="229"/>
      <c r="Q30" s="230"/>
      <c r="R30" s="230"/>
      <c r="S30" s="238"/>
      <c r="T30" s="201"/>
      <c r="U30" s="201"/>
    </row>
    <row r="31" spans="1:21">
      <c r="A31" s="190">
        <v>20</v>
      </c>
      <c r="B31" s="188"/>
      <c r="C31" s="188"/>
      <c r="D31" s="239"/>
      <c r="E31" s="188"/>
      <c r="F31" s="188"/>
      <c r="G31" s="189"/>
      <c r="H31" s="190"/>
      <c r="I31" s="189"/>
      <c r="J31" s="190"/>
      <c r="K31" s="191"/>
      <c r="L31" s="191"/>
      <c r="M31" s="191"/>
      <c r="N31" s="188"/>
      <c r="P31" s="240"/>
      <c r="Q31" s="230"/>
      <c r="R31" s="201"/>
      <c r="S31" s="201"/>
      <c r="T31" s="201"/>
      <c r="U31" s="201"/>
    </row>
    <row r="32" spans="1:21">
      <c r="A32" s="190">
        <v>21</v>
      </c>
      <c r="B32" s="188" t="s">
        <v>191</v>
      </c>
      <c r="C32" s="188"/>
      <c r="D32" s="239"/>
      <c r="E32" s="188"/>
      <c r="F32" s="188"/>
      <c r="G32" s="189"/>
      <c r="H32" s="190"/>
      <c r="I32" s="189"/>
      <c r="J32" s="190"/>
      <c r="K32" s="191"/>
      <c r="L32" s="191"/>
      <c r="M32" s="191"/>
      <c r="N32" s="188"/>
      <c r="P32" s="240"/>
      <c r="Q32" s="230"/>
      <c r="R32" s="201"/>
      <c r="S32" s="201"/>
      <c r="T32" s="201"/>
      <c r="U32" s="201"/>
    </row>
    <row r="33" spans="1:21">
      <c r="A33" s="190">
        <v>22</v>
      </c>
      <c r="B33" s="188"/>
      <c r="C33" s="204" t="s">
        <v>182</v>
      </c>
      <c r="D33" s="236"/>
      <c r="E33" s="207">
        <v>0</v>
      </c>
      <c r="F33" s="207">
        <f>ROUND(E33/365,0)</f>
        <v>0</v>
      </c>
      <c r="G33" s="205" t="s">
        <v>173</v>
      </c>
      <c r="H33" s="227">
        <v>34.159999999999997</v>
      </c>
      <c r="I33" s="205" t="s">
        <v>183</v>
      </c>
      <c r="J33" s="234">
        <v>346.39129575819396</v>
      </c>
      <c r="K33" s="191"/>
      <c r="L33" s="228">
        <f>H33-J33</f>
        <v>-312.23129575819394</v>
      </c>
      <c r="M33" s="191"/>
      <c r="N33" s="207">
        <f>L33*F33</f>
        <v>0</v>
      </c>
      <c r="P33" s="237"/>
      <c r="Q33" s="230"/>
      <c r="R33" s="230"/>
    </row>
    <row r="34" spans="1:21">
      <c r="A34" s="190">
        <v>23</v>
      </c>
      <c r="B34" s="188"/>
      <c r="C34" s="204" t="s">
        <v>185</v>
      </c>
      <c r="D34" s="236"/>
      <c r="E34" s="207">
        <v>134837.06995688728</v>
      </c>
      <c r="F34" s="207">
        <f>ROUND(E34/365,0)</f>
        <v>369</v>
      </c>
      <c r="G34" s="205" t="s">
        <v>173</v>
      </c>
      <c r="H34" s="227">
        <v>34.159999999999997</v>
      </c>
      <c r="I34" s="205" t="s">
        <v>183</v>
      </c>
      <c r="J34" s="234">
        <v>83.625</v>
      </c>
      <c r="K34" s="191"/>
      <c r="L34" s="228">
        <f>H34-J34</f>
        <v>-49.465000000000003</v>
      </c>
      <c r="M34" s="191"/>
      <c r="N34" s="207">
        <f>L34*F34</f>
        <v>-18252.585000000003</v>
      </c>
      <c r="P34" s="229"/>
      <c r="Q34" s="230"/>
      <c r="R34" s="230"/>
    </row>
    <row r="35" spans="1:21">
      <c r="A35" s="190">
        <v>24</v>
      </c>
      <c r="B35" s="204" t="s">
        <v>192</v>
      </c>
      <c r="C35" s="204"/>
      <c r="D35" s="204"/>
      <c r="E35" s="241">
        <f>SUM(E21:E34)</f>
        <v>19153839.655564703</v>
      </c>
      <c r="F35" s="207"/>
      <c r="G35" s="205"/>
      <c r="H35" s="227"/>
      <c r="I35" s="205"/>
      <c r="J35" s="206"/>
      <c r="K35" s="207"/>
      <c r="L35" s="207"/>
      <c r="M35" s="207"/>
      <c r="N35" s="241">
        <f>SUM(N21:N34)</f>
        <v>-7749699.0129987793</v>
      </c>
      <c r="O35" s="208"/>
      <c r="P35" s="229"/>
      <c r="Q35" s="230"/>
      <c r="R35" s="201"/>
    </row>
    <row r="36" spans="1:21">
      <c r="A36" s="190">
        <v>25</v>
      </c>
      <c r="B36" s="188"/>
      <c r="C36" s="204"/>
      <c r="D36" s="204"/>
      <c r="E36" s="204"/>
      <c r="F36" s="204"/>
      <c r="G36" s="205"/>
      <c r="H36" s="227"/>
      <c r="I36" s="205"/>
      <c r="J36" s="206"/>
      <c r="K36" s="207"/>
      <c r="L36" s="207"/>
      <c r="M36" s="207"/>
      <c r="N36" s="204"/>
      <c r="O36" s="208"/>
      <c r="P36" s="229"/>
      <c r="Q36" s="230"/>
      <c r="R36" s="201"/>
      <c r="S36" s="201"/>
      <c r="T36" s="201"/>
      <c r="U36" s="201"/>
    </row>
    <row r="37" spans="1:21">
      <c r="A37" s="190">
        <v>26</v>
      </c>
      <c r="B37" s="204" t="s">
        <v>193</v>
      </c>
      <c r="C37" s="204"/>
      <c r="D37" s="204"/>
      <c r="E37" s="242">
        <v>9332908.4236388169</v>
      </c>
      <c r="F37" s="188"/>
      <c r="G37" s="189"/>
      <c r="H37" s="190"/>
      <c r="I37" s="189"/>
      <c r="J37" s="190"/>
      <c r="K37" s="191"/>
      <c r="L37" s="191"/>
      <c r="M37" s="191"/>
      <c r="N37" s="188"/>
      <c r="O37" s="208"/>
      <c r="P37" s="240"/>
      <c r="Q37" s="230"/>
      <c r="R37" s="201"/>
      <c r="S37" s="201"/>
      <c r="T37" s="201"/>
      <c r="U37" s="201"/>
    </row>
    <row r="38" spans="1:21">
      <c r="A38" s="190">
        <v>27</v>
      </c>
      <c r="B38" s="188"/>
      <c r="C38" s="204" t="s">
        <v>194</v>
      </c>
      <c r="D38" s="204"/>
      <c r="E38" s="204">
        <f>E37-E39</f>
        <v>0</v>
      </c>
      <c r="F38" s="207">
        <f>ROUND(E38/365,0)</f>
        <v>0</v>
      </c>
      <c r="G38" s="205" t="s">
        <v>173</v>
      </c>
      <c r="H38" s="227">
        <v>34.159999999999997</v>
      </c>
      <c r="I38" s="205" t="s">
        <v>195</v>
      </c>
      <c r="J38" s="227">
        <v>-61.75</v>
      </c>
      <c r="K38" s="207"/>
      <c r="L38" s="228">
        <f>H38-J38</f>
        <v>95.91</v>
      </c>
      <c r="M38" s="207"/>
      <c r="N38" s="207">
        <f>L38*F38</f>
        <v>0</v>
      </c>
      <c r="O38" s="208"/>
      <c r="P38" s="229"/>
      <c r="Q38" s="230"/>
      <c r="R38" s="230"/>
      <c r="T38" s="201"/>
      <c r="U38" s="201"/>
    </row>
    <row r="39" spans="1:21">
      <c r="A39" s="190">
        <v>28</v>
      </c>
      <c r="B39" s="204"/>
      <c r="C39" s="204" t="s">
        <v>196</v>
      </c>
      <c r="D39" s="204"/>
      <c r="E39" s="204">
        <f>E37</f>
        <v>9332908.4236388169</v>
      </c>
      <c r="F39" s="207">
        <f>ROUND(E39/365,0)</f>
        <v>25570</v>
      </c>
      <c r="G39" s="205" t="s">
        <v>173</v>
      </c>
      <c r="H39" s="227">
        <v>34.159999999999997</v>
      </c>
      <c r="I39" s="205" t="s">
        <v>195</v>
      </c>
      <c r="J39" s="227">
        <v>0</v>
      </c>
      <c r="K39" s="207"/>
      <c r="L39" s="228">
        <f>H39-J39</f>
        <v>34.159999999999997</v>
      </c>
      <c r="M39" s="207"/>
      <c r="N39" s="207">
        <f>L39*F39</f>
        <v>873471.2</v>
      </c>
      <c r="O39" s="208"/>
      <c r="P39" s="229"/>
      <c r="Q39" s="230"/>
      <c r="R39" s="230"/>
      <c r="T39" s="201"/>
      <c r="U39" s="201"/>
    </row>
    <row r="40" spans="1:21">
      <c r="A40" s="190">
        <v>29</v>
      </c>
      <c r="B40" s="204"/>
      <c r="C40" s="204"/>
      <c r="D40" s="204"/>
      <c r="E40" s="204"/>
      <c r="F40" s="204"/>
      <c r="G40" s="205"/>
      <c r="H40" s="227"/>
      <c r="I40" s="205"/>
      <c r="J40" s="206"/>
      <c r="K40" s="207"/>
      <c r="L40" s="207"/>
      <c r="M40" s="207"/>
      <c r="N40" s="204"/>
      <c r="O40" s="208"/>
      <c r="P40" s="229"/>
      <c r="Q40" s="230"/>
      <c r="T40" s="201"/>
      <c r="U40" s="201"/>
    </row>
    <row r="41" spans="1:21">
      <c r="A41" s="190">
        <v>30</v>
      </c>
      <c r="B41" s="204" t="s">
        <v>197</v>
      </c>
      <c r="C41" s="204"/>
      <c r="D41" s="204"/>
      <c r="E41" s="204">
        <v>2358157.95271825</v>
      </c>
      <c r="F41" s="188"/>
      <c r="G41" s="189"/>
      <c r="H41" s="190"/>
      <c r="I41" s="189"/>
      <c r="J41" s="190"/>
      <c r="K41" s="191"/>
      <c r="L41" s="191"/>
      <c r="M41" s="191"/>
      <c r="N41" s="188"/>
      <c r="O41" s="208"/>
      <c r="P41" s="240"/>
      <c r="Q41" s="230"/>
      <c r="R41" s="201"/>
      <c r="S41" s="201"/>
    </row>
    <row r="42" spans="1:21">
      <c r="A42" s="190">
        <v>31</v>
      </c>
      <c r="B42" s="188"/>
      <c r="C42" s="204" t="s">
        <v>194</v>
      </c>
      <c r="D42" s="204"/>
      <c r="E42" s="204">
        <f>E41-E43</f>
        <v>0</v>
      </c>
      <c r="F42" s="207">
        <f>ROUND(E42/365,0)</f>
        <v>0</v>
      </c>
      <c r="G42" s="205" t="s">
        <v>173</v>
      </c>
      <c r="H42" s="227">
        <v>34.159999999999997</v>
      </c>
      <c r="I42" s="205" t="s">
        <v>198</v>
      </c>
      <c r="J42" s="227">
        <v>-61.75</v>
      </c>
      <c r="K42" s="207"/>
      <c r="L42" s="228">
        <f>H42-J42</f>
        <v>95.91</v>
      </c>
      <c r="M42" s="207"/>
      <c r="N42" s="207">
        <f>L42*F42</f>
        <v>0</v>
      </c>
      <c r="O42" s="208"/>
      <c r="P42" s="229"/>
      <c r="Q42" s="230"/>
      <c r="R42" s="230"/>
      <c r="S42" s="201"/>
    </row>
    <row r="43" spans="1:21">
      <c r="A43" s="190">
        <v>32</v>
      </c>
      <c r="B43" s="204"/>
      <c r="C43" s="204" t="s">
        <v>196</v>
      </c>
      <c r="D43" s="204"/>
      <c r="E43" s="204">
        <f>E41</f>
        <v>2358157.95271825</v>
      </c>
      <c r="F43" s="207">
        <f>ROUND(E43/365,0)</f>
        <v>6461</v>
      </c>
      <c r="G43" s="205" t="s">
        <v>173</v>
      </c>
      <c r="H43" s="227">
        <v>34.159999999999997</v>
      </c>
      <c r="I43" s="205" t="s">
        <v>198</v>
      </c>
      <c r="J43" s="227">
        <v>0</v>
      </c>
      <c r="K43" s="207"/>
      <c r="L43" s="228">
        <f>H43-J43</f>
        <v>34.159999999999997</v>
      </c>
      <c r="M43" s="207"/>
      <c r="N43" s="207">
        <f>L43*F43</f>
        <v>220707.75999999998</v>
      </c>
      <c r="O43" s="208"/>
      <c r="P43" s="229"/>
      <c r="Q43" s="230"/>
      <c r="R43" s="230"/>
      <c r="S43" s="201"/>
    </row>
    <row r="44" spans="1:21">
      <c r="A44" s="190">
        <v>33</v>
      </c>
      <c r="B44" s="204"/>
      <c r="C44" s="204"/>
      <c r="D44" s="204"/>
      <c r="E44" s="204"/>
      <c r="F44" s="204"/>
      <c r="G44" s="205"/>
      <c r="H44" s="227"/>
      <c r="I44" s="205"/>
      <c r="J44" s="206"/>
      <c r="K44" s="207"/>
      <c r="L44" s="228"/>
      <c r="M44" s="207"/>
      <c r="N44" s="207"/>
      <c r="O44" s="208"/>
      <c r="P44" s="229"/>
      <c r="Q44" s="230"/>
      <c r="R44" s="201"/>
      <c r="S44" s="201"/>
    </row>
    <row r="45" spans="1:21">
      <c r="A45" s="190">
        <v>34</v>
      </c>
      <c r="B45" s="188" t="s">
        <v>199</v>
      </c>
      <c r="C45" s="204"/>
      <c r="D45" s="204"/>
      <c r="E45" s="191">
        <v>20604446.98537245</v>
      </c>
      <c r="F45" s="207">
        <f>ROUND(E45/365,0)</f>
        <v>56451</v>
      </c>
      <c r="G45" s="205" t="s">
        <v>173</v>
      </c>
      <c r="H45" s="227">
        <v>34.159999999999997</v>
      </c>
      <c r="I45" s="205"/>
      <c r="J45" s="409">
        <v>27.92</v>
      </c>
      <c r="K45" s="255"/>
      <c r="L45" s="256">
        <f>H45-J45</f>
        <v>6.2399999999999949</v>
      </c>
      <c r="M45" s="255"/>
      <c r="N45" s="255">
        <f>L45*F45</f>
        <v>352254.2399999997</v>
      </c>
      <c r="O45" s="208"/>
      <c r="P45" s="227" t="s">
        <v>209</v>
      </c>
      <c r="Q45" s="230"/>
      <c r="R45" s="230"/>
      <c r="S45" s="201"/>
    </row>
    <row r="46" spans="1:21">
      <c r="A46" s="190">
        <v>35</v>
      </c>
      <c r="B46" s="188"/>
      <c r="C46" s="204"/>
      <c r="D46" s="204"/>
      <c r="E46" s="191"/>
      <c r="F46" s="207"/>
      <c r="G46" s="205"/>
      <c r="H46" s="227"/>
      <c r="I46" s="205"/>
      <c r="J46" s="206"/>
      <c r="K46" s="207"/>
      <c r="L46" s="228"/>
      <c r="M46" s="207"/>
      <c r="N46" s="207"/>
      <c r="O46" s="208"/>
      <c r="P46" s="229"/>
      <c r="Q46" s="230"/>
      <c r="R46" s="201"/>
      <c r="S46" s="201"/>
    </row>
    <row r="47" spans="1:21">
      <c r="A47" s="190">
        <v>36</v>
      </c>
      <c r="B47" s="204" t="s">
        <v>200</v>
      </c>
      <c r="C47" s="204"/>
      <c r="D47" s="204"/>
      <c r="E47" s="204">
        <v>298065.00354130857</v>
      </c>
      <c r="F47" s="207">
        <f>ROUND(E47/365,0)</f>
        <v>817</v>
      </c>
      <c r="G47" s="205" t="s">
        <v>173</v>
      </c>
      <c r="H47" s="227">
        <v>34.159999999999997</v>
      </c>
      <c r="I47" s="243" t="s">
        <v>46</v>
      </c>
      <c r="J47" s="227">
        <v>19.399999999999999</v>
      </c>
      <c r="K47" s="207"/>
      <c r="L47" s="228">
        <f>H47-J47</f>
        <v>14.759999999999998</v>
      </c>
      <c r="M47" s="207"/>
      <c r="N47" s="207">
        <f>L47*F47</f>
        <v>12058.919999999998</v>
      </c>
      <c r="O47" s="208"/>
      <c r="P47" s="227"/>
      <c r="Q47" s="230"/>
      <c r="R47" s="230"/>
      <c r="S47" s="201"/>
      <c r="T47" s="201"/>
      <c r="U47" s="201"/>
    </row>
    <row r="48" spans="1:21">
      <c r="A48" s="190">
        <v>37</v>
      </c>
      <c r="B48" s="188"/>
      <c r="C48" s="204"/>
      <c r="D48" s="204"/>
      <c r="E48" s="204"/>
      <c r="F48" s="204"/>
      <c r="G48" s="205"/>
      <c r="H48" s="227"/>
      <c r="I48" s="205"/>
      <c r="J48" s="206"/>
      <c r="K48" s="207"/>
      <c r="L48" s="207"/>
      <c r="M48" s="207"/>
      <c r="N48" s="204"/>
      <c r="O48" s="208"/>
      <c r="P48" s="229"/>
      <c r="Q48" s="230"/>
      <c r="R48" s="201"/>
      <c r="S48" s="201"/>
    </row>
    <row r="49" spans="1:21">
      <c r="A49" s="190">
        <v>38</v>
      </c>
      <c r="B49" s="204" t="s">
        <v>201</v>
      </c>
      <c r="C49" s="204"/>
      <c r="D49" s="204"/>
      <c r="E49" s="207">
        <v>10198592.161169415</v>
      </c>
      <c r="F49" s="207">
        <f>ROUND(E49/365,0)</f>
        <v>27941</v>
      </c>
      <c r="G49" s="205" t="s">
        <v>173</v>
      </c>
      <c r="H49" s="227">
        <v>34.159999999999997</v>
      </c>
      <c r="I49" s="205" t="s">
        <v>202</v>
      </c>
      <c r="J49" s="227">
        <v>91.249999999999986</v>
      </c>
      <c r="K49" s="207"/>
      <c r="L49" s="228">
        <f>H49-J49</f>
        <v>-57.089999999999989</v>
      </c>
      <c r="M49" s="207"/>
      <c r="N49" s="207">
        <f>L49*F49</f>
        <v>-1595151.6899999997</v>
      </c>
      <c r="O49" s="208"/>
      <c r="P49" s="229"/>
      <c r="Q49" s="230"/>
      <c r="R49" s="230"/>
      <c r="S49" s="201"/>
    </row>
    <row r="50" spans="1:21">
      <c r="A50" s="190">
        <v>39</v>
      </c>
      <c r="B50" s="188"/>
      <c r="C50" s="204"/>
      <c r="D50" s="204"/>
      <c r="E50" s="204"/>
      <c r="F50" s="204"/>
      <c r="G50" s="205"/>
      <c r="H50" s="227"/>
      <c r="I50" s="205"/>
      <c r="J50" s="206"/>
      <c r="K50" s="207"/>
      <c r="L50" s="207"/>
      <c r="M50" s="207"/>
      <c r="N50" s="204"/>
      <c r="O50" s="208"/>
      <c r="P50" s="229"/>
      <c r="Q50" s="230"/>
      <c r="R50" s="201"/>
      <c r="S50" s="201"/>
    </row>
    <row r="51" spans="1:21">
      <c r="A51" s="190">
        <v>40</v>
      </c>
      <c r="B51" s="188" t="s">
        <v>203</v>
      </c>
      <c r="C51" s="204"/>
      <c r="D51" s="204"/>
      <c r="E51" s="233">
        <v>35171670.417874411</v>
      </c>
      <c r="F51" s="207">
        <f>ROUND(E51/365,0)</f>
        <v>96361</v>
      </c>
      <c r="G51" s="205" t="s">
        <v>173</v>
      </c>
      <c r="H51" s="227">
        <v>34.159999999999997</v>
      </c>
      <c r="I51" s="205"/>
      <c r="J51" s="206">
        <v>0</v>
      </c>
      <c r="K51" s="207"/>
      <c r="L51" s="228">
        <f>H51-J51</f>
        <v>34.159999999999997</v>
      </c>
      <c r="M51" s="207"/>
      <c r="N51" s="233">
        <f>L51*F51</f>
        <v>3291691.76</v>
      </c>
      <c r="O51" s="208"/>
      <c r="P51" s="227"/>
      <c r="Q51" s="230"/>
      <c r="R51" s="230"/>
      <c r="S51" s="201"/>
      <c r="T51" s="201"/>
      <c r="U51" s="201"/>
    </row>
    <row r="52" spans="1:21">
      <c r="A52" s="190">
        <v>41</v>
      </c>
      <c r="B52" s="188"/>
      <c r="C52" s="204"/>
      <c r="D52" s="204"/>
      <c r="E52" s="204"/>
      <c r="F52" s="204"/>
      <c r="G52" s="205"/>
      <c r="H52" s="227"/>
      <c r="I52" s="205"/>
      <c r="J52" s="206"/>
      <c r="K52" s="207"/>
      <c r="L52" s="207"/>
      <c r="M52" s="207"/>
      <c r="N52" s="204"/>
      <c r="O52" s="208"/>
      <c r="Q52" s="230"/>
      <c r="R52" s="201"/>
      <c r="S52" s="201"/>
      <c r="T52" s="201"/>
      <c r="U52" s="201"/>
    </row>
    <row r="53" spans="1:21" ht="16.5" thickBot="1">
      <c r="A53" s="190">
        <v>42</v>
      </c>
      <c r="B53" s="188" t="s">
        <v>204</v>
      </c>
      <c r="C53" s="204"/>
      <c r="D53" s="204"/>
      <c r="E53" s="207">
        <f>+E42+E38+E45+E35+E18+E13+E49+E47+E51+E39+E43</f>
        <v>204147764.34085369</v>
      </c>
      <c r="F53" s="207"/>
      <c r="G53" s="205"/>
      <c r="H53" s="227"/>
      <c r="I53" s="205"/>
      <c r="J53" s="227"/>
      <c r="K53" s="207"/>
      <c r="L53" s="207"/>
      <c r="M53" s="207"/>
      <c r="N53" s="245">
        <f>+N42+N38+N45+N35+N18+N13+N49+N47+N51+N39+N43</f>
        <v>-4638638.8029987821</v>
      </c>
      <c r="O53" s="208"/>
      <c r="Q53" s="230"/>
      <c r="R53" s="201"/>
      <c r="S53" s="201"/>
      <c r="T53" s="201"/>
      <c r="U53" s="201"/>
    </row>
    <row r="54" spans="1:21" ht="16.5" thickTop="1">
      <c r="A54" s="190">
        <v>43</v>
      </c>
      <c r="C54" s="201"/>
      <c r="D54" s="201"/>
      <c r="E54" s="201"/>
      <c r="F54" s="201"/>
      <c r="G54" s="246"/>
      <c r="H54" s="229"/>
      <c r="I54" s="246"/>
      <c r="J54" s="247"/>
      <c r="K54" s="208"/>
      <c r="L54" s="208"/>
      <c r="M54" s="208"/>
      <c r="N54" s="208"/>
      <c r="O54" s="208"/>
      <c r="Q54" s="201"/>
      <c r="R54" s="201"/>
      <c r="S54" s="201"/>
      <c r="T54" s="201"/>
      <c r="U54" s="201"/>
    </row>
    <row r="55" spans="1:21">
      <c r="A55" s="190">
        <v>44</v>
      </c>
      <c r="B55" s="248" t="s">
        <v>205</v>
      </c>
      <c r="E55" s="249"/>
      <c r="H55" s="232"/>
      <c r="O55" s="208"/>
      <c r="Q55" s="201"/>
      <c r="R55" s="201"/>
      <c r="S55" s="201"/>
    </row>
    <row r="56" spans="1:21">
      <c r="C56" s="212"/>
      <c r="D56" s="212"/>
      <c r="E56" s="249"/>
      <c r="F56" s="212"/>
      <c r="G56" s="251"/>
      <c r="H56" s="252"/>
      <c r="I56" s="251"/>
      <c r="J56" s="253"/>
      <c r="K56" s="212"/>
      <c r="L56" s="212"/>
      <c r="M56" s="212"/>
      <c r="O56" s="208"/>
      <c r="Q56" s="201"/>
      <c r="R56" s="201"/>
      <c r="S56" s="201"/>
    </row>
    <row r="57" spans="1:21">
      <c r="B57" s="212"/>
      <c r="E57" s="249"/>
      <c r="H57" s="232"/>
      <c r="Q57" s="201"/>
      <c r="R57" s="201"/>
      <c r="S57" s="201"/>
    </row>
    <row r="58" spans="1:21">
      <c r="C58" s="244"/>
      <c r="D58" s="244"/>
      <c r="H58" s="188" t="s">
        <v>206</v>
      </c>
      <c r="N58" s="233">
        <f>'As Filed ATO-CWC1A'!N53</f>
        <v>-3062526.8829987803</v>
      </c>
      <c r="O58" s="208"/>
      <c r="Q58" s="201"/>
      <c r="R58" s="201"/>
      <c r="S58" s="201"/>
    </row>
    <row r="59" spans="1:21">
      <c r="H59" s="232"/>
    </row>
    <row r="60" spans="1:21" ht="16.5" thickBot="1">
      <c r="H60" s="188" t="s">
        <v>207</v>
      </c>
      <c r="N60" s="254">
        <f>N53-N58</f>
        <v>-1576111.9200000018</v>
      </c>
    </row>
    <row r="61" spans="1:21" ht="16.5" thickTop="1">
      <c r="H61" s="232"/>
    </row>
    <row r="62" spans="1:21">
      <c r="H62" s="232"/>
    </row>
    <row r="63" spans="1:21">
      <c r="H63" s="232"/>
    </row>
    <row r="64" spans="1:21">
      <c r="H64" s="232"/>
    </row>
    <row r="65" spans="8:8">
      <c r="H65" s="232"/>
    </row>
    <row r="66" spans="8:8">
      <c r="H66" s="232"/>
    </row>
    <row r="67" spans="8:8">
      <c r="H67" s="232"/>
    </row>
    <row r="68" spans="8:8">
      <c r="H68" s="232"/>
    </row>
    <row r="69" spans="8:8">
      <c r="H69" s="232"/>
    </row>
    <row r="70" spans="8:8">
      <c r="H70" s="232"/>
    </row>
    <row r="71" spans="8:8">
      <c r="H71" s="232"/>
    </row>
    <row r="72" spans="8:8">
      <c r="H72" s="232"/>
    </row>
    <row r="73" spans="8:8">
      <c r="H73" s="232"/>
    </row>
    <row r="74" spans="8:8">
      <c r="H74" s="232"/>
    </row>
    <row r="75" spans="8:8">
      <c r="H75" s="232"/>
    </row>
    <row r="76" spans="8:8">
      <c r="H76" s="232"/>
    </row>
    <row r="77" spans="8:8">
      <c r="H77" s="232"/>
    </row>
    <row r="78" spans="8:8">
      <c r="H78" s="232"/>
    </row>
    <row r="79" spans="8:8">
      <c r="H79" s="232"/>
    </row>
    <row r="80" spans="8:8">
      <c r="H80" s="232"/>
    </row>
    <row r="81" spans="8:8">
      <c r="H81" s="232"/>
    </row>
    <row r="82" spans="8:8">
      <c r="H82" s="232"/>
    </row>
    <row r="83" spans="8:8">
      <c r="H83" s="232"/>
    </row>
    <row r="84" spans="8:8">
      <c r="H84" s="232"/>
    </row>
    <row r="85" spans="8:8">
      <c r="H85" s="232"/>
    </row>
    <row r="86" spans="8:8">
      <c r="H86" s="232"/>
    </row>
    <row r="87" spans="8:8">
      <c r="H87" s="232"/>
    </row>
    <row r="88" spans="8:8">
      <c r="H88" s="232"/>
    </row>
    <row r="89" spans="8:8">
      <c r="H89" s="232"/>
    </row>
    <row r="90" spans="8:8">
      <c r="H90" s="232"/>
    </row>
    <row r="91" spans="8:8">
      <c r="H91" s="232"/>
    </row>
    <row r="92" spans="8:8">
      <c r="H92" s="232"/>
    </row>
    <row r="93" spans="8:8">
      <c r="H93" s="232"/>
    </row>
    <row r="94" spans="8:8">
      <c r="H94" s="232"/>
    </row>
    <row r="95" spans="8:8">
      <c r="H95" s="232"/>
    </row>
    <row r="96" spans="8:8">
      <c r="H96" s="232"/>
    </row>
    <row r="97" spans="8:8">
      <c r="H97" s="232"/>
    </row>
    <row r="98" spans="8:8">
      <c r="H98" s="232"/>
    </row>
    <row r="99" spans="8:8">
      <c r="H99" s="232"/>
    </row>
    <row r="100" spans="8:8">
      <c r="H100" s="232"/>
    </row>
    <row r="101" spans="8:8">
      <c r="H101" s="232"/>
    </row>
    <row r="102" spans="8:8">
      <c r="H102" s="232"/>
    </row>
    <row r="103" spans="8:8">
      <c r="H103" s="232"/>
    </row>
    <row r="104" spans="8:8">
      <c r="H104" s="232"/>
    </row>
    <row r="105" spans="8:8">
      <c r="H105" s="232"/>
    </row>
    <row r="106" spans="8:8">
      <c r="H106" s="232"/>
    </row>
    <row r="107" spans="8:8">
      <c r="H107" s="232"/>
    </row>
    <row r="108" spans="8:8">
      <c r="H108" s="232"/>
    </row>
    <row r="109" spans="8:8">
      <c r="H109" s="232"/>
    </row>
    <row r="110" spans="8:8">
      <c r="H110" s="232"/>
    </row>
    <row r="111" spans="8:8">
      <c r="H111" s="232"/>
    </row>
    <row r="112" spans="8:8">
      <c r="H112" s="232"/>
    </row>
    <row r="113" spans="8:8">
      <c r="H113" s="232"/>
    </row>
    <row r="114" spans="8:8">
      <c r="H114" s="232"/>
    </row>
    <row r="115" spans="8:8">
      <c r="H115" s="232"/>
    </row>
    <row r="116" spans="8:8">
      <c r="H116" s="232"/>
    </row>
    <row r="117" spans="8:8">
      <c r="H117" s="232"/>
    </row>
    <row r="118" spans="8:8">
      <c r="H118" s="232"/>
    </row>
    <row r="119" spans="8:8">
      <c r="H119" s="232"/>
    </row>
    <row r="120" spans="8:8">
      <c r="H120" s="232"/>
    </row>
    <row r="121" spans="8:8">
      <c r="H121" s="232"/>
    </row>
    <row r="122" spans="8:8">
      <c r="H122" s="232"/>
    </row>
    <row r="123" spans="8:8">
      <c r="H123" s="232"/>
    </row>
    <row r="124" spans="8:8">
      <c r="H124" s="232"/>
    </row>
    <row r="125" spans="8:8">
      <c r="H125" s="232"/>
    </row>
    <row r="126" spans="8:8">
      <c r="H126" s="232"/>
    </row>
    <row r="127" spans="8:8">
      <c r="H127" s="232"/>
    </row>
    <row r="128" spans="8:8">
      <c r="H128" s="232"/>
    </row>
    <row r="129" spans="8:8">
      <c r="H129" s="232"/>
    </row>
    <row r="130" spans="8:8">
      <c r="H130" s="232"/>
    </row>
    <row r="131" spans="8:8">
      <c r="H131" s="232"/>
    </row>
    <row r="132" spans="8:8">
      <c r="H132" s="232"/>
    </row>
    <row r="133" spans="8:8">
      <c r="H133" s="232"/>
    </row>
    <row r="134" spans="8:8">
      <c r="H134" s="232"/>
    </row>
    <row r="135" spans="8:8">
      <c r="H135" s="232"/>
    </row>
    <row r="136" spans="8:8">
      <c r="H136" s="232"/>
    </row>
    <row r="137" spans="8:8">
      <c r="H137" s="232"/>
    </row>
    <row r="138" spans="8:8">
      <c r="H138" s="232"/>
    </row>
    <row r="139" spans="8:8">
      <c r="H139" s="232"/>
    </row>
    <row r="140" spans="8:8">
      <c r="H140" s="232"/>
    </row>
    <row r="141" spans="8:8">
      <c r="H141" s="232"/>
    </row>
    <row r="142" spans="8:8">
      <c r="H142" s="232"/>
    </row>
    <row r="143" spans="8:8">
      <c r="H143" s="232"/>
    </row>
    <row r="144" spans="8:8">
      <c r="H144" s="232"/>
    </row>
    <row r="145" spans="8:8">
      <c r="H145" s="232"/>
    </row>
    <row r="146" spans="8:8">
      <c r="H146" s="232"/>
    </row>
    <row r="147" spans="8:8">
      <c r="H147" s="232"/>
    </row>
    <row r="148" spans="8:8">
      <c r="H148" s="232"/>
    </row>
    <row r="149" spans="8:8">
      <c r="H149" s="232"/>
    </row>
    <row r="150" spans="8:8">
      <c r="H150" s="232"/>
    </row>
    <row r="151" spans="8:8">
      <c r="H151" s="232"/>
    </row>
    <row r="152" spans="8:8">
      <c r="H152" s="232"/>
    </row>
    <row r="153" spans="8:8">
      <c r="H153" s="232"/>
    </row>
    <row r="154" spans="8:8">
      <c r="H154" s="232"/>
    </row>
    <row r="155" spans="8:8">
      <c r="H155" s="232"/>
    </row>
    <row r="156" spans="8:8">
      <c r="H156" s="232"/>
    </row>
    <row r="157" spans="8:8">
      <c r="H157" s="232"/>
    </row>
    <row r="158" spans="8:8">
      <c r="H158" s="232"/>
    </row>
    <row r="159" spans="8:8">
      <c r="H159" s="232"/>
    </row>
    <row r="160" spans="8:8">
      <c r="H160" s="232"/>
    </row>
    <row r="161" spans="8:8">
      <c r="H161" s="232"/>
    </row>
    <row r="162" spans="8:8">
      <c r="H162" s="232"/>
    </row>
    <row r="163" spans="8:8">
      <c r="H163" s="232"/>
    </row>
    <row r="164" spans="8:8">
      <c r="H164" s="232"/>
    </row>
    <row r="165" spans="8:8">
      <c r="H165" s="232"/>
    </row>
    <row r="166" spans="8:8">
      <c r="H166" s="232"/>
    </row>
    <row r="167" spans="8:8">
      <c r="H167" s="232"/>
    </row>
    <row r="168" spans="8:8">
      <c r="H168" s="232"/>
    </row>
    <row r="169" spans="8:8">
      <c r="H169" s="232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F169"/>
  <sheetViews>
    <sheetView showGridLines="0" topLeftCell="C28" zoomScale="85" zoomScaleNormal="85" zoomScaleSheetLayoutView="80" workbookViewId="0">
      <selection activeCell="Q60" sqref="Q60"/>
    </sheetView>
  </sheetViews>
  <sheetFormatPr defaultColWidth="11" defaultRowHeight="15.75"/>
  <cols>
    <col min="1" max="1" width="5" style="194" bestFit="1" customWidth="1"/>
    <col min="2" max="2" width="4.42578125" style="194" customWidth="1"/>
    <col min="3" max="3" width="32.28515625" style="194" customWidth="1"/>
    <col min="4" max="4" width="8" style="194" customWidth="1"/>
    <col min="5" max="5" width="16.42578125" style="194" bestFit="1" customWidth="1"/>
    <col min="6" max="8" width="16.42578125" style="194" customWidth="1"/>
    <col min="9" max="9" width="18.85546875" style="194" bestFit="1" customWidth="1"/>
    <col min="10" max="10" width="9.140625" style="250" customWidth="1"/>
    <col min="11" max="11" width="10.140625" style="240" bestFit="1" customWidth="1"/>
    <col min="12" max="12" width="8.85546875" style="250" customWidth="1"/>
    <col min="13" max="13" width="12" style="240" bestFit="1" customWidth="1"/>
    <col min="14" max="14" width="1.5703125" style="193" customWidth="1"/>
    <col min="15" max="15" width="10.85546875" style="193" bestFit="1" customWidth="1"/>
    <col min="16" max="16" width="1.85546875" style="193" customWidth="1"/>
    <col min="17" max="17" width="15.28515625" style="194" bestFit="1" customWidth="1"/>
    <col min="18" max="18" width="3.140625" style="193" customWidth="1"/>
    <col min="19" max="19" width="15.140625" style="194" bestFit="1" customWidth="1"/>
    <col min="20" max="20" width="9.28515625" style="194" customWidth="1"/>
    <col min="21" max="21" width="9.42578125" style="194" bestFit="1" customWidth="1"/>
    <col min="22" max="22" width="11" style="194"/>
    <col min="23" max="23" width="14.140625" style="194" bestFit="1" customWidth="1"/>
    <col min="24" max="26" width="11" style="194"/>
    <col min="27" max="27" width="14.140625" style="194" bestFit="1" customWidth="1"/>
    <col min="28" max="30" width="11" style="194"/>
    <col min="31" max="31" width="14.140625" style="194" bestFit="1" customWidth="1"/>
    <col min="32" max="32" width="17.7109375" style="194" customWidth="1"/>
    <col min="33" max="16384" width="11" style="194"/>
  </cols>
  <sheetData>
    <row r="1" spans="1:25">
      <c r="A1" s="188"/>
      <c r="B1" s="188"/>
      <c r="C1" s="188"/>
      <c r="D1" s="188"/>
      <c r="E1" s="188"/>
      <c r="F1" s="188"/>
      <c r="G1" s="188"/>
      <c r="H1" s="188"/>
      <c r="I1" s="188"/>
      <c r="J1" s="189"/>
      <c r="K1" s="190"/>
      <c r="L1" s="189"/>
      <c r="M1" s="190"/>
      <c r="N1" s="191"/>
      <c r="O1" s="191"/>
      <c r="P1" s="191"/>
      <c r="Q1" s="192" t="s">
        <v>149</v>
      </c>
    </row>
    <row r="2" spans="1:25">
      <c r="A2" s="195" t="s">
        <v>327</v>
      </c>
      <c r="B2" s="196"/>
      <c r="C2" s="196"/>
      <c r="D2" s="196"/>
      <c r="E2" s="196"/>
      <c r="F2" s="196"/>
      <c r="G2" s="196"/>
      <c r="H2" s="196"/>
      <c r="I2" s="196"/>
      <c r="J2" s="197"/>
      <c r="K2" s="196"/>
      <c r="L2" s="197"/>
      <c r="M2" s="196"/>
      <c r="N2" s="198"/>
      <c r="O2" s="198"/>
      <c r="P2" s="198"/>
      <c r="Q2" s="199"/>
      <c r="R2" s="200"/>
      <c r="T2" s="201"/>
      <c r="U2" s="201"/>
      <c r="V2" s="201"/>
      <c r="W2" s="201"/>
      <c r="X2" s="201"/>
      <c r="Y2" s="201"/>
    </row>
    <row r="3" spans="1:25">
      <c r="A3" s="202" t="s">
        <v>150</v>
      </c>
      <c r="B3" s="196"/>
      <c r="C3" s="196"/>
      <c r="D3" s="196"/>
      <c r="E3" s="196"/>
      <c r="F3" s="196"/>
      <c r="G3" s="196"/>
      <c r="H3" s="196"/>
      <c r="I3" s="196"/>
      <c r="J3" s="197"/>
      <c r="K3" s="196"/>
      <c r="L3" s="197"/>
      <c r="M3" s="196"/>
      <c r="N3" s="198"/>
      <c r="O3" s="198"/>
      <c r="P3" s="198"/>
      <c r="Q3" s="196"/>
      <c r="R3" s="200"/>
      <c r="T3" s="201"/>
      <c r="U3" s="201"/>
      <c r="V3" s="201"/>
      <c r="W3" s="201"/>
      <c r="X3" s="201"/>
      <c r="Y3" s="201"/>
    </row>
    <row r="4" spans="1:25">
      <c r="A4" s="203" t="s">
        <v>326</v>
      </c>
      <c r="B4" s="196"/>
      <c r="C4" s="196"/>
      <c r="D4" s="196"/>
      <c r="E4" s="196"/>
      <c r="F4" s="196"/>
      <c r="G4" s="196"/>
      <c r="H4" s="196"/>
      <c r="I4" s="196"/>
      <c r="J4" s="197"/>
      <c r="K4" s="196"/>
      <c r="L4" s="197"/>
      <c r="M4" s="196"/>
      <c r="N4" s="198"/>
      <c r="O4" s="198"/>
      <c r="P4" s="198"/>
      <c r="Q4" s="196"/>
      <c r="R4" s="200"/>
      <c r="T4" s="201"/>
      <c r="U4" s="201"/>
      <c r="V4" s="201"/>
      <c r="W4" s="201"/>
      <c r="X4" s="201"/>
      <c r="Y4" s="201"/>
    </row>
    <row r="5" spans="1:25">
      <c r="A5" s="203"/>
      <c r="B5" s="196"/>
      <c r="C5" s="196"/>
      <c r="D5" s="196"/>
      <c r="E5" s="196"/>
      <c r="F5" s="196"/>
      <c r="G5" s="196"/>
      <c r="H5" s="196"/>
      <c r="I5" s="196"/>
      <c r="J5" s="197"/>
      <c r="K5" s="196"/>
      <c r="L5" s="197"/>
      <c r="M5" s="196"/>
      <c r="N5" s="198"/>
      <c r="O5" s="198"/>
      <c r="P5" s="198"/>
      <c r="Q5" s="196"/>
      <c r="R5" s="200"/>
      <c r="T5" s="201"/>
      <c r="U5" s="201"/>
      <c r="V5" s="201"/>
      <c r="W5" s="201"/>
      <c r="X5" s="201"/>
      <c r="Y5" s="201"/>
    </row>
    <row r="6" spans="1:25">
      <c r="A6" s="204"/>
      <c r="B6" s="204"/>
      <c r="C6" s="204"/>
      <c r="D6" s="204"/>
      <c r="E6" s="204"/>
      <c r="F6" s="204"/>
      <c r="G6" s="204"/>
      <c r="H6" s="204"/>
      <c r="I6" s="204"/>
      <c r="J6" s="205"/>
      <c r="K6" s="206"/>
      <c r="L6" s="205"/>
      <c r="M6" s="206"/>
      <c r="N6" s="207"/>
      <c r="O6" s="207"/>
      <c r="P6" s="207"/>
      <c r="Q6" s="204"/>
      <c r="R6" s="208"/>
      <c r="T6" s="201"/>
      <c r="U6" s="201"/>
      <c r="V6" s="201"/>
      <c r="W6" s="201"/>
      <c r="X6" s="201"/>
      <c r="Y6" s="201"/>
    </row>
    <row r="7" spans="1:25" s="193" customFormat="1">
      <c r="A7" s="207"/>
      <c r="B7" s="209"/>
      <c r="C7" s="209"/>
      <c r="D7" s="209"/>
      <c r="E7" s="210" t="s">
        <v>88</v>
      </c>
      <c r="F7" s="210" t="s">
        <v>304</v>
      </c>
      <c r="G7" s="209"/>
      <c r="H7" s="210" t="s">
        <v>89</v>
      </c>
      <c r="I7" s="210" t="s">
        <v>151</v>
      </c>
      <c r="J7" s="211"/>
      <c r="K7" s="210"/>
      <c r="L7" s="211"/>
      <c r="M7" s="210" t="s">
        <v>109</v>
      </c>
      <c r="N7" s="209"/>
      <c r="O7" s="209"/>
      <c r="P7" s="209"/>
      <c r="Q7" s="210" t="s">
        <v>152</v>
      </c>
      <c r="R7" s="212"/>
      <c r="T7" s="208"/>
      <c r="U7" s="208"/>
      <c r="V7" s="208"/>
      <c r="W7" s="208"/>
      <c r="X7" s="208"/>
      <c r="Y7" s="208"/>
    </row>
    <row r="8" spans="1:25" s="193" customFormat="1">
      <c r="A8" s="213" t="s">
        <v>99</v>
      </c>
      <c r="B8" s="209"/>
      <c r="C8" s="209"/>
      <c r="D8" s="209"/>
      <c r="E8" s="210" t="s">
        <v>153</v>
      </c>
      <c r="F8" s="363" t="s">
        <v>303</v>
      </c>
      <c r="G8" s="210" t="s">
        <v>302</v>
      </c>
      <c r="H8" s="210" t="s">
        <v>153</v>
      </c>
      <c r="I8" s="214" t="s">
        <v>154</v>
      </c>
      <c r="J8" s="215"/>
      <c r="K8" s="210" t="s">
        <v>155</v>
      </c>
      <c r="L8" s="215"/>
      <c r="M8" s="210" t="s">
        <v>156</v>
      </c>
      <c r="N8" s="210"/>
      <c r="O8" s="210" t="s">
        <v>157</v>
      </c>
      <c r="P8" s="210"/>
      <c r="Q8" s="216" t="s">
        <v>158</v>
      </c>
      <c r="R8" s="217"/>
      <c r="T8" s="208"/>
      <c r="U8" s="208"/>
      <c r="V8" s="208"/>
      <c r="W8" s="208"/>
      <c r="X8" s="208"/>
      <c r="Y8" s="208"/>
    </row>
    <row r="9" spans="1:25" s="193" customFormat="1">
      <c r="A9" s="218" t="s">
        <v>100</v>
      </c>
      <c r="B9" s="219" t="s">
        <v>101</v>
      </c>
      <c r="C9" s="219"/>
      <c r="D9" s="219"/>
      <c r="E9" s="220" t="s">
        <v>159</v>
      </c>
      <c r="F9" s="220" t="s">
        <v>305</v>
      </c>
      <c r="G9" s="220" t="s">
        <v>211</v>
      </c>
      <c r="H9" s="220" t="s">
        <v>159</v>
      </c>
      <c r="I9" s="221" t="s">
        <v>160</v>
      </c>
      <c r="J9" s="222"/>
      <c r="K9" s="220" t="s">
        <v>161</v>
      </c>
      <c r="L9" s="222"/>
      <c r="M9" s="220" t="s">
        <v>161</v>
      </c>
      <c r="N9" s="220"/>
      <c r="O9" s="221" t="s">
        <v>162</v>
      </c>
      <c r="P9" s="220"/>
      <c r="Q9" s="221" t="s">
        <v>163</v>
      </c>
      <c r="R9" s="217"/>
      <c r="T9" s="208"/>
      <c r="U9" s="208"/>
      <c r="V9" s="208"/>
      <c r="W9" s="208"/>
      <c r="X9" s="208"/>
      <c r="Y9" s="208"/>
    </row>
    <row r="10" spans="1:25">
      <c r="A10" s="204"/>
      <c r="B10" s="196" t="s">
        <v>164</v>
      </c>
      <c r="C10" s="196"/>
      <c r="D10" s="196"/>
      <c r="E10" s="206" t="s">
        <v>165</v>
      </c>
      <c r="F10" s="206"/>
      <c r="G10" s="206"/>
      <c r="H10" s="206" t="s">
        <v>165</v>
      </c>
      <c r="I10" s="223" t="s">
        <v>166</v>
      </c>
      <c r="J10" s="224"/>
      <c r="K10" s="225" t="s">
        <v>167</v>
      </c>
      <c r="L10" s="213"/>
      <c r="M10" s="206" t="s">
        <v>168</v>
      </c>
      <c r="N10" s="213"/>
      <c r="O10" s="225" t="s">
        <v>169</v>
      </c>
      <c r="P10" s="213"/>
      <c r="Q10" s="225" t="s">
        <v>170</v>
      </c>
      <c r="R10" s="226"/>
      <c r="T10" s="201"/>
      <c r="U10" s="201"/>
      <c r="V10" s="201"/>
      <c r="W10" s="201"/>
      <c r="X10" s="201"/>
      <c r="Y10" s="201"/>
    </row>
    <row r="11" spans="1:25">
      <c r="A11" s="204"/>
      <c r="B11" s="204"/>
      <c r="C11" s="204"/>
      <c r="D11" s="204"/>
      <c r="E11" s="204"/>
      <c r="F11" s="204"/>
      <c r="G11" s="204"/>
      <c r="H11" s="204"/>
      <c r="I11" s="204"/>
      <c r="J11" s="205"/>
      <c r="K11" s="206"/>
      <c r="L11" s="205"/>
      <c r="M11" s="206"/>
      <c r="N11" s="207"/>
      <c r="O11" s="207"/>
      <c r="P11" s="207"/>
      <c r="Q11" s="204"/>
      <c r="R11" s="208"/>
      <c r="T11" s="201"/>
      <c r="U11" s="201"/>
      <c r="V11" s="201"/>
      <c r="W11" s="201"/>
      <c r="X11" s="201"/>
      <c r="Y11" s="201"/>
    </row>
    <row r="12" spans="1:25">
      <c r="A12" s="190">
        <f>1+A11</f>
        <v>1</v>
      </c>
      <c r="B12" s="188" t="s">
        <v>171</v>
      </c>
      <c r="C12" s="188"/>
      <c r="D12" s="188"/>
      <c r="E12" s="188"/>
      <c r="F12" s="188"/>
      <c r="G12" s="188"/>
      <c r="H12" s="188"/>
      <c r="I12" s="188"/>
      <c r="J12" s="189"/>
      <c r="K12" s="190"/>
      <c r="L12" s="189"/>
      <c r="M12" s="190"/>
      <c r="N12" s="191"/>
      <c r="O12" s="191"/>
      <c r="P12" s="191"/>
      <c r="Q12" s="188"/>
      <c r="S12" s="448"/>
      <c r="T12" s="448"/>
      <c r="U12" s="448"/>
    </row>
    <row r="13" spans="1:25">
      <c r="A13" s="190">
        <v>2</v>
      </c>
      <c r="B13" s="188"/>
      <c r="C13" s="204" t="s">
        <v>172</v>
      </c>
      <c r="D13" s="204"/>
      <c r="E13" s="207">
        <v>77873656.336473569</v>
      </c>
      <c r="F13" s="207"/>
      <c r="G13" s="207"/>
      <c r="H13" s="207">
        <f>E13+F13+G13</f>
        <v>77873656.336473569</v>
      </c>
      <c r="I13" s="207">
        <f>ROUND(H13/365,0)</f>
        <v>213352</v>
      </c>
      <c r="J13" s="205" t="s">
        <v>173</v>
      </c>
      <c r="K13" s="227">
        <v>34.159999999999997</v>
      </c>
      <c r="L13" s="205" t="s">
        <v>174</v>
      </c>
      <c r="M13" s="227">
        <v>38.74</v>
      </c>
      <c r="N13" s="207"/>
      <c r="O13" s="228">
        <f>K13-M13</f>
        <v>-4.5800000000000054</v>
      </c>
      <c r="P13" s="207"/>
      <c r="Q13" s="207">
        <f>O13*I13</f>
        <v>-977152.1600000012</v>
      </c>
      <c r="R13" s="208"/>
      <c r="S13" s="229"/>
      <c r="T13" s="230"/>
      <c r="U13" s="230"/>
      <c r="V13" s="201"/>
      <c r="W13" s="201"/>
      <c r="X13" s="201"/>
      <c r="Y13" s="201"/>
    </row>
    <row r="14" spans="1:25">
      <c r="A14" s="190">
        <v>3</v>
      </c>
      <c r="B14" s="204"/>
      <c r="C14" s="204"/>
      <c r="D14" s="204"/>
      <c r="E14" s="204"/>
      <c r="F14" s="204"/>
      <c r="G14" s="204"/>
      <c r="H14" s="204"/>
      <c r="I14" s="204"/>
      <c r="J14" s="205"/>
      <c r="K14" s="227"/>
      <c r="L14" s="205"/>
      <c r="M14" s="206"/>
      <c r="N14" s="207"/>
      <c r="O14" s="207"/>
      <c r="P14" s="207"/>
      <c r="Q14" s="204"/>
      <c r="R14" s="208"/>
      <c r="S14" s="229"/>
      <c r="T14" s="230"/>
      <c r="U14" s="201"/>
      <c r="V14" s="201"/>
      <c r="W14" s="201"/>
      <c r="X14" s="201"/>
      <c r="Y14" s="201"/>
    </row>
    <row r="15" spans="1:25">
      <c r="A15" s="190">
        <v>4</v>
      </c>
      <c r="B15" s="188" t="s">
        <v>175</v>
      </c>
      <c r="C15" s="188"/>
      <c r="D15" s="188"/>
      <c r="E15" s="188"/>
      <c r="F15" s="188"/>
      <c r="G15" s="188"/>
      <c r="H15" s="188"/>
      <c r="I15" s="188"/>
      <c r="J15" s="189"/>
      <c r="K15" s="231"/>
      <c r="L15" s="189"/>
      <c r="M15" s="190"/>
      <c r="N15" s="191"/>
      <c r="O15" s="191"/>
      <c r="P15" s="191"/>
      <c r="Q15" s="188"/>
      <c r="S15" s="232"/>
      <c r="T15" s="230"/>
    </row>
    <row r="16" spans="1:25">
      <c r="A16" s="190">
        <v>5</v>
      </c>
      <c r="B16" s="188"/>
      <c r="C16" s="204" t="s">
        <v>176</v>
      </c>
      <c r="D16" s="204"/>
      <c r="E16" s="204">
        <v>11642074.285009157</v>
      </c>
      <c r="F16" s="204"/>
      <c r="G16" s="365"/>
      <c r="H16" s="207">
        <f>E16+F16+G16</f>
        <v>11642074.285009157</v>
      </c>
      <c r="I16" s="207">
        <f t="shared" ref="I16:I17" si="0">ROUND(H16/365,0)</f>
        <v>31896</v>
      </c>
      <c r="J16" s="205" t="s">
        <v>173</v>
      </c>
      <c r="K16" s="227">
        <v>34.159999999999997</v>
      </c>
      <c r="L16" s="205" t="s">
        <v>177</v>
      </c>
      <c r="M16" s="227">
        <v>14.08</v>
      </c>
      <c r="N16" s="207"/>
      <c r="O16" s="228">
        <f>K16-M16</f>
        <v>20.079999999999998</v>
      </c>
      <c r="P16" s="207"/>
      <c r="Q16" s="207">
        <f>O16*I16</f>
        <v>640471.67999999993</v>
      </c>
      <c r="R16" s="208"/>
      <c r="S16" s="229"/>
      <c r="T16" s="230"/>
      <c r="U16" s="230"/>
      <c r="V16" s="201"/>
      <c r="W16" s="201"/>
      <c r="X16" s="201"/>
      <c r="Y16" s="201"/>
    </row>
    <row r="17" spans="1:25">
      <c r="A17" s="190">
        <v>6</v>
      </c>
      <c r="B17" s="188"/>
      <c r="C17" s="204" t="s">
        <v>178</v>
      </c>
      <c r="D17" s="204"/>
      <c r="E17" s="233">
        <f>E18-E16</f>
        <v>17514353.1194916</v>
      </c>
      <c r="F17" s="207">
        <v>-87539</v>
      </c>
      <c r="G17" s="366"/>
      <c r="H17" s="233">
        <f>E17+F17+G17</f>
        <v>17426814.1194916</v>
      </c>
      <c r="I17" s="207">
        <f t="shared" si="0"/>
        <v>47745</v>
      </c>
      <c r="J17" s="205" t="s">
        <v>173</v>
      </c>
      <c r="K17" s="227">
        <v>34.159999999999997</v>
      </c>
      <c r="L17" s="205" t="s">
        <v>179</v>
      </c>
      <c r="M17" s="234">
        <v>28.060000000000002</v>
      </c>
      <c r="N17" s="207"/>
      <c r="O17" s="228">
        <f>K17-M17</f>
        <v>6.0999999999999943</v>
      </c>
      <c r="P17" s="207"/>
      <c r="Q17" s="233">
        <f>O17*I17</f>
        <v>291244.49999999971</v>
      </c>
      <c r="R17" s="208"/>
      <c r="S17" s="368">
        <f>S37*'Gross Rev Conversion Factor'!B14</f>
        <v>-66004.12</v>
      </c>
      <c r="T17" s="367" t="s">
        <v>320</v>
      </c>
      <c r="U17" s="367"/>
      <c r="V17" s="201"/>
      <c r="W17" s="201"/>
      <c r="X17" s="201"/>
      <c r="Y17" s="201"/>
    </row>
    <row r="18" spans="1:25">
      <c r="A18" s="190">
        <v>7</v>
      </c>
      <c r="B18" s="188" t="s">
        <v>180</v>
      </c>
      <c r="C18" s="188"/>
      <c r="D18" s="188"/>
      <c r="E18" s="204">
        <v>29156427.404500756</v>
      </c>
      <c r="F18" s="204"/>
      <c r="G18" s="365" t="s">
        <v>321</v>
      </c>
      <c r="H18" s="204">
        <f>SUM(H16:H17)</f>
        <v>29068888.404500756</v>
      </c>
      <c r="I18" s="204"/>
      <c r="J18" s="189"/>
      <c r="K18" s="231"/>
      <c r="L18" s="189"/>
      <c r="M18" s="190"/>
      <c r="N18" s="191"/>
      <c r="O18" s="191"/>
      <c r="P18" s="191"/>
      <c r="Q18" s="204">
        <f>SUM(Q16:Q17)</f>
        <v>931716.1799999997</v>
      </c>
      <c r="S18" s="369"/>
      <c r="T18" s="230"/>
      <c r="W18" s="201"/>
      <c r="X18" s="201"/>
      <c r="Y18" s="201"/>
    </row>
    <row r="19" spans="1:25">
      <c r="A19" s="190">
        <v>8</v>
      </c>
      <c r="B19" s="188"/>
      <c r="C19" s="204"/>
      <c r="D19" s="204"/>
      <c r="E19" s="188"/>
      <c r="F19" s="188"/>
      <c r="G19" s="188"/>
      <c r="H19" s="188"/>
      <c r="I19" s="188"/>
      <c r="J19" s="205"/>
      <c r="K19" s="227"/>
      <c r="L19" s="205"/>
      <c r="M19" s="206"/>
      <c r="N19" s="207"/>
      <c r="O19" s="207"/>
      <c r="P19" s="207"/>
      <c r="Q19" s="188"/>
      <c r="R19" s="208"/>
      <c r="S19" s="370"/>
      <c r="T19" s="230"/>
      <c r="V19" s="201"/>
    </row>
    <row r="20" spans="1:25">
      <c r="A20" s="190">
        <v>9</v>
      </c>
      <c r="B20" s="204" t="s">
        <v>181</v>
      </c>
      <c r="C20" s="204"/>
      <c r="D20" s="204"/>
      <c r="E20" s="204"/>
      <c r="F20" s="204"/>
      <c r="G20" s="204"/>
      <c r="H20" s="204"/>
      <c r="I20" s="204"/>
      <c r="J20" s="205"/>
      <c r="K20" s="227"/>
      <c r="L20" s="205"/>
      <c r="M20" s="206"/>
      <c r="N20" s="207"/>
      <c r="O20" s="207"/>
      <c r="P20" s="207"/>
      <c r="Q20" s="204"/>
      <c r="R20" s="208"/>
      <c r="S20" s="370"/>
      <c r="T20" s="230"/>
      <c r="V20" s="201"/>
      <c r="W20" s="201"/>
      <c r="X20" s="201"/>
      <c r="Y20" s="201"/>
    </row>
    <row r="21" spans="1:25">
      <c r="A21" s="190">
        <v>10</v>
      </c>
      <c r="B21" s="188"/>
      <c r="C21" s="204" t="s">
        <v>182</v>
      </c>
      <c r="D21" s="204"/>
      <c r="E21" s="207">
        <v>8660652.0671408866</v>
      </c>
      <c r="F21" s="207"/>
      <c r="G21" s="207"/>
      <c r="H21" s="207">
        <f t="shared" ref="H21:H26" si="1">E21+F21+G21</f>
        <v>8660652.0671408866</v>
      </c>
      <c r="I21" s="207">
        <f t="shared" ref="I21:I26" si="2">ROUND(H21/365,0)</f>
        <v>23728</v>
      </c>
      <c r="J21" s="205" t="s">
        <v>173</v>
      </c>
      <c r="K21" s="227">
        <v>34.159999999999997</v>
      </c>
      <c r="L21" s="205" t="s">
        <v>183</v>
      </c>
      <c r="M21" s="234">
        <v>346.39129575819396</v>
      </c>
      <c r="N21" s="207"/>
      <c r="O21" s="228">
        <f t="shared" ref="O21:O26" si="3">K21-M21</f>
        <v>-312.23129575819394</v>
      </c>
      <c r="P21" s="207"/>
      <c r="Q21" s="207">
        <f t="shared" ref="Q21:Q26" si="4">O21*I21</f>
        <v>-7408624.1857504258</v>
      </c>
      <c r="R21" s="208"/>
      <c r="S21" s="371" t="s">
        <v>343</v>
      </c>
      <c r="T21" s="230"/>
      <c r="U21" s="230"/>
      <c r="V21" s="201"/>
      <c r="W21" s="201"/>
      <c r="X21" s="201"/>
      <c r="Y21" s="201"/>
    </row>
    <row r="22" spans="1:25">
      <c r="A22" s="190">
        <v>11</v>
      </c>
      <c r="B22" s="188"/>
      <c r="C22" s="204" t="s">
        <v>184</v>
      </c>
      <c r="D22" s="204"/>
      <c r="E22" s="207">
        <v>19475</v>
      </c>
      <c r="F22" s="207"/>
      <c r="G22" s="207"/>
      <c r="H22" s="207">
        <f t="shared" si="1"/>
        <v>19475</v>
      </c>
      <c r="I22" s="207">
        <f t="shared" si="2"/>
        <v>53</v>
      </c>
      <c r="J22" s="205" t="s">
        <v>173</v>
      </c>
      <c r="K22" s="227">
        <v>34.159999999999997</v>
      </c>
      <c r="L22" s="205" t="s">
        <v>183</v>
      </c>
      <c r="M22" s="234">
        <v>58.819980519574926</v>
      </c>
      <c r="N22" s="207"/>
      <c r="O22" s="228">
        <f t="shared" si="3"/>
        <v>-24.65998051957493</v>
      </c>
      <c r="P22" s="207"/>
      <c r="Q22" s="207">
        <f t="shared" si="4"/>
        <v>-1306.9789675374714</v>
      </c>
      <c r="R22" s="208"/>
      <c r="S22" s="370"/>
      <c r="T22" s="230"/>
      <c r="U22" s="230"/>
      <c r="V22" s="201"/>
      <c r="W22" s="201"/>
      <c r="X22" s="201"/>
      <c r="Y22" s="201"/>
    </row>
    <row r="23" spans="1:25">
      <c r="A23" s="190">
        <v>12</v>
      </c>
      <c r="B23" s="188"/>
      <c r="C23" s="204" t="s">
        <v>185</v>
      </c>
      <c r="D23" s="204"/>
      <c r="E23" s="207">
        <v>559730.44532399287</v>
      </c>
      <c r="F23" s="207"/>
      <c r="G23" s="366"/>
      <c r="H23" s="207">
        <f t="shared" si="1"/>
        <v>559730.44532399287</v>
      </c>
      <c r="I23" s="207">
        <f t="shared" si="2"/>
        <v>1534</v>
      </c>
      <c r="J23" s="205" t="s">
        <v>173</v>
      </c>
      <c r="K23" s="227">
        <v>34.159999999999997</v>
      </c>
      <c r="L23" s="205" t="s">
        <v>183</v>
      </c>
      <c r="M23" s="234">
        <v>83.625</v>
      </c>
      <c r="N23" s="207"/>
      <c r="O23" s="228">
        <f t="shared" si="3"/>
        <v>-49.465000000000003</v>
      </c>
      <c r="P23" s="207"/>
      <c r="Q23" s="207">
        <f t="shared" si="4"/>
        <v>-75879.310000000012</v>
      </c>
      <c r="R23" s="208"/>
      <c r="S23" s="370"/>
      <c r="T23" s="230"/>
      <c r="U23" s="230"/>
      <c r="V23" s="201"/>
      <c r="W23" s="201"/>
      <c r="X23" s="201"/>
      <c r="Y23" s="201"/>
    </row>
    <row r="24" spans="1:25">
      <c r="A24" s="190">
        <v>13</v>
      </c>
      <c r="B24" s="188"/>
      <c r="C24" s="204" t="s">
        <v>186</v>
      </c>
      <c r="D24" s="204"/>
      <c r="E24" s="207">
        <v>8874645.2300000004</v>
      </c>
      <c r="F24" s="207"/>
      <c r="G24" s="207"/>
      <c r="H24" s="207">
        <f t="shared" si="1"/>
        <v>8874645.2300000004</v>
      </c>
      <c r="I24" s="207">
        <f t="shared" si="2"/>
        <v>24314</v>
      </c>
      <c r="J24" s="205" t="s">
        <v>173</v>
      </c>
      <c r="K24" s="227">
        <v>34.159999999999997</v>
      </c>
      <c r="L24" s="205" t="s">
        <v>183</v>
      </c>
      <c r="M24" s="227">
        <v>40.188120970667796</v>
      </c>
      <c r="N24" s="207"/>
      <c r="O24" s="228">
        <f t="shared" si="3"/>
        <v>-6.0281209706677998</v>
      </c>
      <c r="P24" s="207"/>
      <c r="Q24" s="207">
        <f t="shared" si="4"/>
        <v>-146567.73328081687</v>
      </c>
      <c r="R24" s="208"/>
      <c r="S24" s="370" t="s">
        <v>319</v>
      </c>
      <c r="T24" s="230"/>
      <c r="U24" s="230"/>
      <c r="V24" s="201"/>
      <c r="W24" s="201"/>
      <c r="X24" s="201"/>
      <c r="Y24" s="201"/>
    </row>
    <row r="25" spans="1:25">
      <c r="A25" s="190">
        <v>14</v>
      </c>
      <c r="B25" s="204"/>
      <c r="C25" s="204" t="s">
        <v>187</v>
      </c>
      <c r="D25" s="204"/>
      <c r="E25" s="207">
        <v>390530.6438993389</v>
      </c>
      <c r="F25" s="242">
        <f>'Summ Rev Req'!M14*1000000*'Gross Rev Conversion Factor'!B15</f>
        <v>-2675.9000000000024</v>
      </c>
      <c r="G25" s="242">
        <f>S37*'Gross Rev Conversion Factor'!B15</f>
        <v>-26401.648000000001</v>
      </c>
      <c r="H25" s="207">
        <f t="shared" si="1"/>
        <v>361453.09589933889</v>
      </c>
      <c r="I25" s="207">
        <f t="shared" si="2"/>
        <v>990</v>
      </c>
      <c r="J25" s="205" t="s">
        <v>188</v>
      </c>
      <c r="K25" s="227">
        <v>0</v>
      </c>
      <c r="L25" s="205" t="s">
        <v>183</v>
      </c>
      <c r="M25" s="234">
        <v>0</v>
      </c>
      <c r="N25" s="207"/>
      <c r="O25" s="228">
        <f t="shared" si="3"/>
        <v>0</v>
      </c>
      <c r="P25" s="207"/>
      <c r="Q25" s="207">
        <f t="shared" si="4"/>
        <v>0</v>
      </c>
      <c r="R25" s="208"/>
      <c r="S25" s="370"/>
      <c r="T25" s="230"/>
      <c r="U25" s="230"/>
      <c r="V25" s="201"/>
      <c r="W25" s="201"/>
      <c r="X25" s="201"/>
      <c r="Y25" s="201"/>
    </row>
    <row r="26" spans="1:25">
      <c r="A26" s="190">
        <v>15</v>
      </c>
      <c r="B26" s="188"/>
      <c r="C26" s="204" t="s">
        <v>189</v>
      </c>
      <c r="D26" s="204"/>
      <c r="E26" s="207">
        <v>145406</v>
      </c>
      <c r="F26" s="207"/>
      <c r="G26" s="207"/>
      <c r="H26" s="207">
        <f t="shared" si="1"/>
        <v>145406</v>
      </c>
      <c r="I26" s="207">
        <f t="shared" si="2"/>
        <v>398</v>
      </c>
      <c r="J26" s="205" t="s">
        <v>173</v>
      </c>
      <c r="K26" s="227">
        <v>34.159999999999997</v>
      </c>
      <c r="L26" s="205" t="s">
        <v>183</v>
      </c>
      <c r="M26" s="234">
        <v>59</v>
      </c>
      <c r="N26" s="207"/>
      <c r="O26" s="228">
        <f t="shared" si="3"/>
        <v>-24.840000000000003</v>
      </c>
      <c r="P26" s="207"/>
      <c r="Q26" s="207">
        <f t="shared" si="4"/>
        <v>-9886.3200000000015</v>
      </c>
      <c r="R26" s="208"/>
      <c r="S26" s="370"/>
      <c r="T26" s="230"/>
      <c r="U26" s="230"/>
      <c r="V26" s="201"/>
      <c r="W26" s="201"/>
      <c r="X26" s="201"/>
      <c r="Y26" s="201"/>
    </row>
    <row r="27" spans="1:25">
      <c r="A27" s="190">
        <v>16</v>
      </c>
      <c r="B27" s="188"/>
      <c r="C27" s="188"/>
      <c r="D27" s="188"/>
      <c r="E27" s="204"/>
      <c r="F27" s="204"/>
      <c r="G27" s="204"/>
      <c r="H27" s="204"/>
      <c r="I27" s="204"/>
      <c r="J27" s="205"/>
      <c r="K27" s="227"/>
      <c r="L27" s="205"/>
      <c r="M27" s="206"/>
      <c r="N27" s="207"/>
      <c r="O27" s="207"/>
      <c r="P27" s="207"/>
      <c r="Q27" s="204"/>
      <c r="R27" s="208"/>
      <c r="S27" s="370"/>
      <c r="T27" s="230"/>
      <c r="U27" s="201"/>
      <c r="V27" s="201"/>
      <c r="W27" s="201"/>
      <c r="X27" s="201"/>
      <c r="Y27" s="201"/>
    </row>
    <row r="28" spans="1:25">
      <c r="A28" s="190">
        <v>17</v>
      </c>
      <c r="B28" s="204" t="s">
        <v>190</v>
      </c>
      <c r="C28" s="188"/>
      <c r="D28" s="188"/>
      <c r="E28" s="235"/>
      <c r="F28" s="235"/>
      <c r="G28" s="235"/>
      <c r="H28" s="235"/>
      <c r="I28" s="204"/>
      <c r="J28" s="205"/>
      <c r="K28" s="227"/>
      <c r="L28" s="205"/>
      <c r="M28" s="206"/>
      <c r="N28" s="207"/>
      <c r="O28" s="207"/>
      <c r="P28" s="207"/>
      <c r="Q28" s="204"/>
      <c r="R28" s="208"/>
      <c r="S28" s="370"/>
      <c r="T28" s="230"/>
      <c r="U28" s="201"/>
      <c r="V28" s="201"/>
      <c r="W28" s="201"/>
      <c r="X28" s="201"/>
      <c r="Y28" s="201"/>
    </row>
    <row r="29" spans="1:25">
      <c r="A29" s="190">
        <v>18</v>
      </c>
      <c r="B29" s="188"/>
      <c r="C29" s="204" t="s">
        <v>182</v>
      </c>
      <c r="D29" s="236"/>
      <c r="E29" s="207">
        <v>110117.94906910509</v>
      </c>
      <c r="F29" s="207"/>
      <c r="G29" s="207"/>
      <c r="H29" s="207">
        <f>E29+F29+G29</f>
        <v>110117.94906910509</v>
      </c>
      <c r="I29" s="207">
        <f t="shared" ref="I29:I30" si="5">ROUND(H29/365,0)</f>
        <v>302</v>
      </c>
      <c r="J29" s="205" t="s">
        <v>173</v>
      </c>
      <c r="K29" s="227">
        <v>34.159999999999997</v>
      </c>
      <c r="L29" s="205" t="s">
        <v>183</v>
      </c>
      <c r="M29" s="234">
        <v>213.5</v>
      </c>
      <c r="N29" s="207"/>
      <c r="O29" s="228">
        <f>K29-M29</f>
        <v>-179.34</v>
      </c>
      <c r="P29" s="207"/>
      <c r="Q29" s="207">
        <f>O29*I29</f>
        <v>-54160.68</v>
      </c>
      <c r="R29" s="208"/>
      <c r="S29" s="371"/>
      <c r="T29" s="230"/>
      <c r="U29" s="230"/>
      <c r="V29" s="201"/>
      <c r="W29" s="201"/>
      <c r="X29" s="201"/>
      <c r="Y29" s="201"/>
    </row>
    <row r="30" spans="1:25">
      <c r="A30" s="190">
        <v>19</v>
      </c>
      <c r="B30" s="188"/>
      <c r="C30" s="204" t="s">
        <v>185</v>
      </c>
      <c r="D30" s="236"/>
      <c r="E30" s="207">
        <v>258445.25017449431</v>
      </c>
      <c r="F30" s="207"/>
      <c r="G30" s="207"/>
      <c r="H30" s="207">
        <f>E30+F30+G30</f>
        <v>258445.25017449431</v>
      </c>
      <c r="I30" s="207">
        <f t="shared" si="5"/>
        <v>708</v>
      </c>
      <c r="J30" s="205" t="s">
        <v>173</v>
      </c>
      <c r="K30" s="227">
        <v>34.159999999999997</v>
      </c>
      <c r="L30" s="205" t="s">
        <v>183</v>
      </c>
      <c r="M30" s="234">
        <v>83.625</v>
      </c>
      <c r="N30" s="207"/>
      <c r="O30" s="228">
        <f>K30-M30</f>
        <v>-49.465000000000003</v>
      </c>
      <c r="P30" s="207"/>
      <c r="Q30" s="207">
        <f>O30*I30</f>
        <v>-35021.22</v>
      </c>
      <c r="R30" s="208"/>
      <c r="S30" s="370"/>
      <c r="T30" s="230"/>
      <c r="U30" s="230"/>
      <c r="V30" s="238"/>
      <c r="W30" s="201"/>
      <c r="X30" s="201"/>
      <c r="Y30" s="201"/>
    </row>
    <row r="31" spans="1:25">
      <c r="A31" s="190">
        <v>20</v>
      </c>
      <c r="B31" s="188"/>
      <c r="C31" s="188"/>
      <c r="D31" s="239"/>
      <c r="E31" s="188"/>
      <c r="F31" s="188"/>
      <c r="G31" s="188"/>
      <c r="H31" s="188"/>
      <c r="I31" s="188"/>
      <c r="J31" s="189"/>
      <c r="K31" s="190"/>
      <c r="L31" s="189"/>
      <c r="M31" s="190"/>
      <c r="N31" s="191"/>
      <c r="O31" s="191"/>
      <c r="P31" s="191"/>
      <c r="Q31" s="188"/>
      <c r="S31" s="372"/>
      <c r="T31" s="230"/>
      <c r="U31" s="201"/>
      <c r="V31" s="201"/>
      <c r="W31" s="201"/>
      <c r="X31" s="201"/>
      <c r="Y31" s="201"/>
    </row>
    <row r="32" spans="1:25">
      <c r="A32" s="190">
        <v>21</v>
      </c>
      <c r="B32" s="188" t="s">
        <v>191</v>
      </c>
      <c r="C32" s="188"/>
      <c r="D32" s="239"/>
      <c r="E32" s="188"/>
      <c r="F32" s="188"/>
      <c r="G32" s="188"/>
      <c r="H32" s="188"/>
      <c r="I32" s="188"/>
      <c r="J32" s="189"/>
      <c r="K32" s="190"/>
      <c r="L32" s="189"/>
      <c r="M32" s="190"/>
      <c r="N32" s="191"/>
      <c r="O32" s="191"/>
      <c r="P32" s="191"/>
      <c r="Q32" s="188"/>
      <c r="S32" s="372"/>
      <c r="T32" s="230"/>
      <c r="U32" s="201"/>
      <c r="V32" s="201"/>
      <c r="W32" s="201"/>
      <c r="X32" s="201"/>
      <c r="Y32" s="201"/>
    </row>
    <row r="33" spans="1:32">
      <c r="A33" s="190">
        <v>22</v>
      </c>
      <c r="B33" s="188"/>
      <c r="C33" s="204" t="s">
        <v>182</v>
      </c>
      <c r="D33" s="236"/>
      <c r="E33" s="207">
        <v>0</v>
      </c>
      <c r="F33" s="207"/>
      <c r="G33" s="207"/>
      <c r="H33" s="207">
        <f>E33+F33+G33</f>
        <v>0</v>
      </c>
      <c r="I33" s="207">
        <f t="shared" ref="I33:I34" si="6">ROUND(H33/365,0)</f>
        <v>0</v>
      </c>
      <c r="J33" s="205" t="s">
        <v>173</v>
      </c>
      <c r="K33" s="227">
        <v>34.159999999999997</v>
      </c>
      <c r="L33" s="205" t="s">
        <v>183</v>
      </c>
      <c r="M33" s="234">
        <v>346.39129575819396</v>
      </c>
      <c r="N33" s="191"/>
      <c r="O33" s="228">
        <f>K33-M33</f>
        <v>-312.23129575819394</v>
      </c>
      <c r="P33" s="191"/>
      <c r="Q33" s="207">
        <f>O33*I33</f>
        <v>0</v>
      </c>
      <c r="S33" s="371"/>
      <c r="T33" s="230"/>
      <c r="U33" s="230"/>
    </row>
    <row r="34" spans="1:32">
      <c r="A34" s="190">
        <v>23</v>
      </c>
      <c r="B34" s="188"/>
      <c r="C34" s="204" t="s">
        <v>185</v>
      </c>
      <c r="D34" s="236"/>
      <c r="E34" s="207">
        <v>134837.06995688728</v>
      </c>
      <c r="F34" s="207"/>
      <c r="G34" s="207"/>
      <c r="H34" s="207">
        <f>E34+F34+G34</f>
        <v>134837.06995688728</v>
      </c>
      <c r="I34" s="207">
        <f t="shared" si="6"/>
        <v>369</v>
      </c>
      <c r="J34" s="205" t="s">
        <v>173</v>
      </c>
      <c r="K34" s="227">
        <v>34.159999999999997</v>
      </c>
      <c r="L34" s="205" t="s">
        <v>183</v>
      </c>
      <c r="M34" s="234">
        <v>83.625</v>
      </c>
      <c r="N34" s="191"/>
      <c r="O34" s="228">
        <f>K34-M34</f>
        <v>-49.465000000000003</v>
      </c>
      <c r="P34" s="191"/>
      <c r="Q34" s="207">
        <f>O34*I34</f>
        <v>-18252.585000000003</v>
      </c>
      <c r="S34" s="370"/>
      <c r="T34" s="230"/>
      <c r="U34" s="230"/>
    </row>
    <row r="35" spans="1:32">
      <c r="A35" s="190">
        <v>24</v>
      </c>
      <c r="B35" s="204" t="s">
        <v>192</v>
      </c>
      <c r="C35" s="204"/>
      <c r="D35" s="204"/>
      <c r="E35" s="241">
        <f>SUM(E21:E34)</f>
        <v>19153839.655564703</v>
      </c>
      <c r="F35" s="207"/>
      <c r="G35" s="207"/>
      <c r="H35" s="241">
        <f>SUM(H21:H34)</f>
        <v>19124762.107564703</v>
      </c>
      <c r="I35" s="207"/>
      <c r="J35" s="205"/>
      <c r="K35" s="227"/>
      <c r="L35" s="205"/>
      <c r="M35" s="206"/>
      <c r="N35" s="207"/>
      <c r="O35" s="207"/>
      <c r="P35" s="207"/>
      <c r="Q35" s="241">
        <f>SUM(Q21:Q34)</f>
        <v>-7749699.0129987793</v>
      </c>
      <c r="R35" s="208"/>
      <c r="S35" s="370"/>
      <c r="T35" s="230"/>
      <c r="U35" s="201"/>
    </row>
    <row r="36" spans="1:32">
      <c r="A36" s="190">
        <v>25</v>
      </c>
      <c r="B36" s="188"/>
      <c r="C36" s="204"/>
      <c r="D36" s="204"/>
      <c r="E36" s="204"/>
      <c r="F36" s="204"/>
      <c r="G36" s="204"/>
      <c r="H36" s="204"/>
      <c r="I36" s="204"/>
      <c r="J36" s="205"/>
      <c r="K36" s="227"/>
      <c r="L36" s="205"/>
      <c r="M36" s="206"/>
      <c r="N36" s="207"/>
      <c r="O36" s="207"/>
      <c r="P36" s="207"/>
      <c r="Q36" s="204"/>
      <c r="R36" s="208"/>
      <c r="S36" s="371" t="s">
        <v>318</v>
      </c>
      <c r="T36" s="230"/>
      <c r="U36" s="201"/>
      <c r="V36" s="201"/>
      <c r="W36" s="201"/>
      <c r="X36" s="201"/>
      <c r="Y36" s="201"/>
    </row>
    <row r="37" spans="1:32">
      <c r="A37" s="190">
        <v>26</v>
      </c>
      <c r="B37" s="204" t="s">
        <v>193</v>
      </c>
      <c r="C37" s="204"/>
      <c r="D37" s="204"/>
      <c r="E37" s="242">
        <v>9332908.4236388169</v>
      </c>
      <c r="F37" s="242">
        <f>'Summ Rev Req'!M14*1000000*-'Gross Rev Conversion Factor'!F23</f>
        <v>-266921.02500000026</v>
      </c>
      <c r="G37" s="242">
        <f>S37*-'Gross Rev Conversion Factor'!F23</f>
        <v>-2633564.3880000003</v>
      </c>
      <c r="H37" s="207">
        <f>E37+F37+G37</f>
        <v>6432423.0106388163</v>
      </c>
      <c r="I37" s="188"/>
      <c r="J37" s="189"/>
      <c r="K37" s="190"/>
      <c r="L37" s="189"/>
      <c r="M37" s="190"/>
      <c r="N37" s="191"/>
      <c r="O37" s="191"/>
      <c r="P37" s="191"/>
      <c r="Q37" s="188"/>
      <c r="R37" s="208"/>
      <c r="S37" s="373">
        <v>-13200824</v>
      </c>
      <c r="T37" s="230"/>
      <c r="U37" s="201"/>
      <c r="V37" s="201"/>
      <c r="W37" s="201">
        <f>'Summ Rev Req'!M41*1000000</f>
        <v>-13200823.853016445</v>
      </c>
      <c r="X37" s="201"/>
      <c r="Y37" s="201"/>
    </row>
    <row r="38" spans="1:32">
      <c r="A38" s="190">
        <v>27</v>
      </c>
      <c r="B38" s="188"/>
      <c r="C38" s="204" t="s">
        <v>194</v>
      </c>
      <c r="D38" s="204"/>
      <c r="E38" s="204">
        <f>E37-E39</f>
        <v>0</v>
      </c>
      <c r="F38" s="204"/>
      <c r="G38" s="204"/>
      <c r="H38" s="204">
        <f>H37-H39</f>
        <v>0</v>
      </c>
      <c r="I38" s="207">
        <f t="shared" ref="I38:I39" si="7">ROUND(H38/365,0)</f>
        <v>0</v>
      </c>
      <c r="J38" s="205" t="s">
        <v>173</v>
      </c>
      <c r="K38" s="227">
        <v>34.159999999999997</v>
      </c>
      <c r="L38" s="205" t="s">
        <v>195</v>
      </c>
      <c r="M38" s="227">
        <v>-61.75</v>
      </c>
      <c r="N38" s="207"/>
      <c r="O38" s="228">
        <f>K38-M38</f>
        <v>95.91</v>
      </c>
      <c r="P38" s="207"/>
      <c r="Q38" s="207">
        <f>O38*I38</f>
        <v>0</v>
      </c>
      <c r="R38" s="208"/>
      <c r="S38" s="371" t="s">
        <v>322</v>
      </c>
      <c r="T38" s="230"/>
      <c r="U38" s="230"/>
      <c r="W38" s="201"/>
      <c r="X38" s="201"/>
      <c r="Y38" s="201"/>
    </row>
    <row r="39" spans="1:32">
      <c r="A39" s="190">
        <v>28</v>
      </c>
      <c r="B39" s="204"/>
      <c r="C39" s="204" t="s">
        <v>196</v>
      </c>
      <c r="D39" s="204"/>
      <c r="E39" s="204">
        <f>E37</f>
        <v>9332908.4236388169</v>
      </c>
      <c r="F39" s="242">
        <f>F37</f>
        <v>-266921.02500000026</v>
      </c>
      <c r="G39" s="242">
        <f>G37</f>
        <v>-2633564.3880000003</v>
      </c>
      <c r="H39" s="204">
        <f>H37</f>
        <v>6432423.0106388163</v>
      </c>
      <c r="I39" s="207">
        <f t="shared" si="7"/>
        <v>17623</v>
      </c>
      <c r="J39" s="205" t="s">
        <v>173</v>
      </c>
      <c r="K39" s="227">
        <v>34.159999999999997</v>
      </c>
      <c r="L39" s="205" t="s">
        <v>195</v>
      </c>
      <c r="M39" s="227">
        <v>0</v>
      </c>
      <c r="N39" s="207"/>
      <c r="O39" s="228">
        <f>K39-M39</f>
        <v>34.159999999999997</v>
      </c>
      <c r="P39" s="207"/>
      <c r="Q39" s="207">
        <f>O39*I39</f>
        <v>602001.67999999993</v>
      </c>
      <c r="R39" s="208"/>
      <c r="S39" s="370"/>
      <c r="T39" s="230"/>
      <c r="U39" s="230"/>
      <c r="W39" s="201"/>
      <c r="X39" s="201"/>
      <c r="Y39" s="201"/>
    </row>
    <row r="40" spans="1:32">
      <c r="A40" s="190">
        <v>29</v>
      </c>
      <c r="B40" s="204"/>
      <c r="C40" s="204"/>
      <c r="D40" s="204"/>
      <c r="E40" s="204"/>
      <c r="F40" s="204"/>
      <c r="G40" s="204"/>
      <c r="H40" s="204"/>
      <c r="I40" s="204"/>
      <c r="J40" s="205"/>
      <c r="K40" s="227"/>
      <c r="L40" s="205"/>
      <c r="M40" s="206"/>
      <c r="N40" s="207"/>
      <c r="O40" s="207"/>
      <c r="P40" s="207"/>
      <c r="Q40" s="204"/>
      <c r="R40" s="208"/>
      <c r="S40" s="370"/>
      <c r="T40" s="230"/>
      <c r="W40" s="201"/>
      <c r="X40" s="201"/>
      <c r="Y40" s="201"/>
    </row>
    <row r="41" spans="1:32">
      <c r="A41" s="190">
        <v>30</v>
      </c>
      <c r="B41" s="204" t="s">
        <v>197</v>
      </c>
      <c r="C41" s="204"/>
      <c r="D41" s="204"/>
      <c r="E41" s="204">
        <v>2358157.95271825</v>
      </c>
      <c r="F41" s="242">
        <f>'Summ Rev Req'!M14*1000000*-'Gross Rev Conversion Factor'!F19</f>
        <v>-66897.500000000058</v>
      </c>
      <c r="G41" s="242">
        <f>S37*-'Gross Rev Conversion Factor'!F19</f>
        <v>-660041.20000000007</v>
      </c>
      <c r="H41" s="207">
        <f>E41+F41+G41</f>
        <v>1631219.2527182498</v>
      </c>
      <c r="I41" s="188"/>
      <c r="J41" s="189"/>
      <c r="K41" s="190"/>
      <c r="L41" s="189"/>
      <c r="M41" s="190"/>
      <c r="N41" s="191"/>
      <c r="O41" s="191"/>
      <c r="P41" s="191"/>
      <c r="Q41" s="188"/>
      <c r="R41" s="208"/>
      <c r="S41" s="372"/>
      <c r="T41" s="230"/>
      <c r="U41" s="201"/>
      <c r="V41" s="201"/>
    </row>
    <row r="42" spans="1:32">
      <c r="A42" s="190">
        <v>31</v>
      </c>
      <c r="B42" s="188"/>
      <c r="C42" s="204" t="s">
        <v>194</v>
      </c>
      <c r="D42" s="204"/>
      <c r="E42" s="204">
        <f>E41-E43</f>
        <v>0</v>
      </c>
      <c r="F42" s="204"/>
      <c r="G42" s="204"/>
      <c r="H42" s="204">
        <f>H41-H43</f>
        <v>0</v>
      </c>
      <c r="I42" s="207">
        <f t="shared" ref="I42:I43" si="8">ROUND(H42/365,0)</f>
        <v>0</v>
      </c>
      <c r="J42" s="205" t="s">
        <v>173</v>
      </c>
      <c r="K42" s="227">
        <v>34.159999999999997</v>
      </c>
      <c r="L42" s="205" t="s">
        <v>198</v>
      </c>
      <c r="M42" s="227">
        <v>-61.75</v>
      </c>
      <c r="N42" s="207"/>
      <c r="O42" s="228">
        <f>K42-M42</f>
        <v>95.91</v>
      </c>
      <c r="P42" s="207"/>
      <c r="Q42" s="207">
        <f>O42*I42</f>
        <v>0</v>
      </c>
      <c r="R42" s="208"/>
      <c r="S42" s="370"/>
      <c r="T42" s="230"/>
      <c r="U42" s="230"/>
      <c r="V42" s="201"/>
    </row>
    <row r="43" spans="1:32">
      <c r="A43" s="190">
        <v>32</v>
      </c>
      <c r="B43" s="204"/>
      <c r="C43" s="204" t="s">
        <v>196</v>
      </c>
      <c r="D43" s="204"/>
      <c r="E43" s="204">
        <f>E41</f>
        <v>2358157.95271825</v>
      </c>
      <c r="F43" s="242">
        <f>F41</f>
        <v>-66897.500000000058</v>
      </c>
      <c r="G43" s="242">
        <f>G41</f>
        <v>-660041.20000000007</v>
      </c>
      <c r="H43" s="204">
        <f>H41</f>
        <v>1631219.2527182498</v>
      </c>
      <c r="I43" s="207">
        <f t="shared" si="8"/>
        <v>4469</v>
      </c>
      <c r="J43" s="205" t="s">
        <v>173</v>
      </c>
      <c r="K43" s="227">
        <v>34.159999999999997</v>
      </c>
      <c r="L43" s="205" t="s">
        <v>198</v>
      </c>
      <c r="M43" s="227">
        <v>0</v>
      </c>
      <c r="N43" s="207"/>
      <c r="O43" s="228">
        <f>K43-M43</f>
        <v>34.159999999999997</v>
      </c>
      <c r="P43" s="207"/>
      <c r="Q43" s="207">
        <f>O43*I43</f>
        <v>152661.03999999998</v>
      </c>
      <c r="R43" s="208"/>
      <c r="S43" s="370"/>
      <c r="T43" s="230"/>
      <c r="U43" s="230"/>
      <c r="V43" s="201"/>
    </row>
    <row r="44" spans="1:32">
      <c r="A44" s="190">
        <v>33</v>
      </c>
      <c r="B44" s="204"/>
      <c r="C44" s="204"/>
      <c r="D44" s="204"/>
      <c r="E44" s="204"/>
      <c r="F44" s="204"/>
      <c r="G44" s="204"/>
      <c r="H44" s="204"/>
      <c r="I44" s="204"/>
      <c r="J44" s="205"/>
      <c r="K44" s="227"/>
      <c r="L44" s="205"/>
      <c r="M44" s="206"/>
      <c r="N44" s="207"/>
      <c r="O44" s="228"/>
      <c r="P44" s="207"/>
      <c r="Q44" s="207"/>
      <c r="R44" s="208"/>
      <c r="S44" s="370"/>
      <c r="T44" s="230"/>
      <c r="U44" s="201"/>
      <c r="V44" s="201"/>
    </row>
    <row r="45" spans="1:32">
      <c r="A45" s="190">
        <v>34</v>
      </c>
      <c r="B45" s="188" t="s">
        <v>199</v>
      </c>
      <c r="C45" s="204"/>
      <c r="D45" s="204"/>
      <c r="E45" s="191">
        <v>20604446.98537245</v>
      </c>
      <c r="F45" s="191">
        <v>6585</v>
      </c>
      <c r="G45" s="191"/>
      <c r="H45" s="207">
        <f>E45+F45+G45</f>
        <v>20611031.98537245</v>
      </c>
      <c r="I45" s="207">
        <f>ROUND(H45/365,0)</f>
        <v>56469</v>
      </c>
      <c r="J45" s="205" t="s">
        <v>173</v>
      </c>
      <c r="K45" s="227">
        <v>34.159999999999997</v>
      </c>
      <c r="L45" s="205"/>
      <c r="M45" s="227">
        <f>'CWC - Adjustment #1'!J45</f>
        <v>27.92</v>
      </c>
      <c r="N45" s="207"/>
      <c r="O45" s="228">
        <f>K45-M45</f>
        <v>6.2399999999999949</v>
      </c>
      <c r="P45" s="207"/>
      <c r="Q45" s="207">
        <f>O45*I45</f>
        <v>352366.55999999971</v>
      </c>
      <c r="R45" s="208"/>
      <c r="S45" s="370" t="s">
        <v>209</v>
      </c>
      <c r="T45" s="230"/>
      <c r="U45" s="230"/>
      <c r="V45" s="201"/>
      <c r="Y45" s="244" t="s">
        <v>307</v>
      </c>
      <c r="AE45" s="364" t="s">
        <v>317</v>
      </c>
    </row>
    <row r="46" spans="1:32">
      <c r="A46" s="190">
        <v>35</v>
      </c>
      <c r="B46" s="188"/>
      <c r="C46" s="204"/>
      <c r="D46" s="204"/>
      <c r="E46" s="191"/>
      <c r="F46" s="191"/>
      <c r="G46" s="191"/>
      <c r="H46" s="191"/>
      <c r="I46" s="207"/>
      <c r="J46" s="205"/>
      <c r="K46" s="227"/>
      <c r="L46" s="205"/>
      <c r="M46" s="206"/>
      <c r="N46" s="207"/>
      <c r="O46" s="228"/>
      <c r="P46" s="207"/>
      <c r="Q46" s="207"/>
      <c r="R46" s="208"/>
      <c r="S46" s="370"/>
      <c r="T46" s="230"/>
      <c r="U46" s="201" t="s">
        <v>306</v>
      </c>
      <c r="V46" s="201"/>
      <c r="W46" s="194">
        <f>'Rate Base'!I9</f>
        <v>596130007</v>
      </c>
      <c r="Y46" s="194" t="s">
        <v>308</v>
      </c>
      <c r="AA46" s="194">
        <f>'Rate Base'!I11</f>
        <v>583089824</v>
      </c>
      <c r="AC46" s="194" t="s">
        <v>316</v>
      </c>
      <c r="AE46" s="364">
        <v>567107666</v>
      </c>
      <c r="AF46" s="418">
        <f>'Rate Base'!I25</f>
        <v>567107665.68289101</v>
      </c>
    </row>
    <row r="47" spans="1:32">
      <c r="A47" s="190">
        <v>36</v>
      </c>
      <c r="B47" s="204" t="s">
        <v>200</v>
      </c>
      <c r="C47" s="204"/>
      <c r="D47" s="204"/>
      <c r="E47" s="204">
        <v>298065.00354130857</v>
      </c>
      <c r="F47" s="204">
        <f>AA51-298065</f>
        <v>-6520.0879999999888</v>
      </c>
      <c r="G47" s="204">
        <f>AF51</f>
        <v>-112705.90990000003</v>
      </c>
      <c r="H47" s="207">
        <f>E47+F47+G47</f>
        <v>178839.00564130855</v>
      </c>
      <c r="I47" s="207">
        <f>ROUND(H47/365,0)</f>
        <v>490</v>
      </c>
      <c r="J47" s="205" t="s">
        <v>173</v>
      </c>
      <c r="K47" s="227">
        <v>34.159999999999997</v>
      </c>
      <c r="L47" s="243" t="s">
        <v>46</v>
      </c>
      <c r="M47" s="227">
        <v>19.399999999999999</v>
      </c>
      <c r="N47" s="207"/>
      <c r="O47" s="228">
        <f>K47-M47</f>
        <v>14.759999999999998</v>
      </c>
      <c r="P47" s="207"/>
      <c r="Q47" s="207">
        <f>O47*I47</f>
        <v>7232.3999999999987</v>
      </c>
      <c r="R47" s="208"/>
      <c r="S47" s="370"/>
      <c r="T47" s="230"/>
      <c r="U47" s="230" t="s">
        <v>309</v>
      </c>
      <c r="V47" s="201"/>
      <c r="W47" s="238">
        <f>COC!H14</f>
        <v>5.0000000000000001E-4</v>
      </c>
      <c r="X47" s="201"/>
      <c r="Y47" s="230" t="s">
        <v>309</v>
      </c>
      <c r="Z47" s="201"/>
      <c r="AA47" s="238">
        <f>W47</f>
        <v>5.0000000000000001E-4</v>
      </c>
      <c r="AC47" s="230" t="s">
        <v>309</v>
      </c>
      <c r="AD47" s="201"/>
      <c r="AE47" s="238">
        <f>COC!H58</f>
        <v>2.9999999999999997E-4</v>
      </c>
    </row>
    <row r="48" spans="1:32">
      <c r="A48" s="190">
        <v>37</v>
      </c>
      <c r="B48" s="188"/>
      <c r="C48" s="204"/>
      <c r="D48" s="204"/>
      <c r="E48" s="204"/>
      <c r="F48" s="204"/>
      <c r="G48" s="204"/>
      <c r="H48" s="204"/>
      <c r="I48" s="204"/>
      <c r="J48" s="205"/>
      <c r="K48" s="227"/>
      <c r="L48" s="205"/>
      <c r="M48" s="206"/>
      <c r="N48" s="207"/>
      <c r="O48" s="207"/>
      <c r="P48" s="207"/>
      <c r="Q48" s="204"/>
      <c r="R48" s="208"/>
      <c r="S48" s="370"/>
      <c r="T48" s="230"/>
      <c r="U48" s="230" t="s">
        <v>311</v>
      </c>
      <c r="V48" s="201"/>
      <c r="W48" s="238">
        <f>COC!H15</f>
        <v>1.7100000000000001E-2</v>
      </c>
      <c r="Y48" s="230" t="s">
        <v>311</v>
      </c>
      <c r="Z48" s="201"/>
      <c r="AA48" s="238">
        <f>W48</f>
        <v>1.7100000000000001E-2</v>
      </c>
      <c r="AC48" s="230" t="s">
        <v>311</v>
      </c>
      <c r="AD48" s="201"/>
      <c r="AE48" s="238">
        <f>COC!H59</f>
        <v>1.7500000000000002E-2</v>
      </c>
    </row>
    <row r="49" spans="1:32">
      <c r="A49" s="190">
        <v>38</v>
      </c>
      <c r="B49" s="204" t="s">
        <v>201</v>
      </c>
      <c r="C49" s="204"/>
      <c r="D49" s="204"/>
      <c r="E49" s="207">
        <v>10198592.161169415</v>
      </c>
      <c r="F49" s="204">
        <f>AA52-10198592</f>
        <v>-227756.00960000046</v>
      </c>
      <c r="G49" s="207">
        <f>AF52</f>
        <v>461439.13210000098</v>
      </c>
      <c r="H49" s="207">
        <f>E49+F49+G49</f>
        <v>10432275.283669416</v>
      </c>
      <c r="I49" s="207">
        <f>ROUND(H49/365,0)</f>
        <v>28582</v>
      </c>
      <c r="J49" s="205" t="s">
        <v>173</v>
      </c>
      <c r="K49" s="227">
        <v>34.159999999999997</v>
      </c>
      <c r="L49" s="205" t="s">
        <v>202</v>
      </c>
      <c r="M49" s="227">
        <v>91.249999999999986</v>
      </c>
      <c r="N49" s="207"/>
      <c r="O49" s="228">
        <f>K49-M49</f>
        <v>-57.089999999999989</v>
      </c>
      <c r="P49" s="207"/>
      <c r="Q49" s="207">
        <f>O49*I49</f>
        <v>-1631746.3799999997</v>
      </c>
      <c r="R49" s="208"/>
      <c r="S49" s="229"/>
      <c r="T49" s="230"/>
      <c r="U49" s="230" t="s">
        <v>310</v>
      </c>
      <c r="V49" s="201"/>
      <c r="W49" s="238">
        <f>COC!H16</f>
        <v>5.8999999999999997E-2</v>
      </c>
      <c r="Y49" s="230" t="s">
        <v>310</v>
      </c>
      <c r="Z49" s="201"/>
      <c r="AA49" s="238">
        <f>W49</f>
        <v>5.8999999999999997E-2</v>
      </c>
      <c r="AC49" s="230" t="s">
        <v>310</v>
      </c>
      <c r="AD49" s="201"/>
      <c r="AE49" s="238">
        <f>COC!H60</f>
        <v>4.87E-2</v>
      </c>
    </row>
    <row r="50" spans="1:32">
      <c r="A50" s="190">
        <v>39</v>
      </c>
      <c r="B50" s="188"/>
      <c r="C50" s="204"/>
      <c r="D50" s="204"/>
      <c r="E50" s="204"/>
      <c r="F50" s="204"/>
      <c r="G50" s="204"/>
      <c r="H50" s="204"/>
      <c r="I50" s="204"/>
      <c r="J50" s="205"/>
      <c r="K50" s="227"/>
      <c r="L50" s="205"/>
      <c r="M50" s="206"/>
      <c r="N50" s="207"/>
      <c r="O50" s="207"/>
      <c r="P50" s="207"/>
      <c r="Q50" s="204"/>
      <c r="R50" s="208"/>
      <c r="S50" s="229"/>
      <c r="T50" s="230"/>
      <c r="U50" s="201"/>
      <c r="V50" s="201"/>
      <c r="Y50" s="201"/>
      <c r="Z50" s="201"/>
      <c r="AC50" s="201"/>
      <c r="AD50" s="201"/>
    </row>
    <row r="51" spans="1:32">
      <c r="A51" s="190">
        <v>40</v>
      </c>
      <c r="B51" s="188" t="s">
        <v>203</v>
      </c>
      <c r="C51" s="204"/>
      <c r="D51" s="204"/>
      <c r="E51" s="233">
        <v>35171670.417874411</v>
      </c>
      <c r="F51" s="233">
        <f>AA53-35171670</f>
        <v>-769370.38400000334</v>
      </c>
      <c r="G51" s="233">
        <f>AF53</f>
        <v>-5370768.2750999965</v>
      </c>
      <c r="H51" s="233">
        <f>E51+F51+G51</f>
        <v>29031531.758774411</v>
      </c>
      <c r="I51" s="207">
        <f>ROUND(H51/365,0)</f>
        <v>79538</v>
      </c>
      <c r="J51" s="205" t="s">
        <v>173</v>
      </c>
      <c r="K51" s="227">
        <v>34.159999999999997</v>
      </c>
      <c r="L51" s="205"/>
      <c r="M51" s="206">
        <v>0</v>
      </c>
      <c r="N51" s="207"/>
      <c r="O51" s="228">
        <f>K51-M51</f>
        <v>34.159999999999997</v>
      </c>
      <c r="P51" s="207"/>
      <c r="Q51" s="233">
        <f>O51*I51</f>
        <v>2717018.0799999996</v>
      </c>
      <c r="R51" s="208"/>
      <c r="S51" s="229"/>
      <c r="T51" s="230"/>
      <c r="U51" s="230" t="s">
        <v>312</v>
      </c>
      <c r="V51" s="201"/>
      <c r="W51" s="201">
        <f>$W$46*W47</f>
        <v>298065.00349999999</v>
      </c>
      <c r="X51" s="201"/>
      <c r="Y51" s="230" t="s">
        <v>312</v>
      </c>
      <c r="Z51" s="201"/>
      <c r="AA51" s="201">
        <f>$AA$46*AA47</f>
        <v>291544.91200000001</v>
      </c>
      <c r="AC51" s="230" t="s">
        <v>312</v>
      </c>
      <c r="AD51" s="201"/>
      <c r="AE51" s="201">
        <f>$W$46*AE47</f>
        <v>178839.00209999998</v>
      </c>
      <c r="AF51" s="194">
        <f>AE51-AA51</f>
        <v>-112705.90990000003</v>
      </c>
    </row>
    <row r="52" spans="1:32">
      <c r="A52" s="190">
        <v>41</v>
      </c>
      <c r="B52" s="188"/>
      <c r="C52" s="204"/>
      <c r="D52" s="204"/>
      <c r="E52" s="204"/>
      <c r="F52" s="204"/>
      <c r="G52" s="204"/>
      <c r="H52" s="204"/>
      <c r="I52" s="204"/>
      <c r="J52" s="205"/>
      <c r="K52" s="227"/>
      <c r="L52" s="205"/>
      <c r="M52" s="206"/>
      <c r="N52" s="207"/>
      <c r="O52" s="207"/>
      <c r="P52" s="207"/>
      <c r="Q52" s="204"/>
      <c r="R52" s="208"/>
      <c r="T52" s="230"/>
      <c r="U52" s="201" t="s">
        <v>313</v>
      </c>
      <c r="V52" s="201"/>
      <c r="W52" s="201">
        <f>$W$46*W48</f>
        <v>10193823.1197</v>
      </c>
      <c r="X52" s="201"/>
      <c r="Y52" s="201" t="s">
        <v>313</v>
      </c>
      <c r="Z52" s="201"/>
      <c r="AA52" s="201">
        <f>$AA$46*AA48</f>
        <v>9970835.9903999995</v>
      </c>
      <c r="AC52" s="201" t="s">
        <v>313</v>
      </c>
      <c r="AD52" s="201"/>
      <c r="AE52" s="201">
        <f>$W$46*AE48</f>
        <v>10432275.122500001</v>
      </c>
      <c r="AF52" s="194">
        <f t="shared" ref="AF52:AF53" si="9">AE52-AA52</f>
        <v>461439.13210000098</v>
      </c>
    </row>
    <row r="53" spans="1:32" ht="16.5" thickBot="1">
      <c r="A53" s="190">
        <v>42</v>
      </c>
      <c r="B53" s="188" t="s">
        <v>204</v>
      </c>
      <c r="C53" s="204"/>
      <c r="D53" s="204"/>
      <c r="E53" s="207">
        <f>+E42+E38+E45+E35+E18+E13+E49+E47+E51+E39+E43</f>
        <v>204147764.34085369</v>
      </c>
      <c r="F53" s="207">
        <f>SUM(F13:F51)-F37-F41</f>
        <v>-1421094.9066000041</v>
      </c>
      <c r="G53" s="207">
        <f>SUM(G13:G51)-G37-G41</f>
        <v>-8342042.2888999963</v>
      </c>
      <c r="H53" s="207">
        <f>+H42+H38+H45+H35+H18+H13+H49+H47+H51+H39+H43</f>
        <v>194384627.14535365</v>
      </c>
      <c r="I53" s="207"/>
      <c r="J53" s="205"/>
      <c r="K53" s="227"/>
      <c r="L53" s="205"/>
      <c r="M53" s="227"/>
      <c r="N53" s="207"/>
      <c r="O53" s="207"/>
      <c r="P53" s="207"/>
      <c r="Q53" s="245">
        <f>+Q42+Q38+Q45+Q35+Q18+Q13+Q49+Q47+Q51+Q39+Q43</f>
        <v>-5595601.6129987808</v>
      </c>
      <c r="R53" s="208"/>
      <c r="T53" s="230"/>
      <c r="U53" s="201" t="s">
        <v>203</v>
      </c>
      <c r="V53" s="201"/>
      <c r="W53" s="201">
        <f>$W$46*W49</f>
        <v>35171670.412999995</v>
      </c>
      <c r="X53" s="201"/>
      <c r="Y53" s="201" t="s">
        <v>203</v>
      </c>
      <c r="Z53" s="201"/>
      <c r="AA53" s="201">
        <f>$AA$46*AA49</f>
        <v>34402299.615999997</v>
      </c>
      <c r="AC53" s="201" t="s">
        <v>203</v>
      </c>
      <c r="AD53" s="201"/>
      <c r="AE53" s="201">
        <f>$W$46*AE49</f>
        <v>29031531.3409</v>
      </c>
      <c r="AF53" s="194">
        <f t="shared" si="9"/>
        <v>-5370768.2750999965</v>
      </c>
    </row>
    <row r="54" spans="1:32" ht="16.5" thickTop="1">
      <c r="A54" s="190">
        <v>43</v>
      </c>
      <c r="C54" s="201"/>
      <c r="D54" s="201"/>
      <c r="E54" s="201"/>
      <c r="F54" s="201"/>
      <c r="G54" s="201"/>
      <c r="H54" s="201"/>
      <c r="I54" s="201"/>
      <c r="J54" s="246"/>
      <c r="K54" s="229"/>
      <c r="L54" s="246"/>
      <c r="M54" s="247"/>
      <c r="N54" s="208"/>
      <c r="O54" s="208"/>
      <c r="P54" s="208"/>
      <c r="Q54" s="208"/>
      <c r="R54" s="208"/>
      <c r="T54" s="201"/>
      <c r="U54" s="201"/>
      <c r="V54" s="201"/>
      <c r="W54" s="201"/>
      <c r="X54" s="201"/>
      <c r="Y54" s="201"/>
    </row>
    <row r="55" spans="1:32">
      <c r="A55" s="190">
        <v>44</v>
      </c>
      <c r="B55" s="248" t="s">
        <v>205</v>
      </c>
      <c r="E55" s="249"/>
      <c r="F55" s="249"/>
      <c r="G55" s="249"/>
      <c r="H55" s="249"/>
      <c r="K55" s="232"/>
      <c r="R55" s="208"/>
      <c r="T55" s="201"/>
      <c r="U55" s="201" t="s">
        <v>314</v>
      </c>
      <c r="V55" s="201"/>
    </row>
    <row r="56" spans="1:32">
      <c r="C56" s="212"/>
      <c r="D56" s="212"/>
      <c r="E56" s="249"/>
      <c r="F56" s="249"/>
      <c r="G56" s="249"/>
      <c r="H56" s="249"/>
      <c r="I56" s="212"/>
      <c r="J56" s="251"/>
      <c r="K56" s="252"/>
      <c r="L56" s="251"/>
      <c r="M56" s="253"/>
      <c r="N56" s="212"/>
      <c r="O56" s="212"/>
      <c r="P56" s="212"/>
      <c r="R56" s="208"/>
      <c r="T56" s="201"/>
      <c r="U56" s="201" t="s">
        <v>315</v>
      </c>
      <c r="V56" s="201"/>
    </row>
    <row r="57" spans="1:32">
      <c r="B57" s="212"/>
      <c r="E57" s="249"/>
      <c r="F57" s="249"/>
      <c r="G57" s="249"/>
      <c r="H57" s="249"/>
      <c r="K57" s="232"/>
      <c r="T57" s="201"/>
      <c r="U57" s="201"/>
      <c r="V57" s="201"/>
    </row>
    <row r="58" spans="1:32">
      <c r="C58" s="244"/>
      <c r="D58" s="244"/>
      <c r="K58" s="188" t="s">
        <v>208</v>
      </c>
      <c r="Q58" s="233">
        <f>'CWC - Adjustment #1'!N53</f>
        <v>-4638638.8029987821</v>
      </c>
      <c r="R58" s="208"/>
      <c r="T58" s="201"/>
      <c r="U58" s="201"/>
      <c r="V58" s="201"/>
    </row>
    <row r="59" spans="1:32">
      <c r="K59" s="232"/>
    </row>
    <row r="60" spans="1:32" ht="16.5" thickBot="1">
      <c r="K60" s="188" t="s">
        <v>352</v>
      </c>
      <c r="Q60" s="254">
        <f>Q53-Q58</f>
        <v>-956962.80999999866</v>
      </c>
    </row>
    <row r="61" spans="1:32" ht="16.5" thickTop="1">
      <c r="K61" s="232"/>
    </row>
    <row r="62" spans="1:32">
      <c r="K62" s="232"/>
    </row>
    <row r="63" spans="1:32">
      <c r="K63" s="232"/>
    </row>
    <row r="64" spans="1:32">
      <c r="K64" s="232"/>
    </row>
    <row r="65" spans="11:11">
      <c r="K65" s="232"/>
    </row>
    <row r="66" spans="11:11">
      <c r="K66" s="232"/>
    </row>
    <row r="67" spans="11:11">
      <c r="K67" s="232"/>
    </row>
    <row r="68" spans="11:11">
      <c r="K68" s="232"/>
    </row>
    <row r="69" spans="11:11">
      <c r="K69" s="232"/>
    </row>
    <row r="70" spans="11:11">
      <c r="K70" s="232"/>
    </row>
    <row r="71" spans="11:11">
      <c r="K71" s="232"/>
    </row>
    <row r="72" spans="11:11">
      <c r="K72" s="232"/>
    </row>
    <row r="73" spans="11:11">
      <c r="K73" s="232"/>
    </row>
    <row r="74" spans="11:11">
      <c r="K74" s="232"/>
    </row>
    <row r="75" spans="11:11">
      <c r="K75" s="232"/>
    </row>
    <row r="76" spans="11:11">
      <c r="K76" s="232"/>
    </row>
    <row r="77" spans="11:11">
      <c r="K77" s="232"/>
    </row>
    <row r="78" spans="11:11">
      <c r="K78" s="232"/>
    </row>
    <row r="79" spans="11:11">
      <c r="K79" s="232"/>
    </row>
    <row r="80" spans="11:11">
      <c r="K80" s="232"/>
    </row>
    <row r="81" spans="11:11">
      <c r="K81" s="232"/>
    </row>
    <row r="82" spans="11:11">
      <c r="K82" s="232"/>
    </row>
    <row r="83" spans="11:11">
      <c r="K83" s="232"/>
    </row>
    <row r="84" spans="11:11">
      <c r="K84" s="232"/>
    </row>
    <row r="85" spans="11:11">
      <c r="K85" s="232"/>
    </row>
    <row r="86" spans="11:11">
      <c r="K86" s="232"/>
    </row>
    <row r="87" spans="11:11">
      <c r="K87" s="232"/>
    </row>
    <row r="88" spans="11:11">
      <c r="K88" s="232"/>
    </row>
    <row r="89" spans="11:11">
      <c r="K89" s="232"/>
    </row>
    <row r="90" spans="11:11">
      <c r="K90" s="232"/>
    </row>
    <row r="91" spans="11:11">
      <c r="K91" s="232"/>
    </row>
    <row r="92" spans="11:11">
      <c r="K92" s="232"/>
    </row>
    <row r="93" spans="11:11">
      <c r="K93" s="232"/>
    </row>
    <row r="94" spans="11:11">
      <c r="K94" s="232"/>
    </row>
    <row r="95" spans="11:11">
      <c r="K95" s="232"/>
    </row>
    <row r="96" spans="11:11">
      <c r="K96" s="232"/>
    </row>
    <row r="97" spans="11:11">
      <c r="K97" s="232"/>
    </row>
    <row r="98" spans="11:11">
      <c r="K98" s="232"/>
    </row>
    <row r="99" spans="11:11">
      <c r="K99" s="232"/>
    </row>
    <row r="100" spans="11:11">
      <c r="K100" s="232"/>
    </row>
    <row r="101" spans="11:11">
      <c r="K101" s="232"/>
    </row>
    <row r="102" spans="11:11">
      <c r="K102" s="232"/>
    </row>
    <row r="103" spans="11:11">
      <c r="K103" s="232"/>
    </row>
    <row r="104" spans="11:11">
      <c r="K104" s="232"/>
    </row>
    <row r="105" spans="11:11">
      <c r="K105" s="232"/>
    </row>
    <row r="106" spans="11:11">
      <c r="K106" s="232"/>
    </row>
    <row r="107" spans="11:11">
      <c r="K107" s="232"/>
    </row>
    <row r="108" spans="11:11">
      <c r="K108" s="232"/>
    </row>
    <row r="109" spans="11:11">
      <c r="K109" s="232"/>
    </row>
    <row r="110" spans="11:11">
      <c r="K110" s="232"/>
    </row>
    <row r="111" spans="11:11">
      <c r="K111" s="232"/>
    </row>
    <row r="112" spans="11:11">
      <c r="K112" s="232"/>
    </row>
    <row r="113" spans="11:11">
      <c r="K113" s="232"/>
    </row>
    <row r="114" spans="11:11">
      <c r="K114" s="232"/>
    </row>
    <row r="115" spans="11:11">
      <c r="K115" s="232"/>
    </row>
    <row r="116" spans="11:11">
      <c r="K116" s="232"/>
    </row>
    <row r="117" spans="11:11">
      <c r="K117" s="232"/>
    </row>
    <row r="118" spans="11:11">
      <c r="K118" s="232"/>
    </row>
    <row r="119" spans="11:11">
      <c r="K119" s="232"/>
    </row>
    <row r="120" spans="11:11">
      <c r="K120" s="232"/>
    </row>
    <row r="121" spans="11:11">
      <c r="K121" s="232"/>
    </row>
    <row r="122" spans="11:11">
      <c r="K122" s="232"/>
    </row>
    <row r="123" spans="11:11">
      <c r="K123" s="232"/>
    </row>
    <row r="124" spans="11:11">
      <c r="K124" s="232"/>
    </row>
    <row r="125" spans="11:11">
      <c r="K125" s="232"/>
    </row>
    <row r="126" spans="11:11">
      <c r="K126" s="232"/>
    </row>
    <row r="127" spans="11:11">
      <c r="K127" s="232"/>
    </row>
    <row r="128" spans="11:11">
      <c r="K128" s="232"/>
    </row>
    <row r="129" spans="11:11">
      <c r="K129" s="232"/>
    </row>
    <row r="130" spans="11:11">
      <c r="K130" s="232"/>
    </row>
    <row r="131" spans="11:11">
      <c r="K131" s="232"/>
    </row>
    <row r="132" spans="11:11">
      <c r="K132" s="232"/>
    </row>
    <row r="133" spans="11:11">
      <c r="K133" s="232"/>
    </row>
    <row r="134" spans="11:11">
      <c r="K134" s="232"/>
    </row>
    <row r="135" spans="11:11">
      <c r="K135" s="232"/>
    </row>
    <row r="136" spans="11:11">
      <c r="K136" s="232"/>
    </row>
    <row r="137" spans="11:11">
      <c r="K137" s="232"/>
    </row>
    <row r="138" spans="11:11">
      <c r="K138" s="232"/>
    </row>
    <row r="139" spans="11:11">
      <c r="K139" s="232"/>
    </row>
    <row r="140" spans="11:11">
      <c r="K140" s="232"/>
    </row>
    <row r="141" spans="11:11">
      <c r="K141" s="232"/>
    </row>
    <row r="142" spans="11:11">
      <c r="K142" s="232"/>
    </row>
    <row r="143" spans="11:11">
      <c r="K143" s="232"/>
    </row>
    <row r="144" spans="11:11">
      <c r="K144" s="232"/>
    </row>
    <row r="145" spans="11:11">
      <c r="K145" s="232"/>
    </row>
    <row r="146" spans="11:11">
      <c r="K146" s="232"/>
    </row>
    <row r="147" spans="11:11">
      <c r="K147" s="232"/>
    </row>
    <row r="148" spans="11:11">
      <c r="K148" s="232"/>
    </row>
    <row r="149" spans="11:11">
      <c r="K149" s="232"/>
    </row>
    <row r="150" spans="11:11">
      <c r="K150" s="232"/>
    </row>
    <row r="151" spans="11:11">
      <c r="K151" s="232"/>
    </row>
    <row r="152" spans="11:11">
      <c r="K152" s="232"/>
    </row>
    <row r="153" spans="11:11">
      <c r="K153" s="232"/>
    </row>
    <row r="154" spans="11:11">
      <c r="K154" s="232"/>
    </row>
    <row r="155" spans="11:11">
      <c r="K155" s="232"/>
    </row>
    <row r="156" spans="11:11">
      <c r="K156" s="232"/>
    </row>
    <row r="157" spans="11:11">
      <c r="K157" s="232"/>
    </row>
    <row r="158" spans="11:11">
      <c r="K158" s="232"/>
    </row>
    <row r="159" spans="11:11">
      <c r="K159" s="232"/>
    </row>
    <row r="160" spans="11:11">
      <c r="K160" s="232"/>
    </row>
    <row r="161" spans="11:11">
      <c r="K161" s="232"/>
    </row>
    <row r="162" spans="11:11">
      <c r="K162" s="232"/>
    </row>
    <row r="163" spans="11:11">
      <c r="K163" s="232"/>
    </row>
    <row r="164" spans="11:11">
      <c r="K164" s="232"/>
    </row>
    <row r="165" spans="11:11">
      <c r="K165" s="232"/>
    </row>
    <row r="166" spans="11:11">
      <c r="K166" s="232"/>
    </row>
    <row r="167" spans="11:11">
      <c r="K167" s="232"/>
    </row>
    <row r="168" spans="11:11">
      <c r="K168" s="232"/>
    </row>
    <row r="169" spans="11:11">
      <c r="K169" s="232"/>
    </row>
  </sheetData>
  <mergeCells count="1">
    <mergeCell ref="S12:U12"/>
  </mergeCells>
  <printOptions horizontalCentered="1"/>
  <pageMargins left="0.6" right="0.6" top="0.75" bottom="0.5" header="0.25" footer="0.24"/>
  <pageSetup scale="47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9" sqref="B19"/>
    </sheetView>
  </sheetViews>
  <sheetFormatPr defaultRowHeight="12.75"/>
  <cols>
    <col min="2" max="2" width="10.42578125" customWidth="1"/>
    <col min="6" max="6" width="20" customWidth="1"/>
    <col min="8" max="8" width="9.140625" customWidth="1"/>
    <col min="9" max="9" width="15.28515625" customWidth="1"/>
  </cols>
  <sheetData>
    <row r="1" spans="1:9">
      <c r="A1" s="425" t="s">
        <v>28</v>
      </c>
      <c r="B1" s="425"/>
      <c r="C1" s="425"/>
      <c r="D1" s="425"/>
      <c r="E1" s="425"/>
      <c r="F1" s="425"/>
      <c r="G1" s="425"/>
      <c r="H1" s="425"/>
      <c r="I1" s="425"/>
    </row>
    <row r="2" spans="1:9">
      <c r="A2" s="426" t="s">
        <v>14</v>
      </c>
      <c r="B2" s="426"/>
      <c r="C2" s="426"/>
      <c r="D2" s="426"/>
      <c r="E2" s="426"/>
      <c r="F2" s="426"/>
      <c r="G2" s="426"/>
      <c r="H2" s="426"/>
      <c r="I2" s="426"/>
    </row>
    <row r="3" spans="1:9">
      <c r="A3" s="426" t="s">
        <v>50</v>
      </c>
      <c r="B3" s="426"/>
      <c r="C3" s="426"/>
      <c r="D3" s="426"/>
      <c r="E3" s="426"/>
      <c r="F3" s="426"/>
      <c r="G3" s="426"/>
      <c r="H3" s="426"/>
      <c r="I3" s="426"/>
    </row>
    <row r="4" spans="1:9">
      <c r="A4" s="426" t="s">
        <v>52</v>
      </c>
      <c r="B4" s="426"/>
      <c r="C4" s="426"/>
      <c r="D4" s="426"/>
      <c r="E4" s="426"/>
      <c r="F4" s="426"/>
      <c r="G4" s="426"/>
      <c r="H4" s="426"/>
      <c r="I4" s="426"/>
    </row>
    <row r="6" spans="1:9">
      <c r="I6" s="13"/>
    </row>
    <row r="7" spans="1:9">
      <c r="I7" s="15" t="s">
        <v>12</v>
      </c>
    </row>
    <row r="8" spans="1:9">
      <c r="I8" s="13"/>
    </row>
    <row r="9" spans="1:9">
      <c r="A9" s="40" t="s">
        <v>30</v>
      </c>
      <c r="B9" s="3"/>
      <c r="C9" s="3"/>
      <c r="D9" s="3"/>
      <c r="E9" s="3"/>
      <c r="F9" s="3"/>
      <c r="G9" s="3"/>
      <c r="H9" s="3"/>
      <c r="I9" s="24">
        <v>596130007</v>
      </c>
    </row>
    <row r="10" spans="1:9">
      <c r="A10" s="86" t="s">
        <v>59</v>
      </c>
      <c r="B10" s="21"/>
      <c r="C10" s="21"/>
      <c r="D10" s="21"/>
      <c r="E10" s="3"/>
      <c r="F10" s="3"/>
      <c r="G10" s="3"/>
      <c r="H10" s="3"/>
      <c r="I10" s="98">
        <f>583089824-596130007</f>
        <v>-13040183</v>
      </c>
    </row>
    <row r="11" spans="1:9" ht="13.5" thickBot="1">
      <c r="A11" s="86" t="s">
        <v>62</v>
      </c>
      <c r="B11" s="21"/>
      <c r="C11" s="21"/>
      <c r="D11" s="21"/>
      <c r="E11" s="3"/>
      <c r="F11" s="3"/>
      <c r="G11" s="3"/>
      <c r="H11" s="3"/>
      <c r="I11" s="99">
        <f>SUM(I9:I10)</f>
        <v>583089824</v>
      </c>
    </row>
    <row r="12" spans="1:9" ht="13.5" thickTop="1">
      <c r="A12" s="40"/>
      <c r="B12" s="3"/>
      <c r="C12" s="3"/>
      <c r="D12" s="3"/>
      <c r="E12" s="3"/>
      <c r="F12" s="3"/>
      <c r="G12" s="3"/>
      <c r="H12" s="3"/>
      <c r="I12" s="24"/>
    </row>
    <row r="13" spans="1:9">
      <c r="A13" s="40" t="s">
        <v>27</v>
      </c>
      <c r="B13" s="3"/>
      <c r="C13" s="3"/>
      <c r="D13" s="3"/>
      <c r="E13" s="3"/>
      <c r="F13" s="3"/>
      <c r="G13" s="3"/>
      <c r="H13" s="3"/>
      <c r="I13" s="6"/>
    </row>
    <row r="14" spans="1:9">
      <c r="A14" s="40"/>
      <c r="B14" s="40" t="s">
        <v>323</v>
      </c>
      <c r="C14" s="3"/>
      <c r="D14" s="3"/>
      <c r="E14" s="3"/>
      <c r="F14" s="3"/>
      <c r="G14" s="3"/>
      <c r="H14" s="3"/>
      <c r="I14" s="6">
        <f>'NOL ADIT Tax Income '!I26</f>
        <v>-5303465.4088658998</v>
      </c>
    </row>
    <row r="15" spans="1:9">
      <c r="A15" s="40"/>
      <c r="B15" s="40" t="s">
        <v>288</v>
      </c>
      <c r="C15" s="3"/>
      <c r="D15" s="3"/>
      <c r="E15" s="3"/>
      <c r="F15" s="3"/>
      <c r="G15" s="3"/>
      <c r="H15" s="3"/>
      <c r="I15" s="6">
        <f>ADIT!I15</f>
        <v>-3229413.2272533597</v>
      </c>
    </row>
    <row r="16" spans="1:9">
      <c r="A16" s="40"/>
      <c r="B16" s="40" t="s">
        <v>301</v>
      </c>
      <c r="C16" s="3"/>
      <c r="D16" s="3"/>
      <c r="E16" s="3"/>
      <c r="F16" s="3"/>
      <c r="G16" s="3"/>
      <c r="H16" s="3"/>
      <c r="I16" s="6">
        <f>ADIT!I34</f>
        <v>-1218639.7875681198</v>
      </c>
    </row>
    <row r="17" spans="1:12">
      <c r="A17" s="40"/>
      <c r="B17" s="40" t="s">
        <v>148</v>
      </c>
      <c r="C17" s="3"/>
      <c r="D17" s="3"/>
      <c r="E17" s="3"/>
      <c r="F17" s="3"/>
      <c r="G17" s="3"/>
      <c r="H17" s="3"/>
      <c r="I17" s="6">
        <f>'Construction AP'!F33</f>
        <v>-5174457</v>
      </c>
    </row>
    <row r="18" spans="1:12">
      <c r="A18" s="40"/>
      <c r="B18" s="40" t="s">
        <v>378</v>
      </c>
      <c r="C18" s="3"/>
      <c r="D18" s="3"/>
      <c r="E18" s="3"/>
      <c r="F18" s="3"/>
      <c r="G18" s="3"/>
      <c r="H18" s="3"/>
      <c r="I18" s="6">
        <f>-'F.6 As Filed-Suppl Staff 1-55'!C200</f>
        <v>-241027.86935897439</v>
      </c>
    </row>
    <row r="19" spans="1:12">
      <c r="A19" s="40"/>
      <c r="B19" s="40" t="s">
        <v>373</v>
      </c>
      <c r="C19" s="3"/>
      <c r="D19" s="3"/>
      <c r="E19" s="3"/>
      <c r="F19" s="3"/>
      <c r="G19" s="3"/>
      <c r="H19" s="3"/>
      <c r="I19" s="6">
        <f>'CWC - Adjustment #1'!N60</f>
        <v>-1576111.9200000018</v>
      </c>
    </row>
    <row r="20" spans="1:12">
      <c r="A20" s="45"/>
      <c r="B20" s="40" t="s">
        <v>374</v>
      </c>
      <c r="C20" s="3"/>
      <c r="D20" s="3"/>
      <c r="E20" s="3"/>
      <c r="F20" s="3"/>
      <c r="G20" s="3"/>
      <c r="H20" s="3"/>
      <c r="I20" s="6">
        <f>'CWC - Adjustment #2'!Q60</f>
        <v>-956962.80999999866</v>
      </c>
    </row>
    <row r="21" spans="1:12">
      <c r="A21" s="45"/>
      <c r="B21" s="40" t="s">
        <v>375</v>
      </c>
      <c r="C21" s="3"/>
      <c r="D21" s="3"/>
      <c r="E21" s="3"/>
      <c r="F21" s="3"/>
      <c r="G21" s="3"/>
      <c r="H21" s="3"/>
      <c r="I21" s="25">
        <f>-'WP B.5 F1-As Adjusted'!D16</f>
        <v>1717919.7059373148</v>
      </c>
    </row>
    <row r="22" spans="1:12">
      <c r="A22" s="3"/>
      <c r="B22" s="3"/>
      <c r="C22" s="3"/>
      <c r="D22" s="3"/>
      <c r="E22" s="3"/>
      <c r="F22" s="3"/>
      <c r="G22" s="3"/>
      <c r="H22" s="3"/>
      <c r="I22" s="4"/>
    </row>
    <row r="23" spans="1:12">
      <c r="A23" s="3" t="s">
        <v>25</v>
      </c>
      <c r="B23" s="3"/>
      <c r="C23" s="3"/>
      <c r="D23" s="3"/>
      <c r="E23" s="3"/>
      <c r="F23" s="3"/>
      <c r="G23" s="3"/>
      <c r="H23" s="3"/>
      <c r="I23" s="16">
        <f>SUM(I14:I21)</f>
        <v>-15982158.317109037</v>
      </c>
    </row>
    <row r="24" spans="1:12">
      <c r="A24" s="3"/>
      <c r="B24" s="3"/>
      <c r="C24" s="3"/>
      <c r="D24" s="3"/>
      <c r="E24" s="3"/>
      <c r="F24" s="3"/>
      <c r="G24" s="3"/>
      <c r="H24" s="3"/>
      <c r="I24" s="4"/>
    </row>
    <row r="25" spans="1:12" ht="13.5" thickBot="1">
      <c r="A25" s="3" t="s">
        <v>26</v>
      </c>
      <c r="B25" s="3"/>
      <c r="C25" s="3"/>
      <c r="D25" s="3"/>
      <c r="E25" s="3"/>
      <c r="F25" s="3"/>
      <c r="G25" s="3"/>
      <c r="H25" s="3"/>
      <c r="I25" s="17">
        <f>I11+I23</f>
        <v>567107665.68289101</v>
      </c>
    </row>
    <row r="26" spans="1:12" ht="13.5" thickTop="1">
      <c r="A26" s="3"/>
      <c r="B26" s="3"/>
      <c r="C26" s="3"/>
      <c r="D26" s="3"/>
      <c r="E26" s="3"/>
      <c r="F26" s="3"/>
      <c r="G26" s="3"/>
      <c r="H26" s="3"/>
      <c r="I26" s="3"/>
    </row>
    <row r="27" spans="1:12">
      <c r="B27" s="3"/>
      <c r="C27" s="3"/>
      <c r="D27" s="3"/>
      <c r="E27" s="3"/>
      <c r="F27" s="3"/>
      <c r="G27" s="3"/>
      <c r="H27" s="3"/>
      <c r="I27" s="3"/>
    </row>
    <row r="31" spans="1:12">
      <c r="L31" s="374"/>
    </row>
  </sheetData>
  <mergeCells count="4">
    <mergeCell ref="A1:I1"/>
    <mergeCell ref="A2:I2"/>
    <mergeCell ref="A3:I3"/>
    <mergeCell ref="A4:I4"/>
  </mergeCells>
  <phoneticPr fontId="17" type="noConversion"/>
  <pageMargins left="0.39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opLeftCell="A40" zoomScaleNormal="100" workbookViewId="0">
      <selection activeCell="I58" sqref="I58:I62"/>
    </sheetView>
  </sheetViews>
  <sheetFormatPr defaultRowHeight="12.75"/>
  <cols>
    <col min="1" max="1" width="5.85546875" customWidth="1"/>
    <col min="2" max="5" width="17.140625" customWidth="1"/>
    <col min="6" max="8" width="11.7109375" customWidth="1"/>
    <col min="9" max="9" width="13.42578125" customWidth="1"/>
    <col min="10" max="10" width="17.28515625" customWidth="1"/>
    <col min="11" max="11" width="10.5703125" customWidth="1"/>
    <col min="13" max="13" width="22.85546875" customWidth="1"/>
    <col min="15" max="15" width="1.5703125" customWidth="1"/>
    <col min="18" max="18" width="15.85546875" customWidth="1"/>
    <col min="20" max="21" width="10.7109375" customWidth="1"/>
  </cols>
  <sheetData>
    <row r="1" spans="1:21">
      <c r="A1" s="425" t="s">
        <v>28</v>
      </c>
      <c r="B1" s="425"/>
      <c r="C1" s="425"/>
      <c r="D1" s="425"/>
      <c r="E1" s="425"/>
      <c r="F1" s="425"/>
      <c r="G1" s="425"/>
      <c r="H1" s="425"/>
      <c r="I1" s="425"/>
    </row>
    <row r="2" spans="1:21">
      <c r="A2" s="426" t="s">
        <v>23</v>
      </c>
      <c r="B2" s="426"/>
      <c r="C2" s="426"/>
      <c r="D2" s="426"/>
      <c r="E2" s="426"/>
      <c r="F2" s="426"/>
      <c r="G2" s="426"/>
      <c r="H2" s="426"/>
      <c r="I2" s="426"/>
    </row>
    <row r="3" spans="1:21">
      <c r="A3" s="426" t="s">
        <v>50</v>
      </c>
      <c r="B3" s="426"/>
      <c r="C3" s="426"/>
      <c r="D3" s="426"/>
      <c r="E3" s="426"/>
      <c r="F3" s="426"/>
      <c r="G3" s="426"/>
      <c r="H3" s="426"/>
      <c r="I3" s="426"/>
    </row>
    <row r="4" spans="1:21">
      <c r="A4" s="426" t="s">
        <v>52</v>
      </c>
      <c r="B4" s="426"/>
      <c r="C4" s="426"/>
      <c r="D4" s="426"/>
      <c r="E4" s="426"/>
      <c r="F4" s="426"/>
      <c r="G4" s="426"/>
      <c r="H4" s="426"/>
      <c r="I4" s="426"/>
    </row>
    <row r="5" spans="1:21">
      <c r="A5" s="426" t="s">
        <v>34</v>
      </c>
      <c r="B5" s="426"/>
      <c r="C5" s="426"/>
      <c r="D5" s="426"/>
      <c r="E5" s="426"/>
      <c r="F5" s="426"/>
      <c r="G5" s="426"/>
      <c r="H5" s="426"/>
      <c r="I5" s="426"/>
      <c r="J5" s="8"/>
    </row>
    <row r="6" spans="1:21">
      <c r="A6" s="40"/>
      <c r="I6" s="8"/>
      <c r="J6" s="8"/>
    </row>
    <row r="7" spans="1:21">
      <c r="I7" s="14"/>
    </row>
    <row r="8" spans="1:21">
      <c r="A8" s="1" t="s">
        <v>53</v>
      </c>
    </row>
    <row r="9" spans="1:21">
      <c r="A9" s="2"/>
      <c r="B9" s="2"/>
      <c r="C9" s="3"/>
      <c r="D9" s="3"/>
      <c r="E9" s="3"/>
      <c r="F9" s="3"/>
      <c r="G9" s="7"/>
      <c r="H9" s="3"/>
      <c r="I9" s="3"/>
      <c r="J9" s="3"/>
      <c r="K9" s="3"/>
      <c r="L9" s="3"/>
      <c r="P9" s="427"/>
      <c r="Q9" s="427"/>
      <c r="R9" s="427"/>
      <c r="S9" s="427"/>
      <c r="T9" s="427"/>
      <c r="U9" s="427"/>
    </row>
    <row r="10" spans="1:21">
      <c r="A10" s="2"/>
      <c r="B10" s="2"/>
      <c r="C10" s="3"/>
      <c r="D10" s="3"/>
      <c r="E10" s="3"/>
      <c r="F10" s="3"/>
      <c r="G10" s="7"/>
      <c r="H10" s="3"/>
      <c r="I10" s="3"/>
      <c r="J10" s="3"/>
      <c r="K10" s="3"/>
      <c r="L10" s="3"/>
      <c r="P10" s="21"/>
      <c r="Q10" s="21"/>
      <c r="R10" s="21"/>
      <c r="S10" s="21"/>
      <c r="T10" s="21"/>
      <c r="U10" s="21"/>
    </row>
    <row r="11" spans="1:21">
      <c r="A11" s="2"/>
      <c r="B11" s="3"/>
      <c r="C11" s="3"/>
      <c r="D11" s="3"/>
      <c r="E11" s="12" t="s">
        <v>2</v>
      </c>
      <c r="F11" s="7" t="s">
        <v>2</v>
      </c>
      <c r="G11" s="7" t="s">
        <v>4</v>
      </c>
      <c r="H11" s="7" t="s">
        <v>6</v>
      </c>
      <c r="I11" s="7" t="s">
        <v>8</v>
      </c>
      <c r="J11" s="3"/>
      <c r="K11" s="43" t="s">
        <v>29</v>
      </c>
      <c r="L11" s="3"/>
      <c r="M11" s="43" t="s">
        <v>384</v>
      </c>
      <c r="P11" s="60"/>
      <c r="Q11" s="60"/>
      <c r="R11" s="12"/>
      <c r="S11" s="12"/>
      <c r="T11" s="12"/>
      <c r="U11" s="12"/>
    </row>
    <row r="12" spans="1:21">
      <c r="A12" s="2"/>
      <c r="B12" s="3"/>
      <c r="C12" s="3"/>
      <c r="D12" s="3"/>
      <c r="E12" s="27" t="s">
        <v>12</v>
      </c>
      <c r="F12" s="27" t="s">
        <v>3</v>
      </c>
      <c r="G12" s="27" t="s">
        <v>5</v>
      </c>
      <c r="H12" s="27" t="s">
        <v>7</v>
      </c>
      <c r="I12" s="35" t="s">
        <v>11</v>
      </c>
      <c r="J12" s="3"/>
      <c r="K12" s="50" t="s">
        <v>383</v>
      </c>
      <c r="L12" s="3"/>
      <c r="M12" t="s">
        <v>385</v>
      </c>
      <c r="P12" s="60"/>
      <c r="Q12" s="60"/>
      <c r="R12" s="12"/>
      <c r="S12" s="12"/>
      <c r="T12" s="12"/>
      <c r="U12" s="12"/>
    </row>
    <row r="13" spans="1:2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P13" s="60"/>
      <c r="Q13" s="60"/>
      <c r="R13" s="60"/>
      <c r="S13" s="60"/>
      <c r="T13" s="60"/>
      <c r="U13" s="60"/>
    </row>
    <row r="14" spans="1:21">
      <c r="B14" s="3" t="s">
        <v>10</v>
      </c>
      <c r="C14" s="3"/>
      <c r="D14" s="3"/>
      <c r="E14" s="74">
        <v>21556707.437275998</v>
      </c>
      <c r="F14" s="20">
        <f>ROUND(E14/E18,5)</f>
        <v>1.8E-3</v>
      </c>
      <c r="G14" s="75">
        <v>0.25169999999999998</v>
      </c>
      <c r="H14" s="20">
        <f>ROUND(+F14*G14,4)</f>
        <v>5.0000000000000001E-4</v>
      </c>
      <c r="I14" s="20">
        <f>H14*'Gross Rev Conversion Factor'!$D$27</f>
        <v>5.0352450000000005E-4</v>
      </c>
      <c r="J14" s="3"/>
      <c r="K14" s="3"/>
      <c r="L14" s="3"/>
      <c r="M14" s="422">
        <f>('J-2 F'!K20-'J-2 F'!G16)*F14*'Rate Base'!I11</f>
        <v>258268.2812047466</v>
      </c>
      <c r="P14" s="60"/>
      <c r="Q14" s="60"/>
      <c r="R14" s="95"/>
      <c r="S14" s="38"/>
      <c r="T14" s="91"/>
      <c r="U14" s="38"/>
    </row>
    <row r="15" spans="1:21">
      <c r="B15" s="3" t="s">
        <v>0</v>
      </c>
      <c r="C15" s="3"/>
      <c r="D15" s="3"/>
      <c r="E15" s="6">
        <v>5119937523.9615393</v>
      </c>
      <c r="F15" s="23">
        <f>ROUND(E15/E18,5)</f>
        <v>0.42775000000000002</v>
      </c>
      <c r="G15" s="75">
        <v>0.04</v>
      </c>
      <c r="H15" s="20">
        <f>ROUND(+F15*G15,4)</f>
        <v>1.7100000000000001E-2</v>
      </c>
      <c r="I15" s="20">
        <f>H15*'Gross Rev Conversion Factor'!$D$27</f>
        <v>1.7220537900000003E-2</v>
      </c>
      <c r="J15" s="3"/>
      <c r="K15" s="3"/>
      <c r="L15" s="3"/>
      <c r="P15" s="60"/>
      <c r="Q15" s="60"/>
      <c r="R15" s="39"/>
      <c r="S15" s="92"/>
      <c r="T15" s="91"/>
      <c r="U15" s="38"/>
    </row>
    <row r="16" spans="1:21">
      <c r="B16" s="3" t="s">
        <v>1</v>
      </c>
      <c r="C16" s="3"/>
      <c r="D16" s="3"/>
      <c r="E16" s="25">
        <v>6828047900.1038504</v>
      </c>
      <c r="F16" s="36">
        <f>ROUND(E16/E18,5)</f>
        <v>0.57045000000000001</v>
      </c>
      <c r="G16" s="36">
        <v>0.10349999999999999</v>
      </c>
      <c r="H16" s="36">
        <f>ROUND(+F16*G16,4)</f>
        <v>5.8999999999999997E-2</v>
      </c>
      <c r="I16" s="36">
        <f>H16*'Gross Rev Conversion Factor'!$B$27</f>
        <v>7.9168501000000002E-2</v>
      </c>
      <c r="J16" s="3"/>
      <c r="K16" s="23">
        <f>G16*'Gross Rev Conversion Factor'!F27</f>
        <v>0.13790805750000001</v>
      </c>
      <c r="L16" s="3"/>
      <c r="P16" s="60"/>
      <c r="Q16" s="60"/>
      <c r="R16" s="39"/>
      <c r="S16" s="38"/>
      <c r="T16" s="38"/>
      <c r="U16" s="38"/>
    </row>
    <row r="17" spans="1:21">
      <c r="B17" s="3"/>
      <c r="C17" s="3"/>
      <c r="D17" s="3"/>
      <c r="E17" s="6"/>
      <c r="F17" s="20"/>
      <c r="G17" s="20"/>
      <c r="H17" s="20"/>
      <c r="I17" s="20"/>
      <c r="J17" s="3"/>
      <c r="K17" s="18"/>
      <c r="L17" s="3"/>
      <c r="P17" s="60"/>
      <c r="Q17" s="60"/>
      <c r="R17" s="39"/>
      <c r="S17" s="38"/>
      <c r="T17" s="38"/>
      <c r="U17" s="38"/>
    </row>
    <row r="18" spans="1:21" ht="13.5" thickBot="1">
      <c r="B18" s="5" t="s">
        <v>9</v>
      </c>
      <c r="C18" s="3"/>
      <c r="D18" s="3"/>
      <c r="E18" s="26">
        <f>SUM(E14:E17)</f>
        <v>11969542131.502666</v>
      </c>
      <c r="F18" s="257">
        <f>SUM(F14:F16)</f>
        <v>1</v>
      </c>
      <c r="G18" s="38"/>
      <c r="H18" s="37">
        <f>SUM(H14:H17)</f>
        <v>7.6600000000000001E-2</v>
      </c>
      <c r="I18" s="37">
        <f>SUM(I14:I17)</f>
        <v>9.6892563400000006E-2</v>
      </c>
      <c r="J18" s="3"/>
      <c r="K18" s="18"/>
      <c r="L18" s="3"/>
      <c r="P18" s="93"/>
      <c r="Q18" s="60"/>
      <c r="R18" s="39"/>
      <c r="S18" s="94"/>
      <c r="T18" s="38"/>
      <c r="U18" s="38"/>
    </row>
    <row r="19" spans="1:21" ht="13.5" thickTop="1">
      <c r="B19" s="5"/>
      <c r="C19" s="3"/>
      <c r="D19" s="3"/>
      <c r="E19" s="39"/>
      <c r="F19" s="38"/>
      <c r="G19" s="38"/>
      <c r="H19" s="38"/>
      <c r="I19" s="38"/>
      <c r="J19" s="3"/>
      <c r="K19" s="18"/>
      <c r="L19" s="3"/>
      <c r="P19" s="21"/>
      <c r="Q19" s="21"/>
      <c r="R19" s="21"/>
      <c r="S19" s="21"/>
      <c r="T19" s="21"/>
      <c r="U19" s="21"/>
    </row>
    <row r="20" spans="1:21">
      <c r="B20" s="5"/>
      <c r="C20" s="3"/>
      <c r="D20" s="3"/>
      <c r="E20" s="39"/>
      <c r="F20" s="38"/>
      <c r="G20" s="38"/>
      <c r="H20" s="38"/>
      <c r="I20" s="38"/>
      <c r="J20" s="3"/>
      <c r="K20" s="18"/>
      <c r="L20" s="3"/>
      <c r="P20" s="21"/>
      <c r="Q20" s="21"/>
      <c r="R20" s="21"/>
      <c r="S20" s="21"/>
      <c r="T20" s="21"/>
      <c r="U20" s="21"/>
    </row>
    <row r="21" spans="1:21">
      <c r="A21" s="378" t="s">
        <v>365</v>
      </c>
      <c r="B21" s="11"/>
      <c r="C21" s="11"/>
      <c r="D21" s="11"/>
      <c r="E21" s="11"/>
      <c r="F21" s="11"/>
      <c r="G21" s="11"/>
      <c r="H21" s="379"/>
      <c r="I21" s="380"/>
      <c r="J21" s="18"/>
      <c r="K21" s="18"/>
      <c r="L21" s="3"/>
      <c r="P21" s="21"/>
      <c r="Q21" s="21"/>
      <c r="R21" s="21"/>
      <c r="S21" s="21"/>
      <c r="T21" s="21"/>
      <c r="U21" s="21"/>
    </row>
    <row r="22" spans="1:21">
      <c r="A22" s="378"/>
      <c r="B22" s="381"/>
      <c r="C22" s="11"/>
      <c r="D22" s="11"/>
      <c r="E22" s="11"/>
      <c r="F22" s="11"/>
      <c r="G22" s="11"/>
      <c r="H22" s="379"/>
      <c r="I22" s="380"/>
      <c r="J22" s="18"/>
      <c r="K22" s="18"/>
      <c r="L22" s="3"/>
      <c r="P22" s="21"/>
      <c r="Q22" s="21"/>
      <c r="R22" s="21"/>
      <c r="S22" s="21"/>
      <c r="T22" s="21"/>
      <c r="U22" s="21"/>
    </row>
    <row r="23" spans="1:21">
      <c r="A23" s="381"/>
      <c r="B23" s="382"/>
      <c r="C23" s="49" t="s">
        <v>210</v>
      </c>
      <c r="D23" s="18"/>
      <c r="E23" s="49" t="s">
        <v>210</v>
      </c>
      <c r="F23" s="383" t="s">
        <v>2</v>
      </c>
      <c r="G23" s="383" t="s">
        <v>4</v>
      </c>
      <c r="H23" s="383" t="s">
        <v>6</v>
      </c>
      <c r="I23" s="383" t="s">
        <v>8</v>
      </c>
      <c r="J23" s="18"/>
      <c r="K23" s="18"/>
      <c r="L23" s="3"/>
    </row>
    <row r="24" spans="1:21">
      <c r="A24" s="381"/>
      <c r="B24" s="18"/>
      <c r="C24" s="50" t="s">
        <v>88</v>
      </c>
      <c r="D24" s="50" t="s">
        <v>211</v>
      </c>
      <c r="E24" s="50" t="s">
        <v>89</v>
      </c>
      <c r="F24" s="384" t="s">
        <v>3</v>
      </c>
      <c r="G24" s="384" t="s">
        <v>5</v>
      </c>
      <c r="H24" s="384" t="s">
        <v>7</v>
      </c>
      <c r="I24" s="385" t="s">
        <v>11</v>
      </c>
      <c r="J24" s="18"/>
      <c r="K24" s="18"/>
      <c r="L24" s="3"/>
    </row>
    <row r="25" spans="1:21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3"/>
    </row>
    <row r="26" spans="1:21">
      <c r="A26" s="11"/>
      <c r="B26" s="18" t="s">
        <v>10</v>
      </c>
      <c r="C26" s="382">
        <f>E14</f>
        <v>21556707.437275998</v>
      </c>
      <c r="D26" s="382">
        <v>100000000</v>
      </c>
      <c r="E26" s="382">
        <f>C26+D26</f>
        <v>121556707.43727601</v>
      </c>
      <c r="F26" s="20">
        <f>ROUND(E26/E30,5)</f>
        <v>1.0160000000000001E-2</v>
      </c>
      <c r="G26" s="20">
        <f>'J-2 F'!K30</f>
        <v>4.929735345878445E-2</v>
      </c>
      <c r="H26" s="20">
        <f>ROUND(+F26*G26,4)</f>
        <v>5.0000000000000001E-4</v>
      </c>
      <c r="I26" s="20">
        <f>H26*'Gross Rev Conversion Factor'!$D$27</f>
        <v>5.0352450000000005E-4</v>
      </c>
      <c r="J26" s="18"/>
      <c r="K26" s="18"/>
      <c r="L26" s="3"/>
    </row>
    <row r="27" spans="1:21">
      <c r="A27" s="11"/>
      <c r="B27" s="18" t="s">
        <v>0</v>
      </c>
      <c r="C27" s="382">
        <f>E15</f>
        <v>5119937523.9615393</v>
      </c>
      <c r="D27" s="382">
        <v>325000000</v>
      </c>
      <c r="E27" s="386">
        <f>C27+D27</f>
        <v>5444937523.9615393</v>
      </c>
      <c r="F27" s="23">
        <f>ROUND(E27/E30,5)</f>
        <v>0.45490000000000003</v>
      </c>
      <c r="G27" s="20">
        <f>'J-3 F'!K42</f>
        <v>3.8478053880667273E-2</v>
      </c>
      <c r="H27" s="20">
        <f>ROUND(+F27*G27,4)</f>
        <v>1.7500000000000002E-2</v>
      </c>
      <c r="I27" s="20">
        <f>H27*'Gross Rev Conversion Factor'!$D$27</f>
        <v>1.7623357500000002E-2</v>
      </c>
      <c r="J27" s="18"/>
      <c r="K27" s="18"/>
      <c r="L27" s="3"/>
    </row>
    <row r="28" spans="1:21">
      <c r="A28" s="11"/>
      <c r="B28" s="18" t="s">
        <v>1</v>
      </c>
      <c r="C28" s="387">
        <f>E16</f>
        <v>6828047900.1038504</v>
      </c>
      <c r="D28" s="388">
        <v>-425000000</v>
      </c>
      <c r="E28" s="387">
        <f>C28+D28</f>
        <v>6403047900.1038504</v>
      </c>
      <c r="F28" s="36">
        <f>ROUND(E28/E30,5)</f>
        <v>0.53495000000000004</v>
      </c>
      <c r="G28" s="36">
        <f>G16</f>
        <v>0.10349999999999999</v>
      </c>
      <c r="H28" s="36">
        <f>ROUND(+F28*G28,4)</f>
        <v>5.5399999999999998E-2</v>
      </c>
      <c r="I28" s="36">
        <f>H28*'Gross Rev Conversion Factor'!$B$27</f>
        <v>7.4337880600000003E-2</v>
      </c>
      <c r="J28" s="18"/>
      <c r="K28" s="18"/>
      <c r="L28" s="3"/>
    </row>
    <row r="29" spans="1:21">
      <c r="A29" s="11"/>
      <c r="B29" s="18"/>
      <c r="C29" s="382"/>
      <c r="D29" s="18"/>
      <c r="E29" s="382"/>
      <c r="F29" s="18"/>
      <c r="G29" s="20"/>
      <c r="H29" s="20"/>
      <c r="I29" s="20"/>
      <c r="J29" s="18"/>
      <c r="K29" s="18"/>
      <c r="L29" s="3"/>
    </row>
    <row r="30" spans="1:21" ht="13.5" thickBot="1">
      <c r="A30" s="11"/>
      <c r="B30" s="389" t="s">
        <v>9</v>
      </c>
      <c r="C30" s="390">
        <f>SUM(C26:C29)</f>
        <v>11969542131.502666</v>
      </c>
      <c r="D30" s="390">
        <f>SUM(D26:D29)</f>
        <v>0</v>
      </c>
      <c r="E30" s="390">
        <f>SUM(E26:E29)</f>
        <v>11969542131.502666</v>
      </c>
      <c r="F30" s="37">
        <f>SUM(F26:F28)</f>
        <v>1.0000100000000001</v>
      </c>
      <c r="G30" s="38"/>
      <c r="H30" s="37">
        <f>SUM(H26:H29)</f>
        <v>7.3399999999999993E-2</v>
      </c>
      <c r="I30" s="37">
        <f>SUM(I26:I29)</f>
        <v>9.24647626E-2</v>
      </c>
      <c r="J30" s="18"/>
      <c r="K30" s="18"/>
      <c r="L30" s="3"/>
    </row>
    <row r="31" spans="1:21" ht="13.5" thickTop="1">
      <c r="A31" s="11"/>
      <c r="B31" s="389"/>
      <c r="C31" s="18"/>
      <c r="D31" s="18"/>
      <c r="E31" s="18"/>
      <c r="F31" s="20"/>
      <c r="G31" s="20"/>
      <c r="H31" s="20"/>
      <c r="I31" s="20"/>
      <c r="J31" s="18"/>
      <c r="K31" s="18"/>
      <c r="L31" s="3"/>
    </row>
    <row r="32" spans="1:21">
      <c r="A32" s="11"/>
      <c r="B32" s="391" t="s">
        <v>21</v>
      </c>
      <c r="C32" s="391"/>
      <c r="D32" s="391"/>
      <c r="E32" s="391"/>
      <c r="F32" s="391"/>
      <c r="G32" s="391"/>
      <c r="H32" s="391"/>
      <c r="I32" s="392">
        <f>I30-I18</f>
        <v>-4.4278008000000063E-3</v>
      </c>
      <c r="J32" s="18"/>
      <c r="K32" s="18"/>
      <c r="L32" s="3"/>
    </row>
    <row r="33" spans="1:12">
      <c r="A33" s="11"/>
      <c r="B33" s="393" t="s">
        <v>24</v>
      </c>
      <c r="C33" s="391"/>
      <c r="D33" s="391"/>
      <c r="E33" s="391"/>
      <c r="F33" s="391"/>
      <c r="G33" s="391"/>
      <c r="H33" s="391"/>
      <c r="I33" s="394">
        <f>'Rate Base'!I25</f>
        <v>567107665.68289101</v>
      </c>
      <c r="J33" s="18"/>
      <c r="K33" s="18"/>
      <c r="L33" s="3"/>
    </row>
    <row r="34" spans="1:12" ht="13.5" thickBot="1">
      <c r="A34" s="11"/>
      <c r="B34" s="391" t="s">
        <v>22</v>
      </c>
      <c r="C34" s="391"/>
      <c r="D34" s="391"/>
      <c r="E34" s="391"/>
      <c r="F34" s="391"/>
      <c r="G34" s="391"/>
      <c r="H34" s="391"/>
      <c r="I34" s="395">
        <f>I32*I33</f>
        <v>-2511039.7757968409</v>
      </c>
      <c r="J34" s="18"/>
      <c r="K34" s="18"/>
      <c r="L34" s="3"/>
    </row>
    <row r="35" spans="1:12" ht="13.5" thickTop="1">
      <c r="A35" s="11"/>
      <c r="B35" s="389"/>
      <c r="C35" s="18"/>
      <c r="D35" s="18"/>
      <c r="E35" s="386"/>
      <c r="F35" s="38"/>
      <c r="G35" s="38"/>
      <c r="H35" s="38"/>
      <c r="I35" s="38"/>
      <c r="J35" s="18"/>
      <c r="K35" s="18"/>
      <c r="L35" s="3"/>
    </row>
    <row r="36" spans="1:12">
      <c r="A36" s="11"/>
      <c r="B36" s="389"/>
      <c r="C36" s="18"/>
      <c r="D36" s="18"/>
      <c r="E36" s="386"/>
      <c r="F36" s="38"/>
      <c r="G36" s="38"/>
      <c r="H36" s="38"/>
      <c r="I36" s="38"/>
      <c r="J36" s="18"/>
      <c r="K36" s="18"/>
      <c r="L36" s="3"/>
    </row>
    <row r="37" spans="1:12">
      <c r="A37" s="378" t="s">
        <v>354</v>
      </c>
      <c r="B37" s="11"/>
      <c r="C37" s="11"/>
      <c r="D37" s="11"/>
      <c r="E37" s="11"/>
      <c r="F37" s="11"/>
      <c r="G37" s="11"/>
      <c r="H37" s="379"/>
      <c r="I37" s="379"/>
      <c r="J37" s="18"/>
      <c r="K37" s="18"/>
      <c r="L37" s="3"/>
    </row>
    <row r="38" spans="1:12">
      <c r="A38" s="381"/>
      <c r="B38" s="381"/>
      <c r="C38" s="18"/>
      <c r="D38" s="18"/>
      <c r="E38" s="18"/>
      <c r="F38" s="18"/>
      <c r="G38" s="383"/>
      <c r="H38" s="20"/>
      <c r="I38" s="20"/>
      <c r="J38" s="18"/>
      <c r="K38" s="18"/>
      <c r="L38" s="3"/>
    </row>
    <row r="39" spans="1:12">
      <c r="A39" s="381"/>
      <c r="B39" s="382"/>
      <c r="C39" s="18"/>
      <c r="D39" s="18"/>
      <c r="E39" s="396" t="s">
        <v>2</v>
      </c>
      <c r="F39" s="383" t="s">
        <v>2</v>
      </c>
      <c r="G39" s="383" t="s">
        <v>4</v>
      </c>
      <c r="H39" s="383" t="s">
        <v>6</v>
      </c>
      <c r="I39" s="383" t="s">
        <v>8</v>
      </c>
      <c r="J39" s="18"/>
      <c r="K39" s="18"/>
      <c r="L39" s="3"/>
    </row>
    <row r="40" spans="1:12">
      <c r="A40" s="381"/>
      <c r="B40" s="18"/>
      <c r="C40" s="18"/>
      <c r="D40" s="18"/>
      <c r="E40" s="384" t="s">
        <v>12</v>
      </c>
      <c r="F40" s="384" t="s">
        <v>3</v>
      </c>
      <c r="G40" s="384" t="s">
        <v>5</v>
      </c>
      <c r="H40" s="384" t="s">
        <v>7</v>
      </c>
      <c r="I40" s="385" t="s">
        <v>11</v>
      </c>
      <c r="J40" s="18"/>
      <c r="K40" s="18"/>
      <c r="L40" s="3"/>
    </row>
    <row r="41" spans="1:12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3"/>
    </row>
    <row r="42" spans="1:12">
      <c r="A42" s="11"/>
      <c r="B42" s="18" t="s">
        <v>10</v>
      </c>
      <c r="C42" s="18"/>
      <c r="D42" s="18"/>
      <c r="E42" s="382">
        <f>E26</f>
        <v>121556707.43727601</v>
      </c>
      <c r="F42" s="20">
        <f>ROUND(E42/E46,5)</f>
        <v>1.0160000000000001E-2</v>
      </c>
      <c r="G42" s="20">
        <f>'J-2 F'!K39</f>
        <v>2.5690978811401435E-2</v>
      </c>
      <c r="H42" s="20">
        <f>ROUND(+F42*G42,4)</f>
        <v>2.9999999999999997E-4</v>
      </c>
      <c r="I42" s="20">
        <f>H42*'Gross Rev Conversion Factor'!$D$27</f>
        <v>3.021147E-4</v>
      </c>
      <c r="J42" s="18"/>
      <c r="K42" s="18"/>
      <c r="L42" s="3"/>
    </row>
    <row r="43" spans="1:12">
      <c r="A43" s="11"/>
      <c r="B43" s="18" t="s">
        <v>0</v>
      </c>
      <c r="C43" s="18"/>
      <c r="D43" s="18"/>
      <c r="E43" s="382">
        <f>E27</f>
        <v>5444937523.9615393</v>
      </c>
      <c r="F43" s="23">
        <f>ROUND(E43/E46,5)</f>
        <v>0.45490000000000003</v>
      </c>
      <c r="G43" s="20">
        <f>G27</f>
        <v>3.8478053880667273E-2</v>
      </c>
      <c r="H43" s="20">
        <f>ROUND(+F43*G43,4)</f>
        <v>1.7500000000000002E-2</v>
      </c>
      <c r="I43" s="20">
        <f>H43*'Gross Rev Conversion Factor'!$D$27</f>
        <v>1.7623357500000002E-2</v>
      </c>
      <c r="J43" s="45"/>
      <c r="K43" s="18"/>
      <c r="L43" s="3"/>
    </row>
    <row r="44" spans="1:12">
      <c r="A44" s="11"/>
      <c r="B44" s="18" t="s">
        <v>1</v>
      </c>
      <c r="C44" s="18"/>
      <c r="D44" s="18"/>
      <c r="E44" s="387">
        <f>E28</f>
        <v>6403047900.1038504</v>
      </c>
      <c r="F44" s="36">
        <f>ROUND(E44/E46,5)</f>
        <v>0.53495000000000004</v>
      </c>
      <c r="G44" s="36">
        <f>G28</f>
        <v>0.10349999999999999</v>
      </c>
      <c r="H44" s="36">
        <f>ROUND(+F44*G44,4)</f>
        <v>5.5399999999999998E-2</v>
      </c>
      <c r="I44" s="36">
        <f>H44*'Gross Rev Conversion Factor'!$B$27</f>
        <v>7.4337880600000003E-2</v>
      </c>
      <c r="J44" s="18"/>
      <c r="K44" s="18"/>
      <c r="L44" s="3"/>
    </row>
    <row r="45" spans="1:12">
      <c r="A45" s="11"/>
      <c r="B45" s="18"/>
      <c r="C45" s="18"/>
      <c r="D45" s="18"/>
      <c r="E45" s="382"/>
      <c r="F45" s="397"/>
      <c r="G45" s="20"/>
      <c r="H45" s="20"/>
      <c r="I45" s="20"/>
      <c r="J45" s="18"/>
      <c r="K45" s="18"/>
      <c r="L45" s="3"/>
    </row>
    <row r="46" spans="1:12" ht="13.5" thickBot="1">
      <c r="A46" s="11"/>
      <c r="B46" s="389" t="s">
        <v>9</v>
      </c>
      <c r="C46" s="18"/>
      <c r="D46" s="18"/>
      <c r="E46" s="390">
        <f>SUM(E42:E45)</f>
        <v>11969542131.502666</v>
      </c>
      <c r="F46" s="37">
        <f>SUM(F42:F44)</f>
        <v>1.0000100000000001</v>
      </c>
      <c r="G46" s="38"/>
      <c r="H46" s="37">
        <f>SUM(H42:H45)</f>
        <v>7.3200000000000001E-2</v>
      </c>
      <c r="I46" s="37">
        <f>SUM(I42:I45)</f>
        <v>9.2263352800000004E-2</v>
      </c>
      <c r="J46" s="18"/>
      <c r="K46" s="18"/>
      <c r="L46" s="3"/>
    </row>
    <row r="47" spans="1:12" ht="13.5" thickTop="1">
      <c r="A47" s="11"/>
      <c r="B47" s="389"/>
      <c r="C47" s="18"/>
      <c r="D47" s="18"/>
      <c r="E47" s="18"/>
      <c r="F47" s="397"/>
      <c r="G47" s="20"/>
      <c r="H47" s="20"/>
      <c r="I47" s="20"/>
      <c r="J47" s="18"/>
      <c r="K47" s="18"/>
      <c r="L47" s="3"/>
    </row>
    <row r="48" spans="1:12">
      <c r="A48" s="11"/>
      <c r="B48" s="391" t="s">
        <v>21</v>
      </c>
      <c r="C48" s="391"/>
      <c r="D48" s="391"/>
      <c r="E48" s="391"/>
      <c r="F48" s="398"/>
      <c r="G48" s="391"/>
      <c r="H48" s="391"/>
      <c r="I48" s="392">
        <f>I46-I30</f>
        <v>-2.0140979999999642E-4</v>
      </c>
      <c r="J48" s="18"/>
      <c r="K48" s="18"/>
      <c r="L48" s="3"/>
    </row>
    <row r="49" spans="1:12">
      <c r="A49" s="11"/>
      <c r="B49" s="393" t="s">
        <v>24</v>
      </c>
      <c r="C49" s="391"/>
      <c r="D49" s="391"/>
      <c r="E49" s="391"/>
      <c r="F49" s="398"/>
      <c r="G49" s="391"/>
      <c r="H49" s="391"/>
      <c r="I49" s="394">
        <f>'Rate Base'!I25</f>
        <v>567107665.68289101</v>
      </c>
      <c r="J49" s="18"/>
      <c r="K49" s="18"/>
      <c r="L49" s="3"/>
    </row>
    <row r="50" spans="1:12" ht="13.5" thickBot="1">
      <c r="A50" s="11"/>
      <c r="B50" s="391" t="s">
        <v>22</v>
      </c>
      <c r="C50" s="391"/>
      <c r="D50" s="391"/>
      <c r="E50" s="391"/>
      <c r="F50" s="398"/>
      <c r="G50" s="391"/>
      <c r="H50" s="391"/>
      <c r="I50" s="395">
        <f>I48*I49</f>
        <v>-114221.04152365591</v>
      </c>
      <c r="J50" s="18"/>
      <c r="K50" s="18"/>
      <c r="L50" s="3"/>
    </row>
    <row r="51" spans="1:12" ht="13.5" thickTop="1">
      <c r="A51" s="11"/>
      <c r="B51" s="391"/>
      <c r="C51" s="391"/>
      <c r="D51" s="391"/>
      <c r="E51" s="391"/>
      <c r="F51" s="398"/>
      <c r="G51" s="391"/>
      <c r="H51" s="391"/>
      <c r="I51" s="399"/>
      <c r="J51" s="18"/>
      <c r="K51" s="18"/>
      <c r="L51" s="3"/>
    </row>
    <row r="52" spans="1:12">
      <c r="A52" s="11"/>
      <c r="B52" s="391"/>
      <c r="C52" s="391"/>
      <c r="D52" s="391"/>
      <c r="E52" s="391"/>
      <c r="F52" s="398"/>
      <c r="G52" s="391"/>
      <c r="H52" s="391"/>
      <c r="I52" s="399"/>
      <c r="J52" s="18"/>
      <c r="K52" s="18"/>
      <c r="L52" s="3"/>
    </row>
    <row r="53" spans="1:12">
      <c r="A53" s="378" t="s">
        <v>355</v>
      </c>
      <c r="B53" s="11"/>
      <c r="C53" s="11"/>
      <c r="D53" s="11"/>
      <c r="E53" s="11"/>
      <c r="F53" s="400"/>
      <c r="G53" s="11"/>
      <c r="H53" s="379"/>
      <c r="I53" s="379"/>
      <c r="J53" s="18"/>
      <c r="K53" s="18"/>
      <c r="L53" s="3"/>
    </row>
    <row r="54" spans="1:12">
      <c r="A54" s="381"/>
      <c r="B54" s="18"/>
      <c r="C54" s="18"/>
      <c r="D54" s="18"/>
      <c r="E54" s="18"/>
      <c r="F54" s="397"/>
      <c r="G54" s="383"/>
      <c r="H54" s="20"/>
      <c r="I54" s="20"/>
      <c r="J54" s="18"/>
      <c r="K54" s="18"/>
      <c r="L54" s="3"/>
    </row>
    <row r="55" spans="1:12">
      <c r="A55" s="381"/>
      <c r="B55" s="18"/>
      <c r="C55" s="18"/>
      <c r="D55" s="18"/>
      <c r="E55" s="396" t="s">
        <v>2</v>
      </c>
      <c r="F55" s="401" t="s">
        <v>2</v>
      </c>
      <c r="G55" s="383" t="s">
        <v>4</v>
      </c>
      <c r="H55" s="383" t="s">
        <v>6</v>
      </c>
      <c r="I55" s="383" t="s">
        <v>8</v>
      </c>
      <c r="J55" s="18"/>
      <c r="K55" s="18"/>
      <c r="L55" s="3"/>
    </row>
    <row r="56" spans="1:12">
      <c r="A56" s="381"/>
      <c r="B56" s="18"/>
      <c r="C56" s="18"/>
      <c r="D56" s="18"/>
      <c r="E56" s="384" t="s">
        <v>12</v>
      </c>
      <c r="F56" s="402" t="s">
        <v>3</v>
      </c>
      <c r="G56" s="384" t="s">
        <v>5</v>
      </c>
      <c r="H56" s="384" t="s">
        <v>7</v>
      </c>
      <c r="I56" s="385" t="s">
        <v>11</v>
      </c>
      <c r="J56" s="18"/>
      <c r="K56" s="18"/>
      <c r="L56" s="3"/>
    </row>
    <row r="57" spans="1:12">
      <c r="A57" s="11"/>
      <c r="B57" s="18"/>
      <c r="C57" s="18"/>
      <c r="D57" s="18"/>
      <c r="E57" s="18"/>
      <c r="F57" s="397"/>
      <c r="G57" s="18"/>
      <c r="H57" s="18"/>
      <c r="I57" s="18"/>
      <c r="J57" s="18"/>
      <c r="K57" s="18"/>
      <c r="L57" s="3"/>
    </row>
    <row r="58" spans="1:12">
      <c r="A58" s="11"/>
      <c r="B58" s="18" t="s">
        <v>10</v>
      </c>
      <c r="C58" s="18"/>
      <c r="D58" s="18"/>
      <c r="E58" s="382">
        <f>E42</f>
        <v>121556707.43727601</v>
      </c>
      <c r="F58" s="20">
        <f>ROUND(E58/E62,5)</f>
        <v>1.0160000000000001E-2</v>
      </c>
      <c r="G58" s="20">
        <f>G42</f>
        <v>2.5690978811401435E-2</v>
      </c>
      <c r="H58" s="20">
        <f>ROUND(+F58*G58,4)</f>
        <v>2.9999999999999997E-4</v>
      </c>
      <c r="I58" s="20">
        <f>H58*'Gross Rev Conversion Factor'!$D$27</f>
        <v>3.021147E-4</v>
      </c>
      <c r="J58" s="18"/>
      <c r="K58" s="18"/>
      <c r="L58" s="3"/>
    </row>
    <row r="59" spans="1:12">
      <c r="A59" s="11"/>
      <c r="B59" s="18" t="s">
        <v>0</v>
      </c>
      <c r="C59" s="18"/>
      <c r="D59" s="18"/>
      <c r="E59" s="382">
        <f>E43</f>
        <v>5444937523.9615393</v>
      </c>
      <c r="F59" s="23">
        <f>ROUND(E59/E62,5)</f>
        <v>0.45490000000000003</v>
      </c>
      <c r="G59" s="20">
        <f>G43</f>
        <v>3.8478053880667273E-2</v>
      </c>
      <c r="H59" s="20">
        <f>ROUND(+F59*G59,4)</f>
        <v>1.7500000000000002E-2</v>
      </c>
      <c r="I59" s="20">
        <f>H59*'Gross Rev Conversion Factor'!$D$27</f>
        <v>1.7623357500000002E-2</v>
      </c>
      <c r="J59" s="18"/>
      <c r="K59" s="18"/>
      <c r="L59" s="3"/>
    </row>
    <row r="60" spans="1:12">
      <c r="A60" s="11"/>
      <c r="B60" s="18" t="s">
        <v>1</v>
      </c>
      <c r="C60" s="18"/>
      <c r="D60" s="18"/>
      <c r="E60" s="387">
        <f>E44</f>
        <v>6403047900.1038504</v>
      </c>
      <c r="F60" s="36">
        <f>ROUND(E60/E62,5)</f>
        <v>0.53495000000000004</v>
      </c>
      <c r="G60" s="36">
        <v>9.0999999999999998E-2</v>
      </c>
      <c r="H60" s="36">
        <f>ROUND(+F60*G60,4)</f>
        <v>4.87E-2</v>
      </c>
      <c r="I60" s="36">
        <f>H60*'Gross Rev Conversion Factor'!$B$27</f>
        <v>6.5347559299999997E-2</v>
      </c>
      <c r="J60" s="18"/>
      <c r="K60" s="23">
        <f>G60*'Gross Rev Conversion Factor'!F27</f>
        <v>0.121252495</v>
      </c>
      <c r="L60" s="3"/>
    </row>
    <row r="61" spans="1:12">
      <c r="A61" s="11"/>
      <c r="B61" s="18"/>
      <c r="C61" s="18"/>
      <c r="D61" s="18"/>
      <c r="E61" s="382"/>
      <c r="F61" s="20"/>
      <c r="G61" s="20"/>
      <c r="H61" s="20"/>
      <c r="I61" s="20"/>
      <c r="J61" s="18"/>
      <c r="K61" s="18"/>
      <c r="L61" s="3"/>
    </row>
    <row r="62" spans="1:12" ht="13.5" thickBot="1">
      <c r="A62" s="11"/>
      <c r="B62" s="389" t="s">
        <v>9</v>
      </c>
      <c r="C62" s="18"/>
      <c r="D62" s="18"/>
      <c r="E62" s="390">
        <f>SUM(E58:E61)</f>
        <v>11969542131.502666</v>
      </c>
      <c r="F62" s="37">
        <f>SUM(F58:F60)</f>
        <v>1.0000100000000001</v>
      </c>
      <c r="G62" s="38"/>
      <c r="H62" s="37">
        <f>SUM(H58:H61)</f>
        <v>6.6500000000000004E-2</v>
      </c>
      <c r="I62" s="37">
        <f>SUM(I58:I61)</f>
        <v>8.3273031499999997E-2</v>
      </c>
      <c r="J62" s="18"/>
      <c r="K62" s="18"/>
      <c r="L62" s="3"/>
    </row>
    <row r="63" spans="1:12" ht="13.5" thickTop="1">
      <c r="A63" s="11"/>
      <c r="B63" s="389"/>
      <c r="C63" s="18"/>
      <c r="D63" s="18"/>
      <c r="E63" s="18"/>
      <c r="F63" s="20"/>
      <c r="G63" s="20"/>
      <c r="H63" s="20"/>
      <c r="I63" s="20"/>
      <c r="J63" s="18"/>
      <c r="K63" s="18"/>
      <c r="L63" s="3"/>
    </row>
    <row r="64" spans="1:12">
      <c r="A64" s="11"/>
      <c r="B64" s="391" t="s">
        <v>21</v>
      </c>
      <c r="C64" s="391"/>
      <c r="D64" s="391"/>
      <c r="E64" s="391"/>
      <c r="F64" s="391"/>
      <c r="G64" s="391"/>
      <c r="H64" s="391"/>
      <c r="I64" s="392">
        <f>I62-I46</f>
        <v>-8.9903213000000065E-3</v>
      </c>
      <c r="J64" s="18"/>
      <c r="K64" s="18"/>
      <c r="L64" s="3"/>
    </row>
    <row r="65" spans="1:12">
      <c r="A65" s="11"/>
      <c r="B65" s="393" t="s">
        <v>24</v>
      </c>
      <c r="C65" s="391"/>
      <c r="D65" s="391"/>
      <c r="E65" s="391"/>
      <c r="F65" s="391"/>
      <c r="G65" s="391"/>
      <c r="H65" s="391"/>
      <c r="I65" s="394">
        <f>'Rate Base'!I25</f>
        <v>567107665.68289101</v>
      </c>
      <c r="J65" s="18"/>
      <c r="K65" s="18"/>
      <c r="L65" s="3"/>
    </row>
    <row r="66" spans="1:12" ht="13.5" thickBot="1">
      <c r="A66" s="378"/>
      <c r="B66" s="391" t="s">
        <v>22</v>
      </c>
      <c r="C66" s="391"/>
      <c r="D66" s="391"/>
      <c r="E66" s="391"/>
      <c r="F66" s="391"/>
      <c r="G66" s="391"/>
      <c r="H66" s="391"/>
      <c r="I66" s="395">
        <f>I64*I65</f>
        <v>-5098480.126182178</v>
      </c>
      <c r="J66" s="18"/>
      <c r="K66" s="18"/>
      <c r="L66" s="3"/>
    </row>
    <row r="67" spans="1:12" ht="13.5" thickTop="1">
      <c r="A67" s="381"/>
      <c r="B67" s="391"/>
      <c r="C67" s="391"/>
      <c r="D67" s="391"/>
      <c r="E67" s="391"/>
      <c r="F67" s="391"/>
      <c r="G67" s="391"/>
      <c r="H67" s="391"/>
      <c r="I67" s="399"/>
      <c r="J67" s="18"/>
      <c r="K67" s="18"/>
      <c r="L67" s="3"/>
    </row>
    <row r="68" spans="1:12">
      <c r="A68" s="381"/>
      <c r="B68" s="18"/>
      <c r="C68" s="18"/>
      <c r="D68" s="18"/>
      <c r="E68" s="18"/>
      <c r="F68" s="383"/>
      <c r="G68" s="383"/>
      <c r="H68" s="403"/>
      <c r="I68" s="403"/>
      <c r="J68" s="18"/>
      <c r="K68" s="18"/>
      <c r="L68" s="3"/>
    </row>
    <row r="69" spans="1:12" ht="13.5" thickBot="1">
      <c r="A69" s="381"/>
      <c r="B69" s="45" t="s">
        <v>351</v>
      </c>
      <c r="C69" s="18"/>
      <c r="D69" s="18"/>
      <c r="E69" s="18"/>
      <c r="F69" s="383"/>
      <c r="G69" s="383"/>
      <c r="H69" s="403"/>
      <c r="I69" s="404">
        <f>I66/((G16-G60)*1000)</f>
        <v>-407878.41009457438</v>
      </c>
      <c r="J69" s="18"/>
      <c r="K69" s="18"/>
      <c r="L69" s="3"/>
    </row>
    <row r="70" spans="1:12" ht="13.5" thickTop="1">
      <c r="A70" s="11"/>
      <c r="B70" s="18"/>
      <c r="C70" s="18"/>
      <c r="D70" s="18"/>
      <c r="E70" s="18"/>
      <c r="F70" s="18"/>
      <c r="G70" s="18"/>
      <c r="H70" s="20"/>
      <c r="I70" s="20"/>
      <c r="J70" s="18"/>
      <c r="K70" s="18"/>
      <c r="L70" s="3"/>
    </row>
    <row r="71" spans="1:12">
      <c r="A71" s="1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3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</sheetData>
  <mergeCells count="6">
    <mergeCell ref="P9:U9"/>
    <mergeCell ref="A1:I1"/>
    <mergeCell ref="A2:I2"/>
    <mergeCell ref="A3:I3"/>
    <mergeCell ref="A4:I4"/>
    <mergeCell ref="A5:I5"/>
  </mergeCells>
  <phoneticPr fontId="17" type="noConversion"/>
  <pageMargins left="0.72" right="0.25" top="1" bottom="0.2" header="0.6" footer="0.17"/>
  <pageSetup scale="95" orientation="landscape" r:id="rId1"/>
  <headerFooter alignWithMargins="0"/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31"/>
  <sheetViews>
    <sheetView zoomScaleNormal="100" workbookViewId="0">
      <selection activeCell="A30" sqref="A30"/>
    </sheetView>
  </sheetViews>
  <sheetFormatPr defaultRowHeight="12.75"/>
  <cols>
    <col min="1" max="1" width="45.28515625" style="8" customWidth="1"/>
    <col min="2" max="2" width="13.5703125" style="8" customWidth="1"/>
    <col min="3" max="3" width="4.7109375" style="8" customWidth="1"/>
    <col min="4" max="4" width="13.5703125" style="8" customWidth="1"/>
    <col min="5" max="5" width="4.7109375" style="8" customWidth="1"/>
    <col min="6" max="6" width="13.5703125" style="8" customWidth="1"/>
    <col min="7" max="7" width="6.28515625" style="8" customWidth="1"/>
    <col min="8" max="16384" width="9.140625" style="8"/>
  </cols>
  <sheetData>
    <row r="1" spans="1:7">
      <c r="A1" s="425" t="s">
        <v>28</v>
      </c>
      <c r="B1" s="425"/>
      <c r="C1" s="425"/>
      <c r="D1" s="425"/>
      <c r="E1" s="425"/>
      <c r="F1" s="425"/>
      <c r="G1" s="425"/>
    </row>
    <row r="2" spans="1:7">
      <c r="A2" s="426" t="s">
        <v>14</v>
      </c>
      <c r="B2" s="426"/>
      <c r="C2" s="426"/>
      <c r="D2" s="426"/>
      <c r="E2" s="426"/>
      <c r="F2" s="426"/>
      <c r="G2" s="426"/>
    </row>
    <row r="3" spans="1:7">
      <c r="A3" s="426" t="s">
        <v>50</v>
      </c>
      <c r="B3" s="426"/>
      <c r="C3" s="426"/>
      <c r="D3" s="426"/>
      <c r="E3" s="426"/>
      <c r="F3" s="426"/>
      <c r="G3" s="426"/>
    </row>
    <row r="4" spans="1:7">
      <c r="A4" s="426" t="s">
        <v>52</v>
      </c>
      <c r="B4" s="426"/>
      <c r="C4" s="426"/>
      <c r="D4" s="426"/>
      <c r="E4" s="426"/>
      <c r="F4" s="426"/>
      <c r="G4" s="426"/>
    </row>
    <row r="5" spans="1:7">
      <c r="A5" s="9"/>
    </row>
    <row r="6" spans="1:7">
      <c r="A6" s="10"/>
    </row>
    <row r="7" spans="1:7">
      <c r="A7" s="10"/>
    </row>
    <row r="8" spans="1:7">
      <c r="A8" s="52" t="s">
        <v>31</v>
      </c>
      <c r="B8" s="43"/>
      <c r="C8" s="9"/>
      <c r="D8" s="9"/>
      <c r="E8" s="9"/>
      <c r="F8" s="9"/>
      <c r="G8" s="9"/>
    </row>
    <row r="9" spans="1:7">
      <c r="A9" s="9"/>
      <c r="B9" s="43" t="s">
        <v>55</v>
      </c>
      <c r="C9" s="7"/>
      <c r="D9" s="43" t="s">
        <v>35</v>
      </c>
      <c r="E9" s="43"/>
      <c r="F9" s="43" t="s">
        <v>43</v>
      </c>
      <c r="G9" s="9"/>
    </row>
    <row r="10" spans="1:7">
      <c r="A10" s="10"/>
      <c r="B10" s="44" t="s">
        <v>56</v>
      </c>
      <c r="C10" s="12"/>
      <c r="D10" s="44" t="s">
        <v>36</v>
      </c>
      <c r="E10" s="48"/>
      <c r="F10" s="44" t="s">
        <v>44</v>
      </c>
      <c r="G10" s="10"/>
    </row>
    <row r="11" spans="1:7">
      <c r="A11" s="10"/>
      <c r="G11" s="10"/>
    </row>
    <row r="12" spans="1:7">
      <c r="A12" s="10" t="s">
        <v>13</v>
      </c>
      <c r="B12" s="29">
        <v>1</v>
      </c>
      <c r="C12" s="29"/>
      <c r="D12" s="29">
        <v>1</v>
      </c>
      <c r="E12" s="29"/>
      <c r="F12" s="29">
        <v>1</v>
      </c>
      <c r="G12" s="10"/>
    </row>
    <row r="13" spans="1:7">
      <c r="A13" s="10"/>
      <c r="B13" s="29"/>
      <c r="C13" s="29"/>
      <c r="D13" s="29"/>
      <c r="E13" s="29"/>
      <c r="F13" s="29"/>
      <c r="G13" s="10"/>
    </row>
    <row r="14" spans="1:7">
      <c r="A14" s="10" t="s">
        <v>16</v>
      </c>
      <c r="B14" s="29">
        <v>5.0000000000000001E-3</v>
      </c>
      <c r="C14" s="29"/>
      <c r="D14" s="29">
        <v>5.0000000000000001E-3</v>
      </c>
      <c r="E14" s="29"/>
      <c r="F14" s="29"/>
      <c r="G14" s="10"/>
    </row>
    <row r="15" spans="1:7">
      <c r="A15" s="10" t="s">
        <v>17</v>
      </c>
      <c r="B15" s="30">
        <v>2E-3</v>
      </c>
      <c r="C15" s="31"/>
      <c r="D15" s="30">
        <v>2E-3</v>
      </c>
      <c r="E15" s="31"/>
      <c r="F15" s="30"/>
      <c r="G15" s="10"/>
    </row>
    <row r="16" spans="1:7">
      <c r="A16" s="10"/>
      <c r="B16" s="31"/>
      <c r="C16" s="31"/>
      <c r="D16" s="31"/>
      <c r="E16" s="31"/>
      <c r="F16" s="31"/>
      <c r="G16" s="10"/>
    </row>
    <row r="17" spans="1:8">
      <c r="A17" s="10" t="s">
        <v>18</v>
      </c>
      <c r="B17" s="29">
        <f>B12-(B14+B15)</f>
        <v>0.99299999999999999</v>
      </c>
      <c r="C17" s="29"/>
      <c r="D17" s="29">
        <f>D12-(D14+D15)</f>
        <v>0.99299999999999999</v>
      </c>
      <c r="E17" s="29"/>
      <c r="F17" s="29">
        <f>F12-(F14+F15)</f>
        <v>1</v>
      </c>
      <c r="G17" s="10"/>
    </row>
    <row r="18" spans="1:8">
      <c r="A18" s="10"/>
      <c r="B18" s="29"/>
      <c r="C18" s="29"/>
      <c r="D18" s="29"/>
      <c r="E18" s="29"/>
      <c r="F18" s="29"/>
      <c r="G18" s="10"/>
    </row>
    <row r="19" spans="1:8">
      <c r="A19" s="53" t="s">
        <v>58</v>
      </c>
      <c r="B19" s="30">
        <f>ROUND(-0.05*B17,8)</f>
        <v>-4.965E-2</v>
      </c>
      <c r="C19" s="31"/>
      <c r="D19" s="30">
        <v>0</v>
      </c>
      <c r="E19" s="31"/>
      <c r="F19" s="30">
        <f>ROUND(-0.05*F17,8)</f>
        <v>-0.05</v>
      </c>
      <c r="G19" s="10"/>
    </row>
    <row r="20" spans="1:8">
      <c r="A20" s="10"/>
      <c r="B20" s="29"/>
      <c r="C20" s="29"/>
      <c r="D20" s="29"/>
      <c r="E20" s="29"/>
      <c r="F20" s="29"/>
      <c r="G20" s="10"/>
    </row>
    <row r="21" spans="1:8">
      <c r="A21" s="10" t="s">
        <v>20</v>
      </c>
      <c r="B21" s="32">
        <f>SUM(B17:B19)</f>
        <v>0.94335000000000002</v>
      </c>
      <c r="C21" s="32"/>
      <c r="D21" s="32">
        <f>SUM(D17:D19)</f>
        <v>0.99299999999999999</v>
      </c>
      <c r="E21" s="32"/>
      <c r="F21" s="32">
        <f>SUM(F17:F19)</f>
        <v>0.95</v>
      </c>
      <c r="G21" s="10"/>
    </row>
    <row r="22" spans="1:8">
      <c r="A22" s="10"/>
      <c r="B22" s="32"/>
      <c r="C22" s="32"/>
      <c r="D22" s="32"/>
      <c r="E22" s="32"/>
      <c r="F22" s="32"/>
      <c r="G22" s="10"/>
    </row>
    <row r="23" spans="1:8">
      <c r="A23" s="53" t="s">
        <v>57</v>
      </c>
      <c r="B23" s="33">
        <f>ROUND(-B21*0.21,6)</f>
        <v>-0.198104</v>
      </c>
      <c r="C23" s="32"/>
      <c r="D23" s="33">
        <v>0</v>
      </c>
      <c r="E23" s="32"/>
      <c r="F23" s="33">
        <f>ROUND(-F21*0.21,6)</f>
        <v>-0.19950000000000001</v>
      </c>
      <c r="G23" s="54"/>
    </row>
    <row r="24" spans="1:8">
      <c r="A24" s="10"/>
      <c r="B24" s="34"/>
      <c r="C24" s="34"/>
      <c r="D24" s="34"/>
      <c r="E24" s="34"/>
      <c r="F24" s="34"/>
      <c r="G24" s="10"/>
    </row>
    <row r="25" spans="1:8">
      <c r="A25" s="10" t="s">
        <v>19</v>
      </c>
      <c r="B25" s="34">
        <f>B21+B23</f>
        <v>0.74524600000000008</v>
      </c>
      <c r="C25" s="34"/>
      <c r="D25" s="34">
        <f>D21+D23</f>
        <v>0.99299999999999999</v>
      </c>
      <c r="E25" s="34"/>
      <c r="F25" s="34">
        <f>F21+F23</f>
        <v>0.75049999999999994</v>
      </c>
      <c r="G25" s="10"/>
    </row>
    <row r="26" spans="1:8">
      <c r="A26" s="10"/>
      <c r="B26" s="34"/>
      <c r="C26" s="34"/>
      <c r="D26" s="34"/>
      <c r="E26" s="34"/>
      <c r="F26" s="34"/>
      <c r="G26" s="10"/>
    </row>
    <row r="27" spans="1:8" ht="13.5" thickBot="1">
      <c r="A27" s="10" t="s">
        <v>15</v>
      </c>
      <c r="B27" s="28">
        <f>ROUND(1/B25,6)</f>
        <v>1.341839</v>
      </c>
      <c r="C27" s="76"/>
      <c r="D27" s="28">
        <f>ROUND(1/D25,6)</f>
        <v>1.0070490000000001</v>
      </c>
      <c r="E27" s="76"/>
      <c r="F27" s="28">
        <f>ROUND(1/F25,6)</f>
        <v>1.3324450000000001</v>
      </c>
      <c r="G27" s="10"/>
    </row>
    <row r="28" spans="1:8" ht="13.5" thickTop="1">
      <c r="A28" s="10"/>
      <c r="B28" s="10"/>
      <c r="C28" s="10"/>
      <c r="D28" s="10"/>
      <c r="E28" s="10"/>
      <c r="F28" s="10"/>
      <c r="G28" s="10"/>
    </row>
    <row r="30" spans="1:8" ht="13.5" thickBot="1">
      <c r="F30" s="89">
        <f>F19+F23</f>
        <v>-0.2495</v>
      </c>
      <c r="H30" s="53" t="s">
        <v>45</v>
      </c>
    </row>
    <row r="31" spans="1:8" ht="13.5" thickTop="1"/>
  </sheetData>
  <mergeCells count="4">
    <mergeCell ref="A1:G1"/>
    <mergeCell ref="A2:G2"/>
    <mergeCell ref="A3:G3"/>
    <mergeCell ref="A4:G4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view="pageBreakPreview" zoomScale="80" zoomScaleNormal="100" zoomScaleSheetLayoutView="80" workbookViewId="0">
      <selection activeCell="C57" sqref="C57"/>
    </sheetView>
  </sheetViews>
  <sheetFormatPr defaultColWidth="13" defaultRowHeight="15"/>
  <cols>
    <col min="1" max="1" width="7.5703125" style="132" customWidth="1"/>
    <col min="2" max="2" width="2.7109375" style="132" customWidth="1"/>
    <col min="3" max="3" width="47.5703125" style="132" customWidth="1"/>
    <col min="4" max="4" width="6.5703125" style="132" customWidth="1"/>
    <col min="5" max="5" width="15" style="132" customWidth="1"/>
    <col min="6" max="6" width="5.42578125" style="132" customWidth="1"/>
    <col min="7" max="7" width="13" style="132"/>
    <col min="8" max="8" width="5.42578125" style="132" customWidth="1"/>
    <col min="9" max="9" width="13" style="132"/>
    <col min="10" max="10" width="7.42578125" style="132" customWidth="1"/>
    <col min="11" max="11" width="16.28515625" style="132" customWidth="1"/>
    <col min="12" max="16384" width="13" style="132"/>
  </cols>
  <sheetData>
    <row r="1" spans="1:16">
      <c r="A1" s="428" t="s">
        <v>84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6">
      <c r="A2" s="428" t="s">
        <v>85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6">
      <c r="A3" s="428" t="s">
        <v>212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</row>
    <row r="4" spans="1:16">
      <c r="A4" s="428" t="s">
        <v>87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M4" s="259"/>
      <c r="N4" s="259"/>
      <c r="O4" s="259"/>
      <c r="P4" s="259"/>
    </row>
    <row r="5" spans="1:16">
      <c r="M5" s="259"/>
      <c r="N5" s="259"/>
      <c r="O5" s="259"/>
      <c r="P5" s="259"/>
    </row>
    <row r="6" spans="1:16">
      <c r="M6" s="259"/>
      <c r="N6" s="259"/>
      <c r="O6" s="259"/>
      <c r="P6" s="259"/>
    </row>
    <row r="7" spans="1:16">
      <c r="A7" s="260" t="s">
        <v>213</v>
      </c>
      <c r="K7" s="261" t="s">
        <v>214</v>
      </c>
      <c r="M7" s="259"/>
      <c r="N7" s="259"/>
      <c r="O7" s="259"/>
      <c r="P7" s="259"/>
    </row>
    <row r="8" spans="1:16">
      <c r="A8" s="260" t="s">
        <v>96</v>
      </c>
      <c r="J8" s="260"/>
      <c r="K8" s="262" t="s">
        <v>215</v>
      </c>
      <c r="M8" s="259"/>
      <c r="N8" s="259"/>
      <c r="O8" s="259"/>
      <c r="P8" s="259"/>
    </row>
    <row r="9" spans="1:16">
      <c r="A9" s="263" t="s">
        <v>216</v>
      </c>
      <c r="B9" s="264"/>
      <c r="C9" s="264"/>
      <c r="D9" s="264"/>
      <c r="E9" s="264"/>
      <c r="F9" s="264"/>
      <c r="G9" s="264"/>
      <c r="H9" s="264"/>
      <c r="I9" s="264"/>
      <c r="J9" s="263"/>
      <c r="K9" s="265" t="s">
        <v>137</v>
      </c>
      <c r="M9" s="259"/>
      <c r="N9" s="259"/>
      <c r="O9" s="259"/>
      <c r="P9" s="259"/>
    </row>
    <row r="10" spans="1:16">
      <c r="I10" s="266" t="s">
        <v>217</v>
      </c>
      <c r="K10" s="266" t="s">
        <v>42</v>
      </c>
    </row>
    <row r="11" spans="1:16">
      <c r="A11" s="266"/>
      <c r="E11" s="266" t="s">
        <v>12</v>
      </c>
      <c r="G11" s="266" t="s">
        <v>218</v>
      </c>
      <c r="I11" s="266" t="s">
        <v>219</v>
      </c>
      <c r="K11" s="266" t="s">
        <v>218</v>
      </c>
    </row>
    <row r="12" spans="1:16">
      <c r="A12" s="267"/>
      <c r="B12" s="264"/>
      <c r="C12" s="267" t="s">
        <v>220</v>
      </c>
      <c r="D12" s="264"/>
      <c r="E12" s="267" t="s">
        <v>221</v>
      </c>
      <c r="F12" s="264"/>
      <c r="G12" s="267" t="s">
        <v>222</v>
      </c>
      <c r="H12" s="264"/>
      <c r="I12" s="267" t="s">
        <v>11</v>
      </c>
      <c r="J12" s="264"/>
      <c r="K12" s="267" t="s">
        <v>222</v>
      </c>
    </row>
    <row r="13" spans="1:16">
      <c r="C13" s="266" t="s">
        <v>223</v>
      </c>
      <c r="E13" s="266" t="s">
        <v>224</v>
      </c>
      <c r="G13" s="266" t="s">
        <v>225</v>
      </c>
      <c r="I13" s="266" t="s">
        <v>226</v>
      </c>
      <c r="K13" s="266" t="s">
        <v>227</v>
      </c>
    </row>
    <row r="14" spans="1:16">
      <c r="E14" s="266" t="s">
        <v>228</v>
      </c>
      <c r="I14" s="266" t="s">
        <v>228</v>
      </c>
    </row>
    <row r="16" spans="1:16">
      <c r="A16" s="266">
        <v>1</v>
      </c>
      <c r="C16" s="260" t="s">
        <v>229</v>
      </c>
      <c r="E16" s="259">
        <v>21556.707437275982</v>
      </c>
      <c r="F16" s="259"/>
      <c r="G16" s="268">
        <v>5.6591759488858039E-3</v>
      </c>
      <c r="H16" s="269"/>
      <c r="I16" s="259">
        <f>(E16*G16)</f>
        <v>121.99320026619996</v>
      </c>
      <c r="J16" s="259"/>
      <c r="K16" s="259"/>
      <c r="L16" s="259"/>
    </row>
    <row r="17" spans="1:12">
      <c r="K17" s="259"/>
    </row>
    <row r="18" spans="1:12">
      <c r="A18" s="266">
        <v>2</v>
      </c>
      <c r="C18" s="260" t="s">
        <v>230</v>
      </c>
      <c r="E18" s="259"/>
      <c r="F18" s="259"/>
      <c r="G18" s="259"/>
      <c r="H18" s="269"/>
      <c r="I18" s="259">
        <v>5304.5131766666664</v>
      </c>
      <c r="J18" s="259"/>
      <c r="K18" s="259"/>
      <c r="L18" s="259"/>
    </row>
    <row r="19" spans="1:12">
      <c r="E19" s="259"/>
      <c r="F19" s="259"/>
      <c r="G19" s="270"/>
      <c r="H19" s="259"/>
      <c r="I19" s="259"/>
      <c r="J19" s="259"/>
      <c r="K19" s="259"/>
      <c r="L19" s="259"/>
    </row>
    <row r="20" spans="1:12">
      <c r="A20" s="266">
        <v>3</v>
      </c>
      <c r="C20" s="260" t="s">
        <v>231</v>
      </c>
      <c r="E20" s="271">
        <f>SUM(E16:E18)</f>
        <v>21556.707437275982</v>
      </c>
      <c r="F20" s="259"/>
      <c r="G20" s="259"/>
      <c r="H20" s="269"/>
      <c r="I20" s="271">
        <f>SUM(I16:I18)</f>
        <v>5426.5063769328663</v>
      </c>
      <c r="J20" s="259"/>
      <c r="K20" s="272">
        <f>(I20/E20)</f>
        <v>0.2517316892072915</v>
      </c>
      <c r="L20" s="259"/>
    </row>
    <row r="21" spans="1:12">
      <c r="E21" s="259"/>
      <c r="F21" s="259"/>
      <c r="G21" s="270"/>
      <c r="H21" s="269"/>
      <c r="I21" s="269"/>
      <c r="J21" s="259"/>
      <c r="K21" s="259"/>
      <c r="L21" s="259"/>
    </row>
    <row r="22" spans="1:12">
      <c r="E22" s="259"/>
      <c r="F22" s="259"/>
      <c r="G22" s="270"/>
      <c r="H22" s="269"/>
      <c r="I22" s="269"/>
      <c r="J22" s="259"/>
      <c r="K22" s="259"/>
      <c r="L22" s="259"/>
    </row>
    <row r="23" spans="1:12">
      <c r="E23" s="259"/>
      <c r="F23" s="259"/>
      <c r="G23" s="270"/>
      <c r="H23" s="269"/>
      <c r="I23" s="269"/>
      <c r="J23" s="259"/>
      <c r="K23" s="259"/>
      <c r="L23" s="259"/>
    </row>
    <row r="24" spans="1:12" ht="15.75">
      <c r="A24" s="275" t="s">
        <v>341</v>
      </c>
      <c r="E24" s="259"/>
      <c r="F24" s="259"/>
      <c r="G24" s="270"/>
      <c r="H24" s="269"/>
      <c r="I24" s="269"/>
      <c r="J24" s="259"/>
      <c r="K24" s="259"/>
      <c r="L24" s="259"/>
    </row>
    <row r="25" spans="1:12">
      <c r="C25" s="260" t="s">
        <v>229</v>
      </c>
      <c r="E25" s="276">
        <f>E16</f>
        <v>21556.707437275982</v>
      </c>
      <c r="F25" s="259"/>
      <c r="G25" s="268">
        <f>G16</f>
        <v>5.6591759488858039E-3</v>
      </c>
      <c r="H25" s="269"/>
      <c r="I25" s="259">
        <f>((E25+E26)*G25)</f>
        <v>687.91079515478032</v>
      </c>
      <c r="J25" s="259"/>
      <c r="K25" s="259"/>
      <c r="L25" s="259"/>
    </row>
    <row r="26" spans="1:12">
      <c r="C26" s="260" t="s">
        <v>234</v>
      </c>
      <c r="E26" s="276">
        <f>COC!D26/1000</f>
        <v>100000</v>
      </c>
      <c r="F26" s="259"/>
      <c r="G26" s="268"/>
      <c r="H26" s="269"/>
      <c r="I26" s="259"/>
      <c r="J26" s="259"/>
      <c r="K26" s="259"/>
      <c r="L26" s="259"/>
    </row>
    <row r="27" spans="1:12">
      <c r="K27" s="259"/>
      <c r="L27" s="259"/>
    </row>
    <row r="28" spans="1:12">
      <c r="C28" s="260" t="s">
        <v>230</v>
      </c>
      <c r="E28" s="259"/>
      <c r="F28" s="259"/>
      <c r="G28" s="259"/>
      <c r="H28" s="269"/>
      <c r="I28" s="259">
        <v>5304.5131766666664</v>
      </c>
      <c r="J28" s="259"/>
      <c r="K28" s="259"/>
      <c r="L28" s="259"/>
    </row>
    <row r="29" spans="1:12">
      <c r="E29" s="259"/>
      <c r="F29" s="259"/>
      <c r="G29" s="270"/>
      <c r="H29" s="259"/>
      <c r="I29" s="259"/>
      <c r="J29" s="259"/>
      <c r="K29" s="259"/>
      <c r="L29" s="259"/>
    </row>
    <row r="30" spans="1:12">
      <c r="C30" s="260" t="s">
        <v>231</v>
      </c>
      <c r="E30" s="271">
        <f>SUM(E25:E28)</f>
        <v>121556.70743727598</v>
      </c>
      <c r="F30" s="259"/>
      <c r="G30" s="259"/>
      <c r="H30" s="269"/>
      <c r="I30" s="271">
        <f>SUM(I25:I28)</f>
        <v>5992.4239718214467</v>
      </c>
      <c r="J30" s="259"/>
      <c r="K30" s="272">
        <f>(I30/E30)</f>
        <v>4.929735345878445E-2</v>
      </c>
      <c r="L30" s="259"/>
    </row>
    <row r="31" spans="1:12">
      <c r="C31" s="260"/>
      <c r="E31" s="271"/>
      <c r="F31" s="259"/>
      <c r="G31" s="259"/>
      <c r="H31" s="269"/>
      <c r="I31" s="271"/>
      <c r="J31" s="259"/>
      <c r="K31" s="272"/>
      <c r="L31" s="259"/>
    </row>
    <row r="32" spans="1:12">
      <c r="C32" s="260"/>
      <c r="E32" s="271"/>
      <c r="F32" s="259"/>
      <c r="G32" s="259"/>
      <c r="H32" s="269"/>
      <c r="I32" s="271"/>
      <c r="J32" s="259"/>
      <c r="K32" s="272"/>
      <c r="L32" s="259"/>
    </row>
    <row r="33" spans="1:12" ht="15.75">
      <c r="A33" s="275" t="s">
        <v>342</v>
      </c>
      <c r="E33" s="259"/>
      <c r="F33" s="259"/>
      <c r="G33" s="270"/>
      <c r="H33" s="269"/>
      <c r="I33" s="269"/>
      <c r="J33" s="259"/>
      <c r="K33" s="259"/>
      <c r="L33" s="259"/>
    </row>
    <row r="34" spans="1:12">
      <c r="C34" s="260" t="s">
        <v>229</v>
      </c>
      <c r="E34" s="276">
        <f>E25</f>
        <v>21556.707437275982</v>
      </c>
      <c r="F34" s="259"/>
      <c r="G34" s="268">
        <f>G25</f>
        <v>5.6591759488858039E-3</v>
      </c>
      <c r="H34" s="269"/>
      <c r="I34" s="259">
        <f>((E34+E35)*G34)</f>
        <v>687.91079515478032</v>
      </c>
      <c r="J34" s="259"/>
      <c r="K34" s="259"/>
      <c r="L34" s="259"/>
    </row>
    <row r="35" spans="1:12">
      <c r="C35" s="260" t="s">
        <v>234</v>
      </c>
      <c r="E35" s="276">
        <f>E26</f>
        <v>100000</v>
      </c>
      <c r="F35" s="259"/>
      <c r="G35" s="268"/>
      <c r="H35" s="269"/>
      <c r="I35" s="259"/>
      <c r="J35" s="259"/>
      <c r="K35" s="259"/>
      <c r="L35" s="259"/>
    </row>
    <row r="36" spans="1:12">
      <c r="K36" s="259"/>
      <c r="L36" s="259"/>
    </row>
    <row r="37" spans="1:12">
      <c r="C37" s="260" t="s">
        <v>230</v>
      </c>
      <c r="E37" s="259"/>
      <c r="F37" s="259"/>
      <c r="G37" s="259"/>
      <c r="H37" s="269"/>
      <c r="I37" s="276">
        <f>I57</f>
        <v>2435</v>
      </c>
      <c r="J37" s="259"/>
      <c r="K37" s="259"/>
      <c r="L37" s="259"/>
    </row>
    <row r="38" spans="1:12">
      <c r="E38" s="259"/>
      <c r="F38" s="259"/>
      <c r="G38" s="270"/>
      <c r="H38" s="259"/>
      <c r="I38" s="259"/>
      <c r="J38" s="259"/>
      <c r="K38" s="259"/>
      <c r="L38" s="259"/>
    </row>
    <row r="39" spans="1:12">
      <c r="C39" s="260" t="s">
        <v>231</v>
      </c>
      <c r="E39" s="271">
        <f>SUM(E34:E37)</f>
        <v>121556.70743727598</v>
      </c>
      <c r="F39" s="259"/>
      <c r="G39" s="259"/>
      <c r="H39" s="269"/>
      <c r="I39" s="271">
        <f>SUM(I34:I37)</f>
        <v>3122.9107951547803</v>
      </c>
      <c r="J39" s="259"/>
      <c r="K39" s="272">
        <f>(I39/E39)</f>
        <v>2.5690978811401435E-2</v>
      </c>
      <c r="L39" s="259"/>
    </row>
    <row r="40" spans="1:12">
      <c r="C40" s="260"/>
      <c r="E40" s="271"/>
      <c r="F40" s="259"/>
      <c r="G40" s="259"/>
      <c r="H40" s="269"/>
      <c r="I40" s="271"/>
      <c r="J40" s="259"/>
      <c r="K40" s="272"/>
      <c r="L40" s="259"/>
    </row>
    <row r="41" spans="1:12">
      <c r="C41" s="260"/>
      <c r="E41" s="271"/>
      <c r="F41" s="259"/>
      <c r="G41" s="259"/>
      <c r="H41" s="269"/>
      <c r="I41" s="271"/>
      <c r="J41" s="259"/>
      <c r="K41" s="272"/>
      <c r="L41" s="259"/>
    </row>
    <row r="42" spans="1:12">
      <c r="C42" s="260"/>
      <c r="E42" s="271"/>
      <c r="F42" s="259"/>
      <c r="G42" s="259"/>
      <c r="H42" s="269"/>
      <c r="I42" s="271"/>
      <c r="J42" s="259"/>
      <c r="K42" s="272"/>
      <c r="L42" s="259"/>
    </row>
    <row r="43" spans="1:12">
      <c r="C43" s="260"/>
      <c r="E43" s="271"/>
      <c r="F43" s="259"/>
      <c r="G43" s="259"/>
      <c r="H43" s="269"/>
      <c r="I43" s="271"/>
      <c r="J43" s="259"/>
      <c r="K43" s="272"/>
      <c r="L43" s="259"/>
    </row>
    <row r="44" spans="1:12">
      <c r="C44" s="260"/>
      <c r="E44" s="271"/>
      <c r="F44" s="259"/>
      <c r="G44" s="259"/>
      <c r="H44" s="269"/>
      <c r="I44" s="271"/>
      <c r="J44" s="259"/>
      <c r="K44" s="272"/>
      <c r="L44" s="259"/>
    </row>
    <row r="45" spans="1:12">
      <c r="E45" s="259"/>
      <c r="F45" s="259"/>
      <c r="G45" s="270"/>
      <c r="H45" s="269"/>
      <c r="I45" s="269"/>
      <c r="J45" s="259"/>
      <c r="K45" s="259"/>
      <c r="L45" s="259"/>
    </row>
    <row r="46" spans="1:12" ht="15.75">
      <c r="A46" s="275" t="s">
        <v>275</v>
      </c>
      <c r="E46" s="259"/>
      <c r="F46" s="259"/>
      <c r="G46" s="270"/>
      <c r="H46" s="269"/>
      <c r="I46" s="320" t="s">
        <v>344</v>
      </c>
      <c r="J46" s="259"/>
      <c r="K46" s="259"/>
      <c r="L46" s="259"/>
    </row>
    <row r="47" spans="1:12">
      <c r="A47" s="177" t="s">
        <v>266</v>
      </c>
      <c r="B47" s="177"/>
      <c r="C47" s="177"/>
      <c r="E47" s="266" t="s">
        <v>228</v>
      </c>
      <c r="F47" s="318"/>
      <c r="G47" s="319" t="s">
        <v>268</v>
      </c>
      <c r="H47" s="320"/>
      <c r="I47" s="319" t="s">
        <v>268</v>
      </c>
      <c r="J47" s="259"/>
      <c r="K47" s="259"/>
      <c r="L47" s="259"/>
    </row>
    <row r="48" spans="1:12">
      <c r="A48" s="177"/>
      <c r="B48" s="177"/>
      <c r="C48" s="325" t="s">
        <v>271</v>
      </c>
      <c r="E48" s="321" t="s">
        <v>12</v>
      </c>
      <c r="F48" s="318"/>
      <c r="G48" s="322" t="s">
        <v>269</v>
      </c>
      <c r="H48" s="320"/>
      <c r="I48" s="323" t="s">
        <v>270</v>
      </c>
      <c r="J48" s="259"/>
      <c r="K48" s="259"/>
      <c r="L48" s="259"/>
    </row>
    <row r="49" spans="1:12">
      <c r="A49" s="177"/>
      <c r="B49" s="177"/>
      <c r="C49" s="177"/>
      <c r="E49" s="326"/>
      <c r="F49" s="318"/>
      <c r="G49" s="327"/>
      <c r="H49" s="320"/>
      <c r="I49" s="328"/>
      <c r="J49" s="259"/>
      <c r="K49" s="259"/>
      <c r="L49" s="259"/>
    </row>
    <row r="50" spans="1:12">
      <c r="C50" s="132" t="s">
        <v>267</v>
      </c>
      <c r="E50" s="324">
        <v>1500000</v>
      </c>
      <c r="F50" s="259"/>
      <c r="G50" s="270">
        <v>1E-3</v>
      </c>
      <c r="H50" s="269"/>
      <c r="I50" s="324">
        <f>E50*G50</f>
        <v>1500</v>
      </c>
      <c r="J50" s="259"/>
      <c r="K50" s="259"/>
      <c r="L50" s="259"/>
    </row>
    <row r="51" spans="1:12">
      <c r="C51" s="132" t="s">
        <v>272</v>
      </c>
      <c r="E51" s="259">
        <v>900000</v>
      </c>
      <c r="F51" s="259"/>
      <c r="G51" s="270">
        <v>8.9999999999999998E-4</v>
      </c>
      <c r="H51" s="269"/>
      <c r="I51" s="324">
        <f>E51*G51</f>
        <v>810</v>
      </c>
      <c r="J51" s="259"/>
      <c r="K51" s="259"/>
      <c r="L51" s="259"/>
    </row>
    <row r="52" spans="1:12">
      <c r="C52" s="132" t="s">
        <v>273</v>
      </c>
      <c r="E52" s="259">
        <v>50000</v>
      </c>
      <c r="F52" s="259"/>
      <c r="G52" s="330">
        <v>1.25E-3</v>
      </c>
      <c r="H52" s="269"/>
      <c r="I52" s="324">
        <f>E52*G52</f>
        <v>62.5</v>
      </c>
      <c r="J52" s="259"/>
      <c r="K52" s="259"/>
      <c r="L52" s="259"/>
    </row>
    <row r="53" spans="1:12">
      <c r="C53" s="329" t="s">
        <v>274</v>
      </c>
      <c r="E53" s="259"/>
      <c r="F53" s="259"/>
      <c r="G53" s="330"/>
      <c r="H53" s="269"/>
      <c r="I53" s="324">
        <f>E53*G53</f>
        <v>0</v>
      </c>
      <c r="J53" s="259"/>
      <c r="K53" s="259"/>
      <c r="L53" s="259"/>
    </row>
    <row r="54" spans="1:12">
      <c r="C54" s="132" t="s">
        <v>273</v>
      </c>
      <c r="E54" s="406">
        <v>50000</v>
      </c>
      <c r="F54" s="406"/>
      <c r="G54" s="407">
        <v>1.25E-3</v>
      </c>
      <c r="H54" s="408"/>
      <c r="I54" s="405">
        <f>E54*G54</f>
        <v>62.5</v>
      </c>
      <c r="J54" s="259"/>
      <c r="K54" s="259"/>
      <c r="L54" s="259"/>
    </row>
    <row r="55" spans="1:12">
      <c r="C55" s="329" t="s">
        <v>346</v>
      </c>
      <c r="E55" s="406"/>
      <c r="F55" s="406"/>
      <c r="G55" s="407"/>
      <c r="H55" s="408"/>
      <c r="I55" s="405"/>
      <c r="J55" s="259"/>
      <c r="K55" s="259"/>
      <c r="L55" s="259"/>
    </row>
    <row r="56" spans="1:12">
      <c r="C56" s="132" t="s">
        <v>363</v>
      </c>
      <c r="E56" s="259">
        <f>SUM(E50:E55)</f>
        <v>2500000</v>
      </c>
      <c r="F56" s="259"/>
      <c r="G56" s="270"/>
      <c r="H56" s="269"/>
      <c r="I56" s="324"/>
      <c r="J56" s="259"/>
      <c r="K56" s="259"/>
      <c r="L56" s="259"/>
    </row>
    <row r="57" spans="1:12" ht="15.75" thickBot="1">
      <c r="C57" s="132" t="s">
        <v>345</v>
      </c>
      <c r="E57" s="259"/>
      <c r="F57" s="259"/>
      <c r="G57" s="270"/>
      <c r="H57" s="269"/>
      <c r="I57" s="331">
        <f>SUM(I50:I56)</f>
        <v>2435</v>
      </c>
      <c r="J57" s="259"/>
      <c r="K57" s="259"/>
      <c r="L57" s="259"/>
    </row>
    <row r="58" spans="1:12" ht="15.75" thickTop="1">
      <c r="E58" s="259"/>
      <c r="F58" s="259"/>
      <c r="G58" s="270"/>
      <c r="H58" s="269"/>
      <c r="I58" s="269"/>
      <c r="J58" s="259"/>
      <c r="K58" s="259"/>
      <c r="L58" s="259"/>
    </row>
    <row r="59" spans="1:12" ht="15.75">
      <c r="A59" s="273"/>
      <c r="F59" s="259"/>
      <c r="H59" s="269"/>
      <c r="K59" s="259"/>
    </row>
    <row r="60" spans="1:12">
      <c r="C60" s="260" t="s">
        <v>232</v>
      </c>
      <c r="F60" s="259"/>
      <c r="G60" s="270"/>
      <c r="H60" s="269"/>
      <c r="I60" s="269"/>
      <c r="K60" s="259"/>
    </row>
    <row r="61" spans="1:12">
      <c r="C61" s="260"/>
      <c r="F61" s="259"/>
      <c r="G61" s="270"/>
      <c r="H61" s="269"/>
      <c r="I61" s="269"/>
      <c r="K61" s="259"/>
    </row>
    <row r="62" spans="1:12">
      <c r="C62" s="274" t="s">
        <v>233</v>
      </c>
    </row>
    <row r="63" spans="1:12">
      <c r="C63" s="260"/>
    </row>
    <row r="64" spans="1:12">
      <c r="C64" s="260"/>
    </row>
    <row r="65" spans="1:9">
      <c r="C65" s="260"/>
      <c r="F65" s="259"/>
      <c r="H65" s="269"/>
    </row>
    <row r="66" spans="1:9">
      <c r="F66" s="259"/>
      <c r="G66" s="259"/>
      <c r="H66" s="269"/>
      <c r="I66" s="269"/>
    </row>
    <row r="67" spans="1:9">
      <c r="C67" s="260"/>
      <c r="F67" s="259"/>
    </row>
    <row r="68" spans="1:9">
      <c r="C68" s="260"/>
    </row>
    <row r="70" spans="1:9">
      <c r="C70" s="260"/>
    </row>
    <row r="75" spans="1:9">
      <c r="A75" s="260"/>
      <c r="C75" s="260"/>
    </row>
    <row r="76" spans="1:9">
      <c r="C76" s="260"/>
    </row>
    <row r="77" spans="1:9">
      <c r="C77" s="260"/>
    </row>
    <row r="78" spans="1:9">
      <c r="C78" s="260"/>
    </row>
  </sheetData>
  <mergeCells count="4">
    <mergeCell ref="A1:K1"/>
    <mergeCell ref="A2:K2"/>
    <mergeCell ref="A3:K3"/>
    <mergeCell ref="A4:K4"/>
  </mergeCells>
  <pageMargins left="0.75" right="0.75" top="0.83" bottom="1.1499999999999999" header="0.5" footer="0.5"/>
  <pageSetup scale="50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9" zoomScale="80" zoomScaleNormal="100" zoomScaleSheetLayoutView="80" workbookViewId="0">
      <selection activeCell="C41" sqref="C41"/>
    </sheetView>
  </sheetViews>
  <sheetFormatPr defaultColWidth="11" defaultRowHeight="15"/>
  <cols>
    <col min="1" max="1" width="5" style="130" customWidth="1"/>
    <col min="2" max="2" width="1.28515625" style="130" customWidth="1"/>
    <col min="3" max="3" width="68.85546875" style="130" bestFit="1" customWidth="1"/>
    <col min="4" max="4" width="5.28515625" style="130" customWidth="1"/>
    <col min="5" max="5" width="19.140625" style="130" customWidth="1"/>
    <col min="6" max="6" width="2.140625" style="130" customWidth="1"/>
    <col min="7" max="7" width="8.28515625" style="130" customWidth="1"/>
    <col min="8" max="8" width="2.5703125" style="130" customWidth="1"/>
    <col min="9" max="9" width="17.140625" style="130" customWidth="1"/>
    <col min="10" max="10" width="2.7109375" style="130" customWidth="1"/>
    <col min="11" max="11" width="11" style="130" customWidth="1"/>
    <col min="12" max="12" width="11" style="130"/>
    <col min="13" max="13" width="16.28515625" style="130" customWidth="1"/>
    <col min="14" max="16384" width="11" style="130"/>
  </cols>
  <sheetData>
    <row r="1" spans="1:12">
      <c r="A1" s="429" t="s">
        <v>84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2">
      <c r="A2" s="429" t="s">
        <v>85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12">
      <c r="A3" s="429" t="s">
        <v>276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</row>
    <row r="4" spans="1:12">
      <c r="A4" s="429" t="s">
        <v>87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1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2">
      <c r="K6" s="178" t="s">
        <v>214</v>
      </c>
    </row>
    <row r="7" spans="1:12">
      <c r="A7" s="143" t="s">
        <v>213</v>
      </c>
      <c r="K7" s="332" t="s">
        <v>277</v>
      </c>
    </row>
    <row r="8" spans="1:12">
      <c r="A8" s="134" t="s">
        <v>96</v>
      </c>
      <c r="K8" s="332" t="s">
        <v>278</v>
      </c>
    </row>
    <row r="9" spans="1:12">
      <c r="A9" s="333" t="s">
        <v>216</v>
      </c>
      <c r="B9" s="334"/>
      <c r="C9" s="334"/>
      <c r="D9" s="334"/>
      <c r="E9" s="334"/>
      <c r="F9" s="334"/>
      <c r="G9" s="334"/>
      <c r="H9" s="334"/>
      <c r="I9" s="334"/>
      <c r="J9" s="138"/>
      <c r="K9" s="335" t="s">
        <v>137</v>
      </c>
    </row>
    <row r="10" spans="1:12">
      <c r="E10" s="150" t="s">
        <v>279</v>
      </c>
      <c r="I10" s="336" t="s">
        <v>217</v>
      </c>
      <c r="K10" s="336" t="s">
        <v>42</v>
      </c>
    </row>
    <row r="11" spans="1:12">
      <c r="A11" s="336" t="s">
        <v>99</v>
      </c>
      <c r="E11" s="336" t="s">
        <v>12</v>
      </c>
      <c r="G11" s="336" t="s">
        <v>218</v>
      </c>
      <c r="I11" s="336" t="s">
        <v>219</v>
      </c>
      <c r="K11" s="336" t="s">
        <v>218</v>
      </c>
    </row>
    <row r="12" spans="1:12">
      <c r="A12" s="337" t="s">
        <v>100</v>
      </c>
      <c r="B12" s="334"/>
      <c r="C12" s="337" t="s">
        <v>220</v>
      </c>
      <c r="D12" s="334"/>
      <c r="E12" s="337" t="s">
        <v>221</v>
      </c>
      <c r="F12" s="334"/>
      <c r="G12" s="337" t="s">
        <v>222</v>
      </c>
      <c r="H12" s="334"/>
      <c r="I12" s="337" t="s">
        <v>11</v>
      </c>
      <c r="J12" s="334"/>
      <c r="K12" s="337" t="s">
        <v>222</v>
      </c>
    </row>
    <row r="13" spans="1:12">
      <c r="C13" s="336" t="s">
        <v>223</v>
      </c>
      <c r="E13" s="336" t="s">
        <v>224</v>
      </c>
      <c r="G13" s="336" t="s">
        <v>225</v>
      </c>
      <c r="I13" s="336" t="s">
        <v>226</v>
      </c>
      <c r="K13" s="336" t="s">
        <v>227</v>
      </c>
    </row>
    <row r="14" spans="1:12">
      <c r="E14" s="336"/>
      <c r="I14" s="336"/>
    </row>
    <row r="16" spans="1:12">
      <c r="A16" s="336">
        <v>1</v>
      </c>
      <c r="C16" s="143" t="s">
        <v>328</v>
      </c>
      <c r="E16" s="338">
        <v>150000000</v>
      </c>
      <c r="F16" s="339"/>
      <c r="G16" s="340">
        <v>6.7500000000000004E-2</v>
      </c>
      <c r="H16" s="341"/>
      <c r="I16" s="342">
        <f t="shared" ref="I16:I28" si="0">(E16*G16)</f>
        <v>10125000</v>
      </c>
      <c r="J16" s="339"/>
      <c r="K16" s="343"/>
      <c r="L16" s="339"/>
    </row>
    <row r="17" spans="1:14">
      <c r="A17" s="336">
        <f>A16+1</f>
        <v>2</v>
      </c>
      <c r="C17" s="143" t="s">
        <v>329</v>
      </c>
      <c r="E17" s="344">
        <v>10000000</v>
      </c>
      <c r="F17" s="339"/>
      <c r="G17" s="340">
        <v>6.6699999999999995E-2</v>
      </c>
      <c r="H17" s="341"/>
      <c r="I17" s="345">
        <f t="shared" si="0"/>
        <v>667000</v>
      </c>
    </row>
    <row r="18" spans="1:14">
      <c r="A18" s="336">
        <f t="shared" ref="A18:A37" si="1">A17+1</f>
        <v>3</v>
      </c>
      <c r="C18" s="143" t="s">
        <v>330</v>
      </c>
      <c r="E18" s="344">
        <v>200000000</v>
      </c>
      <c r="G18" s="340">
        <v>5.9499999999999997E-2</v>
      </c>
      <c r="H18" s="339"/>
      <c r="I18" s="345">
        <f t="shared" si="0"/>
        <v>11900000</v>
      </c>
      <c r="J18" s="339"/>
      <c r="K18" s="343"/>
      <c r="L18" s="339"/>
    </row>
    <row r="19" spans="1:14">
      <c r="A19" s="336">
        <f t="shared" si="1"/>
        <v>4</v>
      </c>
      <c r="C19" s="143" t="s">
        <v>331</v>
      </c>
      <c r="E19" s="344">
        <v>600000000</v>
      </c>
      <c r="G19" s="340">
        <v>4.2999999999999997E-2</v>
      </c>
      <c r="H19" s="341"/>
      <c r="I19" s="345">
        <f t="shared" si="0"/>
        <v>25799999.999999996</v>
      </c>
      <c r="J19" s="339"/>
      <c r="K19" s="343"/>
      <c r="L19" s="339"/>
    </row>
    <row r="20" spans="1:14">
      <c r="A20" s="336">
        <f t="shared" si="1"/>
        <v>5</v>
      </c>
      <c r="C20" s="143" t="s">
        <v>332</v>
      </c>
      <c r="E20" s="344">
        <v>400000000</v>
      </c>
      <c r="G20" s="340">
        <v>5.5E-2</v>
      </c>
      <c r="H20" s="341"/>
      <c r="I20" s="345">
        <f t="shared" si="0"/>
        <v>22000000</v>
      </c>
      <c r="J20" s="339"/>
      <c r="K20" s="343"/>
      <c r="L20" s="339"/>
    </row>
    <row r="21" spans="1:14">
      <c r="A21" s="336">
        <f t="shared" si="1"/>
        <v>6</v>
      </c>
      <c r="C21" s="143" t="s">
        <v>333</v>
      </c>
      <c r="E21" s="344">
        <v>500000000</v>
      </c>
      <c r="G21" s="340">
        <v>4.1500000000000002E-2</v>
      </c>
      <c r="H21" s="341"/>
      <c r="I21" s="345">
        <f t="shared" si="0"/>
        <v>20750000</v>
      </c>
      <c r="J21" s="339"/>
      <c r="K21" s="343"/>
      <c r="L21" s="339"/>
    </row>
    <row r="22" spans="1:14">
      <c r="A22" s="336">
        <f t="shared" si="1"/>
        <v>7</v>
      </c>
      <c r="C22" s="143" t="s">
        <v>334</v>
      </c>
      <c r="E22" s="344">
        <v>750000000</v>
      </c>
      <c r="G22" s="340">
        <v>4.1250000000000002E-2</v>
      </c>
      <c r="H22" s="341"/>
      <c r="I22" s="345">
        <f t="shared" si="0"/>
        <v>30937500</v>
      </c>
      <c r="J22" s="339"/>
      <c r="K22" s="343"/>
      <c r="L22" s="339"/>
    </row>
    <row r="23" spans="1:14">
      <c r="A23" s="336">
        <f t="shared" si="1"/>
        <v>8</v>
      </c>
      <c r="C23" s="143" t="s">
        <v>335</v>
      </c>
      <c r="E23" s="344">
        <v>500000000</v>
      </c>
      <c r="G23" s="340">
        <v>0.03</v>
      </c>
      <c r="H23" s="341"/>
      <c r="I23" s="345">
        <f t="shared" si="0"/>
        <v>15000000</v>
      </c>
      <c r="J23" s="339"/>
      <c r="K23" s="343"/>
      <c r="L23" s="339"/>
    </row>
    <row r="24" spans="1:14">
      <c r="A24" s="336">
        <f t="shared" si="1"/>
        <v>9</v>
      </c>
      <c r="C24" s="143" t="s">
        <v>336</v>
      </c>
      <c r="E24" s="344">
        <v>450000000</v>
      </c>
      <c r="G24" s="340">
        <v>4.1250000000000002E-2</v>
      </c>
      <c r="H24" s="341"/>
      <c r="I24" s="345">
        <f t="shared" si="0"/>
        <v>18562500</v>
      </c>
      <c r="J24" s="339"/>
      <c r="K24" s="343"/>
      <c r="L24" s="339"/>
    </row>
    <row r="25" spans="1:14">
      <c r="A25" s="336">
        <f t="shared" si="1"/>
        <v>10</v>
      </c>
      <c r="C25" s="143" t="s">
        <v>337</v>
      </c>
      <c r="E25" s="344">
        <v>300000000</v>
      </c>
      <c r="G25" s="340">
        <v>2.6249999999999999E-2</v>
      </c>
      <c r="H25" s="341"/>
      <c r="I25" s="345">
        <f t="shared" si="0"/>
        <v>7875000</v>
      </c>
      <c r="J25" s="339"/>
      <c r="K25" s="343"/>
    </row>
    <row r="26" spans="1:14">
      <c r="A26" s="336">
        <f t="shared" si="1"/>
        <v>11</v>
      </c>
      <c r="C26" s="143" t="s">
        <v>338</v>
      </c>
      <c r="E26" s="344">
        <v>500000000</v>
      </c>
      <c r="G26" s="340">
        <v>3.3750000000000002E-2</v>
      </c>
      <c r="H26" s="341"/>
      <c r="I26" s="345">
        <f t="shared" si="0"/>
        <v>16875000</v>
      </c>
      <c r="K26" s="346"/>
    </row>
    <row r="27" spans="1:14">
      <c r="A27" s="336">
        <f t="shared" si="1"/>
        <v>12</v>
      </c>
      <c r="C27" s="143" t="s">
        <v>339</v>
      </c>
      <c r="E27" s="344">
        <v>200000000</v>
      </c>
      <c r="G27" s="340">
        <v>2.4250000000000001E-2</v>
      </c>
      <c r="H27" s="341"/>
      <c r="I27" s="345">
        <f t="shared" si="0"/>
        <v>4850000</v>
      </c>
      <c r="K27" s="346"/>
      <c r="L27" s="347" t="s">
        <v>280</v>
      </c>
    </row>
    <row r="28" spans="1:14">
      <c r="A28" s="336">
        <f t="shared" si="1"/>
        <v>13</v>
      </c>
      <c r="C28" s="143" t="s">
        <v>340</v>
      </c>
      <c r="E28" s="344">
        <v>600000000</v>
      </c>
      <c r="F28" s="339"/>
      <c r="G28" s="340">
        <v>1.4999999999999999E-2</v>
      </c>
      <c r="H28" s="341"/>
      <c r="I28" s="348">
        <f t="shared" si="0"/>
        <v>9000000</v>
      </c>
      <c r="K28" s="346"/>
      <c r="L28" s="347" t="s">
        <v>281</v>
      </c>
    </row>
    <row r="29" spans="1:14">
      <c r="A29" s="336">
        <f t="shared" si="1"/>
        <v>14</v>
      </c>
      <c r="C29" s="143" t="s">
        <v>77</v>
      </c>
      <c r="E29" s="349">
        <f>SUM(E16:E28)</f>
        <v>5160000000</v>
      </c>
      <c r="F29" s="339"/>
      <c r="G29" s="350"/>
      <c r="I29" s="351">
        <f>SUM(I16:I28)</f>
        <v>194342000</v>
      </c>
    </row>
    <row r="30" spans="1:14">
      <c r="A30" s="336">
        <f t="shared" si="1"/>
        <v>15</v>
      </c>
      <c r="C30" s="143"/>
      <c r="E30" s="344"/>
      <c r="G30" s="350"/>
      <c r="I30" s="339"/>
    </row>
    <row r="31" spans="1:14" ht="15.75">
      <c r="A31" s="336">
        <f t="shared" si="1"/>
        <v>16</v>
      </c>
      <c r="C31" s="143" t="s">
        <v>282</v>
      </c>
      <c r="E31" s="103"/>
      <c r="G31" s="350"/>
      <c r="I31" s="352">
        <v>10293599.423859153</v>
      </c>
      <c r="L31" s="353"/>
    </row>
    <row r="32" spans="1:14" ht="15.75">
      <c r="A32" s="336">
        <f t="shared" si="1"/>
        <v>17</v>
      </c>
      <c r="C32" s="143" t="s">
        <v>283</v>
      </c>
      <c r="E32" s="354">
        <v>-1754949.4361538463</v>
      </c>
      <c r="F32" s="339"/>
      <c r="G32" s="350"/>
      <c r="H32" s="341"/>
      <c r="I32" s="339"/>
      <c r="L32" s="353"/>
      <c r="N32" s="134"/>
    </row>
    <row r="33" spans="1:12" ht="15.75">
      <c r="A33" s="336">
        <f t="shared" si="1"/>
        <v>18</v>
      </c>
      <c r="C33" s="143" t="s">
        <v>284</v>
      </c>
      <c r="E33" s="354">
        <v>-38307526.602307692</v>
      </c>
      <c r="G33" s="355"/>
      <c r="L33" s="353"/>
    </row>
    <row r="34" spans="1:12">
      <c r="A34" s="336">
        <f t="shared" si="1"/>
        <v>19</v>
      </c>
    </row>
    <row r="35" spans="1:12">
      <c r="A35" s="336">
        <f t="shared" si="1"/>
        <v>20</v>
      </c>
      <c r="E35" s="339"/>
      <c r="G35" s="355"/>
    </row>
    <row r="36" spans="1:12">
      <c r="A36" s="336">
        <f t="shared" si="1"/>
        <v>21</v>
      </c>
    </row>
    <row r="37" spans="1:12" ht="15.75" thickBot="1">
      <c r="A37" s="336">
        <f t="shared" si="1"/>
        <v>22</v>
      </c>
      <c r="C37" s="143" t="s">
        <v>285</v>
      </c>
      <c r="E37" s="356">
        <f>+E29+E32+E33</f>
        <v>5119937523.9615393</v>
      </c>
      <c r="G37" s="355"/>
      <c r="I37" s="356">
        <f>+I29+I31</f>
        <v>204635599.42385915</v>
      </c>
      <c r="K37" s="357">
        <f>+I37/E37</f>
        <v>3.9968378220662903E-2</v>
      </c>
    </row>
    <row r="38" spans="1:12" ht="15.75" thickTop="1"/>
    <row r="39" spans="1:12">
      <c r="A39" s="143"/>
      <c r="C39" s="143" t="s">
        <v>286</v>
      </c>
    </row>
    <row r="40" spans="1:12">
      <c r="C40" s="143" t="s">
        <v>364</v>
      </c>
      <c r="E40" s="359">
        <f>COC!D27</f>
        <v>325000000</v>
      </c>
      <c r="F40" s="339"/>
      <c r="G40" s="360">
        <v>1.4999999999999999E-2</v>
      </c>
      <c r="H40" s="341"/>
      <c r="I40" s="348">
        <f>(E40*G40)</f>
        <v>4875000</v>
      </c>
    </row>
    <row r="41" spans="1:12">
      <c r="C41" s="143"/>
    </row>
    <row r="42" spans="1:12" ht="15.75" thickBot="1">
      <c r="C42" s="130" t="s">
        <v>287</v>
      </c>
      <c r="E42" s="361">
        <f>E37+E40</f>
        <v>5444937523.9615393</v>
      </c>
      <c r="F42" s="358"/>
      <c r="G42" s="358"/>
      <c r="H42" s="358"/>
      <c r="I42" s="361">
        <f>I37+I40</f>
        <v>209510599.42385915</v>
      </c>
      <c r="K42" s="362">
        <f>+I42/E42</f>
        <v>3.8478053880667273E-2</v>
      </c>
    </row>
    <row r="43" spans="1:12" ht="15.75" thickTop="1">
      <c r="G43" s="340"/>
    </row>
    <row r="44" spans="1:12">
      <c r="G44" s="340"/>
    </row>
    <row r="45" spans="1:12">
      <c r="G45" s="340"/>
    </row>
    <row r="46" spans="1:12">
      <c r="G46" s="340"/>
    </row>
    <row r="47" spans="1:12">
      <c r="G47" s="340"/>
    </row>
    <row r="48" spans="1:12">
      <c r="G48" s="340"/>
    </row>
    <row r="49" spans="7:7">
      <c r="G49" s="340"/>
    </row>
    <row r="50" spans="7:7">
      <c r="G50" s="340"/>
    </row>
  </sheetData>
  <mergeCells count="4">
    <mergeCell ref="A1:K1"/>
    <mergeCell ref="A2:K2"/>
    <mergeCell ref="A3:K3"/>
    <mergeCell ref="A4:K4"/>
  </mergeCells>
  <printOptions horizontalCentered="1"/>
  <pageMargins left="0.67" right="0.75" top="0.75" bottom="1.26" header="0.5" footer="0.5"/>
  <pageSetup scale="73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A10" sqref="A10"/>
    </sheetView>
  </sheetViews>
  <sheetFormatPr defaultRowHeight="12.75"/>
  <cols>
    <col min="1" max="1" width="45.42578125" style="278" customWidth="1"/>
    <col min="2" max="2" width="2.42578125" style="278" customWidth="1"/>
    <col min="3" max="3" width="9.140625" style="278"/>
    <col min="4" max="4" width="2.42578125" style="278" customWidth="1"/>
    <col min="5" max="5" width="13.85546875" style="278" customWidth="1"/>
    <col min="6" max="6" width="3" style="278" customWidth="1"/>
    <col min="7" max="7" width="11.7109375" style="278" customWidth="1"/>
    <col min="8" max="8" width="3.140625" style="278" customWidth="1"/>
    <col min="9" max="9" width="13.140625" style="278" customWidth="1"/>
    <col min="10" max="10" width="3.140625" style="278" customWidth="1"/>
    <col min="11" max="11" width="12.7109375" style="278" customWidth="1"/>
    <col min="12" max="12" width="3.140625" style="278" customWidth="1"/>
    <col min="13" max="13" width="13.42578125" style="278" customWidth="1"/>
    <col min="14" max="14" width="9.140625" style="278"/>
    <col min="15" max="15" width="10" style="278" bestFit="1" customWidth="1"/>
    <col min="16" max="16384" width="9.140625" style="278"/>
  </cols>
  <sheetData>
    <row r="1" spans="1:13">
      <c r="A1" s="430" t="s">
        <v>28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3">
      <c r="A2" s="431" t="s">
        <v>324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3">
      <c r="A3" s="431" t="s">
        <v>50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3">
      <c r="A4" s="431" t="s">
        <v>51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3">
      <c r="A5" s="430" t="s">
        <v>138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</row>
    <row r="6" spans="1:13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7" spans="1:13">
      <c r="A7" s="376" t="s">
        <v>356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</row>
    <row r="8" spans="1:13">
      <c r="A8" s="415"/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</row>
    <row r="9" spans="1:13">
      <c r="A9" s="376" t="s">
        <v>362</v>
      </c>
      <c r="B9" s="412"/>
      <c r="C9" s="412"/>
      <c r="D9" s="412"/>
      <c r="E9" s="412"/>
      <c r="F9" s="412"/>
      <c r="G9" s="412"/>
      <c r="H9" s="412"/>
      <c r="I9" s="416">
        <v>608544074</v>
      </c>
      <c r="J9" s="412"/>
      <c r="K9" s="412"/>
      <c r="L9" s="412"/>
      <c r="M9" s="412"/>
    </row>
    <row r="10" spans="1:13">
      <c r="A10" s="376" t="s">
        <v>361</v>
      </c>
      <c r="B10" s="412"/>
      <c r="C10" s="412"/>
      <c r="D10" s="412"/>
      <c r="E10" s="412"/>
      <c r="F10" s="412"/>
      <c r="G10" s="412"/>
      <c r="H10" s="412"/>
      <c r="I10" s="417">
        <v>537424569</v>
      </c>
      <c r="J10" s="412"/>
      <c r="K10" s="412"/>
      <c r="L10" s="412"/>
      <c r="M10" s="412"/>
    </row>
    <row r="11" spans="1:13">
      <c r="A11" s="278" t="s">
        <v>357</v>
      </c>
      <c r="B11" s="377"/>
      <c r="C11" s="377"/>
      <c r="D11" s="377"/>
      <c r="E11" s="377"/>
      <c r="F11" s="377"/>
      <c r="G11" s="377"/>
      <c r="H11" s="377"/>
      <c r="I11" s="416">
        <f>I10-I9</f>
        <v>-71119505</v>
      </c>
      <c r="J11" s="298"/>
      <c r="K11" s="298"/>
      <c r="L11" s="298"/>
      <c r="M11" s="298"/>
    </row>
    <row r="12" spans="1:13">
      <c r="B12" s="377"/>
      <c r="C12" s="377"/>
      <c r="D12" s="377"/>
      <c r="E12" s="377"/>
      <c r="F12" s="377"/>
      <c r="G12" s="377"/>
      <c r="H12" s="377"/>
      <c r="I12" s="416"/>
      <c r="J12" s="412"/>
      <c r="K12" s="412"/>
      <c r="L12" s="412"/>
      <c r="M12" s="412"/>
    </row>
    <row r="13" spans="1:13">
      <c r="A13" s="278" t="s">
        <v>358</v>
      </c>
      <c r="B13" s="377"/>
      <c r="C13" s="377"/>
      <c r="D13" s="377"/>
      <c r="E13" s="377"/>
      <c r="F13" s="377"/>
      <c r="G13" s="377"/>
      <c r="H13" s="377"/>
      <c r="I13" s="416">
        <f>I11/6</f>
        <v>-11853250.833333334</v>
      </c>
      <c r="J13" s="412"/>
      <c r="K13" s="412"/>
      <c r="L13" s="412"/>
      <c r="M13" s="412"/>
    </row>
    <row r="14" spans="1:13">
      <c r="A14" s="278" t="s">
        <v>360</v>
      </c>
      <c r="B14" s="377"/>
      <c r="C14" s="377"/>
      <c r="D14" s="377"/>
      <c r="E14" s="377"/>
      <c r="F14" s="377"/>
      <c r="G14" s="377"/>
      <c r="H14" s="377"/>
      <c r="I14" s="417">
        <v>9</v>
      </c>
      <c r="J14" s="412"/>
      <c r="K14" s="412"/>
      <c r="L14" s="412"/>
      <c r="M14" s="412"/>
    </row>
    <row r="15" spans="1:13">
      <c r="B15" s="377"/>
      <c r="C15" s="377"/>
      <c r="D15" s="377"/>
      <c r="E15" s="377"/>
      <c r="F15" s="377"/>
      <c r="G15" s="377"/>
      <c r="H15" s="377"/>
      <c r="I15" s="416"/>
      <c r="J15" s="412"/>
      <c r="K15" s="412"/>
      <c r="L15" s="412"/>
      <c r="M15" s="412"/>
    </row>
    <row r="16" spans="1:13" ht="13.5" thickBot="1">
      <c r="A16" s="376" t="s">
        <v>359</v>
      </c>
      <c r="B16" s="377"/>
      <c r="C16" s="377"/>
      <c r="D16" s="377"/>
      <c r="E16" s="377"/>
      <c r="F16" s="377"/>
      <c r="G16" s="377"/>
      <c r="H16" s="377"/>
      <c r="I16" s="315">
        <f>I13*I14</f>
        <v>-106679257.5</v>
      </c>
      <c r="J16" s="298"/>
      <c r="K16" s="298"/>
      <c r="L16" s="298"/>
      <c r="M16" s="298"/>
    </row>
    <row r="17" spans="1:14" ht="13.5" thickTop="1">
      <c r="A17" s="377"/>
      <c r="B17" s="377"/>
      <c r="C17" s="377"/>
      <c r="D17" s="377"/>
      <c r="E17" s="377"/>
      <c r="F17" s="377"/>
      <c r="G17" s="377"/>
      <c r="H17" s="377"/>
      <c r="I17" s="377"/>
      <c r="J17" s="298"/>
      <c r="K17" s="298"/>
      <c r="L17" s="298"/>
      <c r="M17" s="298"/>
    </row>
    <row r="18" spans="1:14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</row>
    <row r="19" spans="1:14">
      <c r="A19" s="285"/>
      <c r="B19" s="297"/>
      <c r="C19" s="297"/>
      <c r="D19" s="297"/>
      <c r="E19" s="297"/>
      <c r="F19" s="299"/>
      <c r="G19" s="299"/>
      <c r="H19" s="299"/>
      <c r="I19" s="299"/>
      <c r="J19" s="299"/>
      <c r="K19" s="299"/>
      <c r="L19" s="299"/>
      <c r="M19" s="299"/>
    </row>
    <row r="20" spans="1:14">
      <c r="M20" s="300"/>
    </row>
    <row r="21" spans="1:14">
      <c r="A21" s="301"/>
      <c r="B21" s="284"/>
      <c r="C21" s="284"/>
      <c r="D21" s="284"/>
      <c r="E21" s="284"/>
      <c r="F21" s="284"/>
      <c r="G21" s="284"/>
      <c r="H21" s="284"/>
      <c r="I21" s="304" t="s">
        <v>264</v>
      </c>
      <c r="J21" s="284"/>
      <c r="K21" s="284"/>
      <c r="L21" s="284"/>
      <c r="M21" s="304" t="s">
        <v>264</v>
      </c>
      <c r="N21" s="303"/>
    </row>
    <row r="22" spans="1:14">
      <c r="A22" s="301"/>
      <c r="B22" s="284"/>
      <c r="C22" s="284"/>
      <c r="D22" s="284"/>
      <c r="E22" s="304" t="s">
        <v>264</v>
      </c>
      <c r="F22" s="284"/>
      <c r="G22" s="304" t="s">
        <v>252</v>
      </c>
      <c r="H22" s="284"/>
      <c r="I22" s="304" t="s">
        <v>251</v>
      </c>
      <c r="J22" s="284"/>
      <c r="K22" s="304" t="s">
        <v>252</v>
      </c>
      <c r="L22" s="284"/>
      <c r="M22" s="304" t="s">
        <v>251</v>
      </c>
      <c r="N22" s="303"/>
    </row>
    <row r="23" spans="1:14">
      <c r="A23" s="301"/>
      <c r="B23" s="284"/>
      <c r="C23" s="284" t="s">
        <v>264</v>
      </c>
      <c r="D23" s="284"/>
      <c r="E23" s="304" t="s">
        <v>251</v>
      </c>
      <c r="F23" s="284"/>
      <c r="G23" s="304" t="s">
        <v>253</v>
      </c>
      <c r="H23" s="284"/>
      <c r="I23" s="305" t="s">
        <v>254</v>
      </c>
      <c r="J23" s="284"/>
      <c r="K23" s="304" t="s">
        <v>29</v>
      </c>
      <c r="L23" s="284"/>
      <c r="M23" s="305" t="s">
        <v>255</v>
      </c>
      <c r="N23" s="303"/>
    </row>
    <row r="24" spans="1:14">
      <c r="A24" s="316" t="s">
        <v>265</v>
      </c>
      <c r="B24" s="284"/>
      <c r="C24" s="317" t="s">
        <v>256</v>
      </c>
      <c r="D24" s="284"/>
      <c r="E24" s="306" t="s">
        <v>12</v>
      </c>
      <c r="F24" s="284"/>
      <c r="G24" s="306" t="s">
        <v>257</v>
      </c>
      <c r="H24" s="284"/>
      <c r="I24" s="307" t="s">
        <v>258</v>
      </c>
      <c r="J24" s="284"/>
      <c r="K24" s="306" t="s">
        <v>259</v>
      </c>
      <c r="L24" s="284"/>
      <c r="M24" s="308" t="s">
        <v>258</v>
      </c>
      <c r="N24" s="303"/>
    </row>
    <row r="25" spans="1:14">
      <c r="A25" s="301"/>
      <c r="B25" s="284"/>
      <c r="C25" s="284"/>
      <c r="D25" s="284"/>
      <c r="E25" s="304"/>
      <c r="F25" s="284"/>
      <c r="G25" s="304"/>
      <c r="H25" s="284"/>
      <c r="I25" s="302"/>
      <c r="J25" s="284"/>
      <c r="K25" s="304"/>
      <c r="L25" s="284"/>
      <c r="M25" s="305"/>
      <c r="N25" s="303"/>
    </row>
    <row r="26" spans="1:14" ht="13.5" thickBot="1">
      <c r="A26" s="375" t="s">
        <v>325</v>
      </c>
      <c r="B26" s="284"/>
      <c r="C26" s="284">
        <v>190</v>
      </c>
      <c r="D26" s="284"/>
      <c r="E26" s="315">
        <f>I16</f>
        <v>-106679257.5</v>
      </c>
      <c r="F26" s="284"/>
      <c r="G26" s="311">
        <f>0.0986*0.5042</f>
        <v>4.9714119999999994E-2</v>
      </c>
      <c r="H26" s="284"/>
      <c r="I26" s="315">
        <f>E26*G26</f>
        <v>-5303465.4088658998</v>
      </c>
      <c r="J26" s="284"/>
      <c r="K26" s="312">
        <f>COC!$I$18</f>
        <v>9.6892563400000006E-2</v>
      </c>
      <c r="L26" s="284"/>
      <c r="M26" s="315">
        <f>I26*K26</f>
        <v>-513866.35836824618</v>
      </c>
      <c r="N26" s="303"/>
    </row>
    <row r="27" spans="1:14" ht="13.5" thickTop="1">
      <c r="A27" s="301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302"/>
      <c r="N27" s="303"/>
    </row>
    <row r="28" spans="1:14">
      <c r="A28" s="301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302"/>
      <c r="N28" s="303"/>
    </row>
    <row r="29" spans="1:14">
      <c r="A29" s="31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310"/>
      <c r="N29" s="303"/>
    </row>
  </sheetData>
  <mergeCells count="5">
    <mergeCell ref="A1:M1"/>
    <mergeCell ref="A2:M2"/>
    <mergeCell ref="A3:M3"/>
    <mergeCell ref="A4:M4"/>
    <mergeCell ref="A5:M5"/>
  </mergeCells>
  <pageMargins left="0.64" right="0.75" top="1" bottom="1" header="0.5" footer="0.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P18" sqref="P18"/>
    </sheetView>
  </sheetViews>
  <sheetFormatPr defaultRowHeight="12.75"/>
  <cols>
    <col min="1" max="1" width="45.42578125" style="278" customWidth="1"/>
    <col min="2" max="2" width="2.42578125" style="278" customWidth="1"/>
    <col min="3" max="3" width="9.140625" style="278"/>
    <col min="4" max="4" width="2.42578125" style="278" customWidth="1"/>
    <col min="5" max="5" width="13.85546875" style="278" customWidth="1"/>
    <col min="6" max="6" width="3" style="278" customWidth="1"/>
    <col min="7" max="7" width="11.7109375" style="278" customWidth="1"/>
    <col min="8" max="8" width="3.140625" style="278" customWidth="1"/>
    <col min="9" max="9" width="13.140625" style="278" customWidth="1"/>
    <col min="10" max="10" width="3.140625" style="278" customWidth="1"/>
    <col min="11" max="11" width="12.7109375" style="278" customWidth="1"/>
    <col min="12" max="12" width="3.140625" style="278" customWidth="1"/>
    <col min="13" max="13" width="13.42578125" style="278" customWidth="1"/>
    <col min="14" max="14" width="9.140625" style="278"/>
    <col min="15" max="15" width="10" style="278" bestFit="1" customWidth="1"/>
    <col min="16" max="16384" width="9.140625" style="278"/>
  </cols>
  <sheetData>
    <row r="1" spans="1:14">
      <c r="A1" s="430" t="s">
        <v>28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4">
      <c r="A2" s="431" t="s">
        <v>289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4">
      <c r="A3" s="431" t="s">
        <v>249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4">
      <c r="A4" s="431" t="s">
        <v>50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4">
      <c r="A5" s="431" t="s">
        <v>51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14">
      <c r="A6" s="430" t="s">
        <v>138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</row>
    <row r="7" spans="1:14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</row>
    <row r="8" spans="1:14">
      <c r="A8" s="285" t="s">
        <v>250</v>
      </c>
      <c r="B8" s="279"/>
      <c r="C8" s="279"/>
      <c r="D8" s="279"/>
      <c r="E8" s="279"/>
      <c r="F8" s="299"/>
      <c r="G8" s="299"/>
      <c r="H8" s="299"/>
      <c r="I8" s="299"/>
      <c r="J8" s="299"/>
      <c r="K8" s="299"/>
      <c r="L8" s="299"/>
      <c r="M8" s="299"/>
    </row>
    <row r="9" spans="1:14">
      <c r="M9" s="300"/>
    </row>
    <row r="10" spans="1:14">
      <c r="A10" s="301"/>
      <c r="B10" s="284"/>
      <c r="C10" s="284"/>
      <c r="D10" s="284"/>
      <c r="E10" s="284"/>
      <c r="F10" s="284"/>
      <c r="G10" s="284"/>
      <c r="H10" s="284"/>
      <c r="I10" s="304" t="s">
        <v>264</v>
      </c>
      <c r="J10" s="284"/>
      <c r="K10" s="284"/>
      <c r="L10" s="284"/>
      <c r="M10" s="304" t="s">
        <v>264</v>
      </c>
      <c r="N10" s="303"/>
    </row>
    <row r="11" spans="1:14">
      <c r="A11" s="301" t="s">
        <v>290</v>
      </c>
      <c r="B11" s="284"/>
      <c r="C11" s="284"/>
      <c r="D11" s="284"/>
      <c r="E11" s="304" t="s">
        <v>264</v>
      </c>
      <c r="F11" s="284"/>
      <c r="G11" s="304" t="s">
        <v>252</v>
      </c>
      <c r="H11" s="284"/>
      <c r="I11" s="304" t="s">
        <v>251</v>
      </c>
      <c r="J11" s="284"/>
      <c r="K11" s="304" t="s">
        <v>252</v>
      </c>
      <c r="L11" s="284"/>
      <c r="M11" s="304" t="s">
        <v>251</v>
      </c>
      <c r="N11" s="303"/>
    </row>
    <row r="12" spans="1:14">
      <c r="A12" s="301"/>
      <c r="B12" s="284"/>
      <c r="C12" s="284" t="s">
        <v>264</v>
      </c>
      <c r="D12" s="284"/>
      <c r="E12" s="304" t="s">
        <v>251</v>
      </c>
      <c r="F12" s="284"/>
      <c r="G12" s="304" t="s">
        <v>253</v>
      </c>
      <c r="H12" s="284"/>
      <c r="I12" s="305" t="s">
        <v>254</v>
      </c>
      <c r="J12" s="284"/>
      <c r="K12" s="304" t="s">
        <v>29</v>
      </c>
      <c r="L12" s="284"/>
      <c r="M12" s="305" t="s">
        <v>255</v>
      </c>
      <c r="N12" s="303"/>
    </row>
    <row r="13" spans="1:14">
      <c r="A13" s="316" t="s">
        <v>265</v>
      </c>
      <c r="B13" s="284"/>
      <c r="C13" s="317" t="s">
        <v>256</v>
      </c>
      <c r="D13" s="284"/>
      <c r="E13" s="306" t="s">
        <v>12</v>
      </c>
      <c r="F13" s="284"/>
      <c r="G13" s="306" t="s">
        <v>257</v>
      </c>
      <c r="H13" s="284"/>
      <c r="I13" s="307" t="s">
        <v>258</v>
      </c>
      <c r="J13" s="284"/>
      <c r="K13" s="306" t="s">
        <v>259</v>
      </c>
      <c r="L13" s="284"/>
      <c r="M13" s="308" t="s">
        <v>258</v>
      </c>
      <c r="N13" s="303"/>
    </row>
    <row r="14" spans="1:14">
      <c r="A14" s="301"/>
      <c r="B14" s="284"/>
      <c r="C14" s="284"/>
      <c r="D14" s="284"/>
      <c r="E14" s="304"/>
      <c r="F14" s="284"/>
      <c r="G14" s="304"/>
      <c r="H14" s="284"/>
      <c r="I14" s="302"/>
      <c r="J14" s="284"/>
      <c r="K14" s="304"/>
      <c r="L14" s="284"/>
      <c r="M14" s="305"/>
      <c r="N14" s="303"/>
    </row>
    <row r="15" spans="1:14" ht="13.5" thickBot="1">
      <c r="A15" s="309" t="s">
        <v>263</v>
      </c>
      <c r="B15" s="284"/>
      <c r="C15" s="284">
        <v>283</v>
      </c>
      <c r="D15" s="284"/>
      <c r="E15" s="315">
        <v>-64959678</v>
      </c>
      <c r="F15" s="284"/>
      <c r="G15" s="311">
        <f>0.0986*0.5042</f>
        <v>4.9714119999999994E-2</v>
      </c>
      <c r="H15" s="284"/>
      <c r="I15" s="315">
        <f>E15*G15</f>
        <v>-3229413.2272533597</v>
      </c>
      <c r="J15" s="284"/>
      <c r="K15" s="312">
        <f>COC!$I$18</f>
        <v>9.6892563400000006E-2</v>
      </c>
      <c r="L15" s="284"/>
      <c r="M15" s="315">
        <f>I15*K15</f>
        <v>-312906.12586644478</v>
      </c>
      <c r="N15" s="303"/>
    </row>
    <row r="16" spans="1:14" ht="13.5" thickTop="1">
      <c r="A16" s="301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302"/>
      <c r="N16" s="303"/>
    </row>
    <row r="17" spans="1:16">
      <c r="A17" s="301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302"/>
      <c r="N17" s="303"/>
    </row>
    <row r="18" spans="1:16">
      <c r="A18" s="301"/>
      <c r="B18" s="284"/>
      <c r="C18" s="284"/>
      <c r="D18" s="284"/>
      <c r="E18" s="284"/>
      <c r="F18" s="284"/>
      <c r="G18" s="284"/>
      <c r="H18" s="284"/>
      <c r="I18" s="304" t="s">
        <v>264</v>
      </c>
      <c r="J18" s="284"/>
      <c r="K18" s="284"/>
      <c r="L18" s="284"/>
      <c r="M18" s="304" t="s">
        <v>264</v>
      </c>
      <c r="N18" s="303"/>
    </row>
    <row r="19" spans="1:16">
      <c r="A19" s="301" t="s">
        <v>291</v>
      </c>
      <c r="B19" s="284"/>
      <c r="C19" s="284"/>
      <c r="D19" s="284"/>
      <c r="E19" s="304" t="s">
        <v>264</v>
      </c>
      <c r="F19" s="284"/>
      <c r="G19" s="304" t="s">
        <v>252</v>
      </c>
      <c r="H19" s="284"/>
      <c r="I19" s="304" t="s">
        <v>251</v>
      </c>
      <c r="J19" s="284"/>
      <c r="K19" s="304" t="s">
        <v>252</v>
      </c>
      <c r="L19" s="284"/>
      <c r="M19" s="304" t="s">
        <v>251</v>
      </c>
      <c r="N19" s="303"/>
    </row>
    <row r="20" spans="1:16">
      <c r="A20" s="301"/>
      <c r="B20" s="284"/>
      <c r="C20" s="284" t="s">
        <v>264</v>
      </c>
      <c r="D20" s="284"/>
      <c r="E20" s="304" t="s">
        <v>251</v>
      </c>
      <c r="F20" s="284"/>
      <c r="G20" s="304" t="s">
        <v>253</v>
      </c>
      <c r="H20" s="284"/>
      <c r="I20" s="305" t="s">
        <v>254</v>
      </c>
      <c r="J20" s="284"/>
      <c r="K20" s="304" t="s">
        <v>29</v>
      </c>
      <c r="L20" s="284"/>
      <c r="M20" s="305" t="s">
        <v>255</v>
      </c>
      <c r="N20" s="303"/>
    </row>
    <row r="21" spans="1:16">
      <c r="A21" s="316" t="s">
        <v>265</v>
      </c>
      <c r="B21" s="284"/>
      <c r="C21" s="317" t="s">
        <v>256</v>
      </c>
      <c r="D21" s="284"/>
      <c r="E21" s="306" t="s">
        <v>12</v>
      </c>
      <c r="F21" s="284"/>
      <c r="G21" s="306" t="s">
        <v>257</v>
      </c>
      <c r="H21" s="284"/>
      <c r="I21" s="307" t="s">
        <v>258</v>
      </c>
      <c r="J21" s="284"/>
      <c r="K21" s="306" t="s">
        <v>259</v>
      </c>
      <c r="L21" s="284"/>
      <c r="M21" s="308" t="s">
        <v>258</v>
      </c>
      <c r="N21" s="303"/>
    </row>
    <row r="22" spans="1:16">
      <c r="A22" s="301"/>
      <c r="B22" s="284"/>
      <c r="C22" s="284"/>
      <c r="D22" s="284"/>
      <c r="E22" s="304"/>
      <c r="F22" s="284"/>
      <c r="G22" s="304"/>
      <c r="H22" s="284"/>
      <c r="I22" s="302"/>
      <c r="J22" s="284"/>
      <c r="K22" s="304"/>
      <c r="L22" s="284"/>
      <c r="M22" s="305"/>
      <c r="N22" s="303"/>
    </row>
    <row r="23" spans="1:16">
      <c r="A23" s="284" t="s">
        <v>292</v>
      </c>
      <c r="B23" s="284"/>
      <c r="C23" s="284">
        <v>190</v>
      </c>
      <c r="D23" s="284"/>
      <c r="E23" s="310">
        <v>-1905870</v>
      </c>
      <c r="F23" s="284"/>
      <c r="G23" s="311">
        <f>0.0986*0.5042</f>
        <v>4.9714119999999994E-2</v>
      </c>
      <c r="H23" s="284"/>
      <c r="I23" s="310">
        <f t="shared" ref="I23:I32" si="0">E23*G23</f>
        <v>-94748.649884399987</v>
      </c>
      <c r="J23" s="284"/>
      <c r="K23" s="312">
        <f>COC!$I$18</f>
        <v>9.6892563400000006E-2</v>
      </c>
      <c r="L23" s="284"/>
      <c r="M23" s="310">
        <f t="shared" ref="M23:M32" si="1">I23*K23</f>
        <v>-9180.4395659886286</v>
      </c>
      <c r="N23" s="303"/>
    </row>
    <row r="24" spans="1:16">
      <c r="A24" s="309" t="s">
        <v>261</v>
      </c>
      <c r="B24" s="284"/>
      <c r="C24" s="284">
        <v>190</v>
      </c>
      <c r="D24" s="284"/>
      <c r="E24" s="310">
        <v>-895381</v>
      </c>
      <c r="F24" s="284"/>
      <c r="G24" s="311">
        <f>0.0986*0.5042</f>
        <v>4.9714119999999994E-2</v>
      </c>
      <c r="H24" s="284"/>
      <c r="I24" s="310">
        <f t="shared" si="0"/>
        <v>-44513.078479719996</v>
      </c>
      <c r="J24" s="284"/>
      <c r="K24" s="312">
        <f>COC!$I$18</f>
        <v>9.6892563400000006E-2</v>
      </c>
      <c r="L24" s="284"/>
      <c r="M24" s="310">
        <f t="shared" si="1"/>
        <v>-4312.986278725446</v>
      </c>
      <c r="N24" s="303"/>
    </row>
    <row r="25" spans="1:16">
      <c r="A25" s="309" t="s">
        <v>293</v>
      </c>
      <c r="B25" s="284"/>
      <c r="C25" s="284">
        <v>190</v>
      </c>
      <c r="D25" s="284"/>
      <c r="E25" s="310">
        <v>-4823211</v>
      </c>
      <c r="F25" s="284"/>
      <c r="G25" s="311">
        <f t="shared" ref="G25:G32" si="2">0.0986*0.5042</f>
        <v>4.9714119999999994E-2</v>
      </c>
      <c r="H25" s="284"/>
      <c r="I25" s="310">
        <f t="shared" si="0"/>
        <v>-239781.69043931997</v>
      </c>
      <c r="J25" s="284"/>
      <c r="K25" s="312">
        <f>COC!$I$18</f>
        <v>9.6892563400000006E-2</v>
      </c>
      <c r="L25" s="284"/>
      <c r="M25" s="310">
        <f t="shared" si="1"/>
        <v>-23233.062643050984</v>
      </c>
      <c r="N25" s="303"/>
    </row>
    <row r="26" spans="1:16">
      <c r="A26" s="309" t="s">
        <v>262</v>
      </c>
      <c r="B26" s="284"/>
      <c r="C26" s="284">
        <v>190</v>
      </c>
      <c r="D26" s="284"/>
      <c r="E26" s="310">
        <v>-6483160</v>
      </c>
      <c r="F26" s="284"/>
      <c r="G26" s="311">
        <f t="shared" si="2"/>
        <v>4.9714119999999994E-2</v>
      </c>
      <c r="H26" s="284"/>
      <c r="I26" s="310">
        <f t="shared" si="0"/>
        <v>-322304.59421919996</v>
      </c>
      <c r="J26" s="284"/>
      <c r="K26" s="312">
        <f>COC!$I$18</f>
        <v>9.6892563400000006E-2</v>
      </c>
      <c r="L26" s="284"/>
      <c r="M26" s="310">
        <f t="shared" si="1"/>
        <v>-31228.918329495107</v>
      </c>
      <c r="N26" s="303"/>
    </row>
    <row r="27" spans="1:16">
      <c r="A27" s="309" t="s">
        <v>294</v>
      </c>
      <c r="B27" s="284"/>
      <c r="C27" s="284">
        <v>283</v>
      </c>
      <c r="D27" s="284"/>
      <c r="E27" s="310">
        <v>0</v>
      </c>
      <c r="F27" s="284"/>
      <c r="G27" s="311">
        <f t="shared" si="2"/>
        <v>4.9714119999999994E-2</v>
      </c>
      <c r="H27" s="284"/>
      <c r="I27" s="310">
        <f t="shared" si="0"/>
        <v>0</v>
      </c>
      <c r="J27" s="284"/>
      <c r="K27" s="312">
        <f>COC!$I$18</f>
        <v>9.6892563400000006E-2</v>
      </c>
      <c r="L27" s="284"/>
      <c r="M27" s="310">
        <f t="shared" si="1"/>
        <v>0</v>
      </c>
      <c r="N27" s="303"/>
      <c r="P27" s="278" t="s">
        <v>297</v>
      </c>
    </row>
    <row r="28" spans="1:16">
      <c r="A28" s="309" t="s">
        <v>295</v>
      </c>
      <c r="B28" s="284"/>
      <c r="C28" s="284">
        <v>283</v>
      </c>
      <c r="D28" s="284"/>
      <c r="E28" s="310">
        <v>-1487893</v>
      </c>
      <c r="F28" s="284"/>
      <c r="G28" s="311">
        <f t="shared" si="2"/>
        <v>4.9714119999999994E-2</v>
      </c>
      <c r="H28" s="284"/>
      <c r="I28" s="310">
        <f t="shared" si="0"/>
        <v>-73969.291149159995</v>
      </c>
      <c r="J28" s="284"/>
      <c r="K28" s="312">
        <f>COC!$I$18</f>
        <v>9.6892563400000006E-2</v>
      </c>
      <c r="L28" s="284"/>
      <c r="M28" s="310">
        <f t="shared" si="1"/>
        <v>-7167.0742323230443</v>
      </c>
      <c r="N28" s="303"/>
    </row>
    <row r="29" spans="1:16">
      <c r="A29" s="309" t="s">
        <v>296</v>
      </c>
      <c r="B29" s="284"/>
      <c r="C29" s="284">
        <v>190</v>
      </c>
      <c r="D29" s="284"/>
      <c r="E29" s="310">
        <v>-6660598</v>
      </c>
      <c r="F29" s="284"/>
      <c r="G29" s="311">
        <f t="shared" si="2"/>
        <v>4.9714119999999994E-2</v>
      </c>
      <c r="H29" s="284"/>
      <c r="I29" s="310">
        <f t="shared" si="0"/>
        <v>-331125.76824375993</v>
      </c>
      <c r="J29" s="284"/>
      <c r="K29" s="312">
        <f>COC!$I$18</f>
        <v>9.6892563400000006E-2</v>
      </c>
      <c r="L29" s="284"/>
      <c r="M29" s="310">
        <f t="shared" si="1"/>
        <v>-32083.624492932217</v>
      </c>
      <c r="N29" s="303"/>
    </row>
    <row r="30" spans="1:16">
      <c r="A30" s="309" t="s">
        <v>298</v>
      </c>
      <c r="B30" s="284"/>
      <c r="C30" s="284">
        <v>190</v>
      </c>
      <c r="D30" s="284"/>
      <c r="E30" s="310">
        <v>-2352371</v>
      </c>
      <c r="F30" s="284"/>
      <c r="G30" s="311">
        <f t="shared" si="2"/>
        <v>4.9714119999999994E-2</v>
      </c>
      <c r="H30" s="284"/>
      <c r="I30" s="310">
        <f t="shared" si="0"/>
        <v>-116946.05417851999</v>
      </c>
      <c r="J30" s="284"/>
      <c r="K30" s="312">
        <f>COC!$I$18</f>
        <v>9.6892563400000006E-2</v>
      </c>
      <c r="L30" s="284"/>
      <c r="M30" s="310">
        <f t="shared" si="1"/>
        <v>-11331.202968872083</v>
      </c>
      <c r="N30" s="303"/>
    </row>
    <row r="31" spans="1:16">
      <c r="A31" s="309" t="s">
        <v>299</v>
      </c>
      <c r="B31" s="284"/>
      <c r="C31" s="284">
        <v>190</v>
      </c>
      <c r="D31" s="284"/>
      <c r="E31" s="310">
        <v>120928</v>
      </c>
      <c r="F31" s="284"/>
      <c r="G31" s="311">
        <f t="shared" si="2"/>
        <v>4.9714119999999994E-2</v>
      </c>
      <c r="H31" s="284"/>
      <c r="I31" s="310">
        <f t="shared" si="0"/>
        <v>6011.829103359999</v>
      </c>
      <c r="J31" s="284"/>
      <c r="K31" s="312">
        <f>COC!$I$18</f>
        <v>9.6892563400000006E-2</v>
      </c>
      <c r="L31" s="284"/>
      <c r="M31" s="310">
        <f t="shared" si="1"/>
        <v>582.50153254727388</v>
      </c>
      <c r="N31" s="303"/>
    </row>
    <row r="32" spans="1:16">
      <c r="A32" s="309" t="s">
        <v>300</v>
      </c>
      <c r="B32" s="284"/>
      <c r="C32" s="284">
        <v>190</v>
      </c>
      <c r="D32" s="284"/>
      <c r="E32" s="313">
        <v>-25395</v>
      </c>
      <c r="F32" s="284"/>
      <c r="G32" s="311">
        <f t="shared" si="2"/>
        <v>4.9714119999999994E-2</v>
      </c>
      <c r="H32" s="284"/>
      <c r="I32" s="313">
        <f t="shared" si="0"/>
        <v>-1262.4900773999998</v>
      </c>
      <c r="J32" s="284"/>
      <c r="K32" s="312">
        <f>COC!$I$18</f>
        <v>9.6892563400000006E-2</v>
      </c>
      <c r="L32" s="284"/>
      <c r="M32" s="313">
        <f t="shared" si="1"/>
        <v>-122.3258998663504</v>
      </c>
      <c r="N32" s="303"/>
    </row>
    <row r="33" spans="1:14">
      <c r="A33" s="284"/>
      <c r="B33" s="284"/>
      <c r="C33" s="284"/>
      <c r="D33" s="284"/>
      <c r="E33" s="310"/>
      <c r="F33" s="284"/>
      <c r="G33" s="284"/>
      <c r="H33" s="284"/>
      <c r="I33" s="310"/>
      <c r="J33" s="284"/>
      <c r="K33" s="284"/>
      <c r="L33" s="284"/>
      <c r="M33" s="310"/>
      <c r="N33" s="303"/>
    </row>
    <row r="34" spans="1:14" ht="13.5" thickBot="1">
      <c r="A34" s="314" t="s">
        <v>260</v>
      </c>
      <c r="B34" s="284"/>
      <c r="C34" s="284"/>
      <c r="D34" s="284"/>
      <c r="E34" s="315">
        <f>SUM(E23:E32)</f>
        <v>-24512951</v>
      </c>
      <c r="F34" s="284"/>
      <c r="G34" s="284"/>
      <c r="H34" s="284"/>
      <c r="I34" s="315">
        <f>SUM(I23:I32)</f>
        <v>-1218639.7875681198</v>
      </c>
      <c r="J34" s="284"/>
      <c r="K34" s="284"/>
      <c r="L34" s="284"/>
      <c r="M34" s="315">
        <f>SUM(M23:M32)</f>
        <v>-118077.13287870657</v>
      </c>
      <c r="N34" s="303"/>
    </row>
    <row r="35" spans="1:14" ht="13.5" thickTop="1">
      <c r="A35" s="314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310"/>
      <c r="N35" s="303"/>
    </row>
    <row r="36" spans="1:14">
      <c r="A36" s="31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310"/>
      <c r="N36" s="303"/>
    </row>
    <row r="37" spans="1:14">
      <c r="A37" s="314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310"/>
      <c r="N37" s="303"/>
    </row>
  </sheetData>
  <mergeCells count="6">
    <mergeCell ref="A1:M1"/>
    <mergeCell ref="A2:M2"/>
    <mergeCell ref="A4:M4"/>
    <mergeCell ref="A5:M5"/>
    <mergeCell ref="A6:M6"/>
    <mergeCell ref="A3:M3"/>
  </mergeCells>
  <pageMargins left="0.64" right="0.7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1" sqref="A21"/>
    </sheetView>
  </sheetViews>
  <sheetFormatPr defaultRowHeight="12.75"/>
  <cols>
    <col min="1" max="1" width="9" style="278" customWidth="1"/>
    <col min="2" max="2" width="11.140625" style="278" customWidth="1"/>
    <col min="3" max="3" width="25.42578125" style="278" customWidth="1"/>
    <col min="4" max="4" width="26.85546875" style="278" customWidth="1"/>
    <col min="5" max="5" width="4.85546875" style="278" customWidth="1"/>
    <col min="6" max="6" width="12.28515625" style="278" customWidth="1"/>
    <col min="7" max="7" width="10.28515625" style="278" bestFit="1" customWidth="1"/>
    <col min="8" max="8" width="10.140625" style="278" customWidth="1"/>
    <col min="9" max="16384" width="9.140625" style="278"/>
  </cols>
  <sheetData>
    <row r="1" spans="1:8">
      <c r="A1" s="432" t="s">
        <v>245</v>
      </c>
      <c r="B1" s="432"/>
      <c r="C1" s="432"/>
      <c r="D1" s="432"/>
      <c r="E1" s="432"/>
      <c r="F1" s="432"/>
      <c r="G1" s="277"/>
      <c r="H1" s="277"/>
    </row>
    <row r="2" spans="1:8">
      <c r="A2" s="433" t="s">
        <v>236</v>
      </c>
      <c r="B2" s="433"/>
      <c r="C2" s="433"/>
      <c r="D2" s="433"/>
      <c r="E2" s="433"/>
      <c r="F2" s="433"/>
      <c r="G2" s="279"/>
      <c r="H2" s="279"/>
    </row>
    <row r="3" spans="1:8">
      <c r="A3" s="433" t="s">
        <v>246</v>
      </c>
      <c r="B3" s="433"/>
      <c r="C3" s="433"/>
      <c r="D3" s="433"/>
      <c r="E3" s="433"/>
      <c r="F3" s="433"/>
      <c r="G3" s="279"/>
      <c r="H3" s="279"/>
    </row>
    <row r="4" spans="1:8">
      <c r="A4" s="433" t="s">
        <v>237</v>
      </c>
      <c r="B4" s="433"/>
      <c r="C4" s="433"/>
      <c r="D4" s="433"/>
      <c r="E4" s="433"/>
      <c r="F4" s="433"/>
      <c r="G4" s="280"/>
      <c r="H4" s="280"/>
    </row>
    <row r="5" spans="1:8">
      <c r="A5" s="433" t="s">
        <v>34</v>
      </c>
      <c r="B5" s="433"/>
      <c r="C5" s="433"/>
      <c r="D5" s="433"/>
      <c r="E5" s="433"/>
      <c r="F5" s="433"/>
      <c r="G5" s="280"/>
      <c r="H5" s="280"/>
    </row>
    <row r="6" spans="1:8">
      <c r="A6" s="281"/>
      <c r="B6" s="281"/>
      <c r="C6" s="281"/>
      <c r="D6" s="281"/>
      <c r="E6" s="281"/>
      <c r="F6" s="282"/>
      <c r="G6" s="283"/>
      <c r="H6" s="284"/>
    </row>
    <row r="7" spans="1:8">
      <c r="A7" s="285" t="s">
        <v>238</v>
      </c>
      <c r="B7" s="285" t="s">
        <v>247</v>
      </c>
      <c r="C7" s="285"/>
      <c r="D7" s="281"/>
      <c r="E7" s="281"/>
      <c r="F7" s="282"/>
      <c r="G7" s="283"/>
      <c r="H7" s="284"/>
    </row>
    <row r="8" spans="1:8">
      <c r="A8" s="285"/>
      <c r="B8" s="285"/>
      <c r="C8" s="285"/>
      <c r="D8" s="281"/>
      <c r="E8" s="281"/>
      <c r="F8" s="282"/>
      <c r="G8" s="283"/>
      <c r="H8" s="284"/>
    </row>
    <row r="9" spans="1:8">
      <c r="A9" s="286" t="s">
        <v>248</v>
      </c>
      <c r="C9" s="286"/>
      <c r="D9" s="281"/>
      <c r="E9" s="281"/>
      <c r="F9" s="287"/>
      <c r="G9" s="283"/>
      <c r="H9" s="283"/>
    </row>
    <row r="10" spans="1:8">
      <c r="A10" s="286"/>
      <c r="C10" s="286"/>
      <c r="D10" s="281"/>
      <c r="E10" s="281"/>
      <c r="F10" s="287"/>
      <c r="G10" s="283"/>
      <c r="H10" s="283"/>
    </row>
    <row r="11" spans="1:8">
      <c r="A11" s="286"/>
      <c r="C11" s="288" t="s">
        <v>239</v>
      </c>
      <c r="D11" s="281"/>
      <c r="E11" s="281"/>
      <c r="F11" s="287"/>
      <c r="G11" s="283"/>
      <c r="H11" s="283"/>
    </row>
    <row r="12" spans="1:8">
      <c r="A12" s="286"/>
      <c r="B12" s="289">
        <v>44562</v>
      </c>
      <c r="C12" s="290">
        <v>5624592</v>
      </c>
      <c r="D12" s="281"/>
      <c r="E12" s="281"/>
      <c r="F12" s="287"/>
      <c r="G12" s="283"/>
      <c r="H12" s="283"/>
    </row>
    <row r="13" spans="1:8">
      <c r="A13" s="286"/>
      <c r="B13" s="289">
        <v>44593</v>
      </c>
      <c r="C13" s="290">
        <v>5400474</v>
      </c>
      <c r="D13" s="281"/>
      <c r="E13" s="281"/>
      <c r="F13" s="287"/>
      <c r="G13" s="283"/>
      <c r="H13" s="283"/>
    </row>
    <row r="14" spans="1:8">
      <c r="A14" s="286"/>
      <c r="B14" s="289">
        <v>44621</v>
      </c>
      <c r="C14" s="290">
        <v>5228569</v>
      </c>
      <c r="D14" s="281"/>
      <c r="E14" s="281"/>
      <c r="F14" s="287"/>
      <c r="G14" s="283"/>
      <c r="H14" s="283"/>
    </row>
    <row r="15" spans="1:8">
      <c r="A15" s="286"/>
      <c r="B15" s="289">
        <v>44652</v>
      </c>
      <c r="C15" s="290">
        <v>5238373</v>
      </c>
      <c r="D15" s="281"/>
      <c r="E15" s="281"/>
      <c r="F15" s="287"/>
      <c r="G15" s="283"/>
      <c r="H15" s="283"/>
    </row>
    <row r="16" spans="1:8">
      <c r="A16" s="286"/>
      <c r="B16" s="289">
        <v>44682</v>
      </c>
      <c r="C16" s="290">
        <v>5319508</v>
      </c>
      <c r="D16" s="281"/>
      <c r="E16" s="281"/>
      <c r="F16" s="287"/>
      <c r="G16" s="283"/>
      <c r="H16" s="283"/>
    </row>
    <row r="17" spans="1:8">
      <c r="A17" s="286"/>
      <c r="B17" s="289">
        <v>44713</v>
      </c>
      <c r="C17" s="290">
        <v>5205108</v>
      </c>
      <c r="D17" s="281"/>
      <c r="E17" s="281"/>
      <c r="F17" s="287"/>
      <c r="G17" s="283"/>
      <c r="H17" s="283"/>
    </row>
    <row r="18" spans="1:8">
      <c r="A18" s="286"/>
      <c r="B18" s="289">
        <v>44743</v>
      </c>
      <c r="C18" s="290">
        <v>5029463</v>
      </c>
      <c r="D18" s="281"/>
      <c r="E18" s="281"/>
      <c r="F18" s="287"/>
      <c r="G18" s="283"/>
      <c r="H18" s="283"/>
    </row>
    <row r="19" spans="1:8">
      <c r="A19" s="286"/>
      <c r="B19" s="289">
        <v>44774</v>
      </c>
      <c r="C19" s="290">
        <v>4739496</v>
      </c>
      <c r="D19" s="281"/>
      <c r="E19" s="281"/>
      <c r="F19" s="287"/>
      <c r="G19" s="283"/>
      <c r="H19" s="283"/>
    </row>
    <row r="20" spans="1:8">
      <c r="A20" s="286"/>
      <c r="B20" s="289">
        <v>44805</v>
      </c>
      <c r="C20" s="290">
        <v>4670457</v>
      </c>
      <c r="D20" s="281"/>
      <c r="E20" s="281"/>
      <c r="F20" s="287"/>
      <c r="G20" s="283"/>
      <c r="H20" s="283"/>
    </row>
    <row r="21" spans="1:8">
      <c r="A21" s="286"/>
      <c r="B21" s="289">
        <v>44835</v>
      </c>
      <c r="C21" s="290">
        <v>5148887</v>
      </c>
      <c r="D21" s="281"/>
      <c r="E21" s="281"/>
      <c r="F21" s="287"/>
      <c r="G21" s="283"/>
      <c r="H21" s="283"/>
    </row>
    <row r="22" spans="1:8">
      <c r="A22" s="286"/>
      <c r="B22" s="289">
        <v>44866</v>
      </c>
      <c r="C22" s="290">
        <v>5145796</v>
      </c>
      <c r="D22" s="281"/>
      <c r="E22" s="281"/>
      <c r="F22" s="287"/>
      <c r="G22" s="283"/>
      <c r="H22" s="283"/>
    </row>
    <row r="23" spans="1:8">
      <c r="A23" s="286"/>
      <c r="B23" s="289">
        <v>44896</v>
      </c>
      <c r="C23" s="291">
        <v>5342761</v>
      </c>
      <c r="D23" s="281"/>
      <c r="E23" s="281"/>
      <c r="F23" s="287"/>
      <c r="G23" s="283"/>
      <c r="H23" s="283"/>
    </row>
    <row r="24" spans="1:8">
      <c r="A24" s="286"/>
      <c r="C24" s="290"/>
      <c r="D24" s="281"/>
      <c r="E24" s="281"/>
      <c r="F24" s="287"/>
      <c r="G24" s="283"/>
      <c r="H24" s="283"/>
    </row>
    <row r="25" spans="1:8" ht="13.5" thickBot="1">
      <c r="A25" s="286"/>
      <c r="B25" s="278" t="s">
        <v>240</v>
      </c>
      <c r="C25" s="292">
        <f>SUM(C12:C24)</f>
        <v>62093484</v>
      </c>
      <c r="D25" s="281"/>
      <c r="E25" s="281"/>
      <c r="F25" s="287"/>
      <c r="G25" s="283"/>
      <c r="H25" s="283"/>
    </row>
    <row r="26" spans="1:8" ht="13.5" thickTop="1">
      <c r="A26" s="286"/>
      <c r="C26" s="290"/>
      <c r="D26" s="281"/>
      <c r="E26" s="281"/>
      <c r="F26" s="287"/>
      <c r="G26" s="283"/>
      <c r="H26" s="283"/>
    </row>
    <row r="27" spans="1:8" ht="13.5" thickBot="1">
      <c r="A27" s="286"/>
      <c r="B27" s="278" t="s">
        <v>241</v>
      </c>
      <c r="C27" s="293">
        <f>AVERAGE(C12:C23)</f>
        <v>5174457</v>
      </c>
      <c r="D27" s="281"/>
      <c r="E27" s="281"/>
      <c r="F27" s="287"/>
      <c r="G27" s="283"/>
      <c r="H27" s="283"/>
    </row>
    <row r="28" spans="1:8" ht="13.5" thickTop="1">
      <c r="A28" s="286"/>
      <c r="C28" s="286"/>
      <c r="D28" s="281"/>
      <c r="E28" s="281"/>
      <c r="F28" s="287"/>
      <c r="G28" s="283"/>
      <c r="H28" s="283"/>
    </row>
    <row r="29" spans="1:8">
      <c r="A29" s="286"/>
      <c r="C29" s="286"/>
      <c r="D29" s="281"/>
      <c r="E29" s="281"/>
      <c r="F29" s="287"/>
      <c r="G29" s="283"/>
      <c r="H29" s="283"/>
    </row>
    <row r="30" spans="1:8">
      <c r="A30" s="286"/>
      <c r="C30" s="286"/>
      <c r="D30" s="281"/>
      <c r="E30" s="281"/>
      <c r="F30" s="287"/>
      <c r="G30" s="283"/>
      <c r="H30" s="283"/>
    </row>
    <row r="31" spans="1:8">
      <c r="A31" s="286"/>
      <c r="C31" s="286"/>
      <c r="D31" s="281"/>
      <c r="E31" s="281"/>
      <c r="F31" s="287"/>
      <c r="G31" s="283"/>
      <c r="H31" s="283"/>
    </row>
    <row r="33" spans="1:6" ht="13.5" thickBot="1">
      <c r="A33" s="278" t="s">
        <v>242</v>
      </c>
      <c r="F33" s="294">
        <f>-C27</f>
        <v>-5174457</v>
      </c>
    </row>
    <row r="34" spans="1:6" ht="13.5" thickTop="1"/>
    <row r="35" spans="1:6">
      <c r="A35" s="278" t="s">
        <v>243</v>
      </c>
      <c r="F35" s="295">
        <f>COC!I18</f>
        <v>9.6892563400000006E-2</v>
      </c>
    </row>
    <row r="37" spans="1:6" ht="13.5" thickBot="1">
      <c r="A37" s="278" t="s">
        <v>244</v>
      </c>
      <c r="F37" s="296">
        <f>F33*F35</f>
        <v>-501366.40293307381</v>
      </c>
    </row>
    <row r="38" spans="1:6" ht="13.5" thickTop="1"/>
  </sheetData>
  <mergeCells count="5">
    <mergeCell ref="A1:F1"/>
    <mergeCell ref="A2:F2"/>
    <mergeCell ref="A3:F3"/>
    <mergeCell ref="A4:F4"/>
    <mergeCell ref="A5:F5"/>
  </mergeCells>
  <pageMargins left="0.7" right="0.2" top="1" bottom="0.24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Summ Rev Req</vt:lpstr>
      <vt:lpstr>Rate Base</vt:lpstr>
      <vt:lpstr>COC</vt:lpstr>
      <vt:lpstr>Gross Rev Conversion Factor</vt:lpstr>
      <vt:lpstr>J-2 F</vt:lpstr>
      <vt:lpstr>J-3 F</vt:lpstr>
      <vt:lpstr>NOL ADIT Tax Income </vt:lpstr>
      <vt:lpstr>ADIT</vt:lpstr>
      <vt:lpstr>Construction AP</vt:lpstr>
      <vt:lpstr>WP B.5 F1-As Filed</vt:lpstr>
      <vt:lpstr>WP B.5 F1-As Adjusted</vt:lpstr>
      <vt:lpstr>F.6 As Filed-Suppl Staff 1-55</vt:lpstr>
      <vt:lpstr>F.6 As Adjusted</vt:lpstr>
      <vt:lpstr>As Filed ATO-CWC1A</vt:lpstr>
      <vt:lpstr>CWC - Adjustment #1</vt:lpstr>
      <vt:lpstr>CWC - Adjustment #2</vt:lpstr>
      <vt:lpstr>ADIT!Print_Area</vt:lpstr>
      <vt:lpstr>COC!Print_Area</vt:lpstr>
      <vt:lpstr>'J-2 F'!Print_Area</vt:lpstr>
      <vt:lpstr>'J-3 F'!Print_Area</vt:lpstr>
      <vt:lpstr>'NOL ADIT Tax Income '!Print_Area</vt:lpstr>
      <vt:lpstr>'Summ Rev Req'!Print_Area</vt:lpstr>
      <vt:lpstr>ADIT!Print_Titles</vt:lpstr>
      <vt:lpstr>'NOL ADIT Tax Income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2021-09-27T18:04:52Z</cp:lastPrinted>
  <dcterms:created xsi:type="dcterms:W3CDTF">2004-10-08T04:18:26Z</dcterms:created>
  <dcterms:modified xsi:type="dcterms:W3CDTF">2021-09-27T18:30:26Z</dcterms:modified>
</cp:coreProperties>
</file>