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Supplemental Data Requests/"/>
    </mc:Choice>
  </mc:AlternateContent>
  <xr:revisionPtr revIDLastSave="0" documentId="13_ncr:1_{61094A7A-E43A-4C8B-9126-752AB80F275D}" xr6:coauthVersionLast="44" xr6:coauthVersionMax="45" xr10:uidLastSave="{00000000-0000-0000-0000-000000000000}"/>
  <bookViews>
    <workbookView xWindow="28680" yWindow="-105" windowWidth="29040" windowHeight="16440" xr2:uid="{00000000-000D-0000-FFFF-FFFF00000000}"/>
  </bookViews>
  <sheets>
    <sheet name="Rate Case Exp. Analysis" sheetId="1" r:id="rId1"/>
  </sheets>
  <definedNames>
    <definedName name="_xlnm.Print_Area" localSheetId="0">'Rate Case Exp. Analysis'!$A$1:$P$59</definedName>
    <definedName name="_xlnm.Print_Titles" localSheetId="0">'Rate Case Exp. Analysis'!$1:$7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1" l="1"/>
  <c r="P18" i="1" s="1"/>
  <c r="E42" i="1" l="1"/>
  <c r="K42" i="1" s="1"/>
  <c r="P42" i="1" s="1"/>
  <c r="E41" i="1"/>
  <c r="K41" i="1" s="1"/>
  <c r="P41" i="1" s="1"/>
  <c r="E40" i="1"/>
  <c r="K40" i="1" s="1"/>
  <c r="P43" i="1"/>
  <c r="E48" i="1"/>
  <c r="K48" i="1" s="1"/>
  <c r="P48" i="1" s="1"/>
  <c r="E46" i="1"/>
  <c r="K46" i="1" s="1"/>
  <c r="P46" i="1" s="1"/>
  <c r="E45" i="1"/>
  <c r="K45" i="1" s="1"/>
  <c r="P45" i="1" s="1"/>
  <c r="E47" i="1"/>
  <c r="K47" i="1" s="1"/>
  <c r="P47" i="1" s="1"/>
  <c r="E44" i="1"/>
  <c r="K44" i="1" s="1"/>
  <c r="P38" i="1" l="1"/>
  <c r="I37" i="1"/>
  <c r="P37" i="1" s="1"/>
  <c r="I36" i="1"/>
  <c r="I16" i="1"/>
  <c r="P16" i="1" s="1"/>
  <c r="I15" i="1"/>
  <c r="P28" i="1"/>
  <c r="P24" i="1"/>
  <c r="P23" i="1"/>
  <c r="P26" i="1"/>
  <c r="P22" i="1"/>
  <c r="P21" i="1"/>
  <c r="P20" i="1"/>
  <c r="O14" i="1" l="1"/>
  <c r="O17" i="1"/>
  <c r="O32" i="1" l="1"/>
  <c r="O52" i="1" l="1"/>
  <c r="N52" i="1"/>
  <c r="M52" i="1"/>
  <c r="L52" i="1"/>
  <c r="H52" i="1"/>
  <c r="G52" i="1"/>
  <c r="A52" i="1"/>
  <c r="P50" i="1"/>
  <c r="J52" i="1"/>
  <c r="P40" i="1"/>
  <c r="P39" i="1"/>
  <c r="N32" i="1"/>
  <c r="M32" i="1"/>
  <c r="L32" i="1"/>
  <c r="H32" i="1"/>
  <c r="G32" i="1"/>
  <c r="A32" i="1"/>
  <c r="P30" i="1"/>
  <c r="P29" i="1"/>
  <c r="P27" i="1"/>
  <c r="P25" i="1"/>
  <c r="J32" i="1"/>
  <c r="P15" i="1"/>
  <c r="P14" i="1"/>
  <c r="I52" i="1" l="1"/>
  <c r="P49" i="1"/>
  <c r="P44" i="1"/>
  <c r="K52" i="1"/>
  <c r="P36" i="1"/>
  <c r="P17" i="1"/>
  <c r="K32" i="1"/>
  <c r="I32" i="1"/>
  <c r="P19" i="1"/>
  <c r="P52" i="1" l="1"/>
  <c r="P32" i="1"/>
  <c r="P61" i="1" l="1"/>
  <c r="P62" i="1"/>
  <c r="P63" i="1"/>
  <c r="P64" i="1"/>
  <c r="P65" i="1"/>
  <c r="P66" i="1"/>
  <c r="P67" i="1"/>
  <c r="P68" i="1"/>
  <c r="P69" i="1"/>
  <c r="P70" i="1"/>
  <c r="P71" i="1"/>
  <c r="P74" i="1"/>
  <c r="P75" i="1"/>
  <c r="N73" i="1" l="1"/>
  <c r="P73" i="1" s="1"/>
  <c r="N72" i="1"/>
  <c r="P72" i="1" s="1"/>
  <c r="P60" i="1"/>
  <c r="P57" i="1" l="1"/>
  <c r="H33" i="1" l="1"/>
  <c r="H53" i="1" s="1"/>
  <c r="G33" i="1" l="1"/>
  <c r="G53" i="1" s="1"/>
  <c r="N33" i="1" l="1"/>
  <c r="N53" i="1" s="1"/>
  <c r="O33" i="1"/>
  <c r="O53" i="1" s="1"/>
  <c r="J33" i="1" l="1"/>
  <c r="J53" i="1" s="1"/>
  <c r="I33" i="1" l="1"/>
  <c r="I53" i="1" s="1"/>
  <c r="L33" i="1"/>
  <c r="L53" i="1" s="1"/>
  <c r="M33" i="1"/>
  <c r="M53" i="1" s="1"/>
  <c r="K33" i="1" l="1"/>
  <c r="K53" i="1" s="1"/>
  <c r="P33" i="1" l="1"/>
  <c r="P53" i="1" l="1"/>
</calcChain>
</file>

<file path=xl/sharedStrings.xml><?xml version="1.0" encoding="utf-8"?>
<sst xmlns="http://schemas.openxmlformats.org/spreadsheetml/2006/main" count="208" uniqueCount="79">
  <si>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</si>
  <si>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</si>
  <si>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</si>
  <si>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</si>
  <si>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</si>
  <si>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</si>
  <si>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</si>
  <si>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</si>
  <si>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</si>
  <si>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</si>
  <si>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</si>
  <si>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</si>
  <si>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</si>
  <si>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Total Actual Costs to Date</t>
  </si>
  <si>
    <t>Demolition</t>
  </si>
  <si>
    <t>Duke Energy Kentucky, Inc.</t>
  </si>
  <si>
    <t>A) EXPENSES INCURRED TO DATE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</si>
  <si>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</si>
  <si>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</si>
  <si>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</si>
  <si>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</si>
  <si>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</si>
  <si>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</si>
  <si>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</si>
  <si>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</si>
  <si>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</si>
  <si>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N/A - Travel</t>
  </si>
  <si>
    <t>TOTAL PROJECTED EXPENSES ASSOCIATED WITH THE RATE CASE</t>
  </si>
  <si>
    <t>Vendor Name / Description</t>
  </si>
  <si>
    <t>Goss Samford | Professional Legal Services</t>
  </si>
  <si>
    <t>In Process</t>
  </si>
  <si>
    <t>APACRXXXXX</t>
  </si>
  <si>
    <t>EXACCT1859</t>
  </si>
  <si>
    <t>Employee B Travel for Rate Case Hearings</t>
  </si>
  <si>
    <t>Employee L Travel for Rate Case Hearings</t>
  </si>
  <si>
    <t>Employee X Travel for Rate Case Hearings</t>
  </si>
  <si>
    <t>Employee Y Travel for Rate Case Hearings</t>
  </si>
  <si>
    <t>Employee Z Travel for Rate Case Hearings</t>
  </si>
  <si>
    <t>Employee AA Travel for Rate Case Hearings</t>
  </si>
  <si>
    <t>EXACCTXXXX</t>
  </si>
  <si>
    <t>Gas Rate Case Expense</t>
  </si>
  <si>
    <t>Account 0186115</t>
  </si>
  <si>
    <t>N/A</t>
  </si>
  <si>
    <t>Guidant Group Inc. | Contractor Staffing</t>
  </si>
  <si>
    <t>Case No. 2021-00190</t>
  </si>
  <si>
    <t>Scott Madden Inc. | Rate of Return Consulting Work</t>
  </si>
  <si>
    <t>Gannett Fleming | Depreciation Consultants</t>
  </si>
  <si>
    <t>October 2021</t>
  </si>
  <si>
    <t>November 2021</t>
  </si>
  <si>
    <t>APACR38718</t>
  </si>
  <si>
    <t>EXACCT8995</t>
  </si>
  <si>
    <t>Employee Travel 1</t>
  </si>
  <si>
    <t>APACR29314</t>
  </si>
  <si>
    <t>APACR31035</t>
  </si>
  <si>
    <t>APACR31895</t>
  </si>
  <si>
    <t>EXACCT5864</t>
  </si>
  <si>
    <t>EXACCT6152</t>
  </si>
  <si>
    <t>EXACCT6943</t>
  </si>
  <si>
    <t>EXACCT7439</t>
  </si>
  <si>
    <t>EXACCT7685</t>
  </si>
  <si>
    <t>Employee Travel 12</t>
  </si>
  <si>
    <t>Employee Travel 2</t>
  </si>
  <si>
    <t>Employee Travel 3</t>
  </si>
  <si>
    <t>Employee Travel 4</t>
  </si>
  <si>
    <t>Employee Travel 5</t>
  </si>
  <si>
    <t>Employee Travel 6</t>
  </si>
  <si>
    <t xml:space="preserve">Employee Travel </t>
  </si>
  <si>
    <t>Employee Travel 7</t>
  </si>
  <si>
    <t>Employee Travel 8</t>
  </si>
  <si>
    <t>Employee Travel 9</t>
  </si>
  <si>
    <t>Employee Travel 10</t>
  </si>
  <si>
    <t>Employee Travel 11</t>
  </si>
  <si>
    <t>Total Actual Costs thru September 2021</t>
  </si>
  <si>
    <t>Pending</t>
  </si>
  <si>
    <t>APACRXXXX</t>
  </si>
  <si>
    <t>Pending &amp; Estimated</t>
  </si>
  <si>
    <t>Pending/Est. Remaining</t>
  </si>
  <si>
    <t>APACR39470</t>
  </si>
  <si>
    <t>MISCOR9149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</si>
</sst>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1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1" fillId="0" borderId="0" xfId="0" applyNumberFormat="1" applyFont="1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40" fontId="0" fillId="0" borderId="2" xfId="0" applyNumberFormat="1" applyBorder="1"/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40" fontId="1" fillId="0" borderId="2" xfId="0" applyNumberFormat="1" applyFont="1" applyBorder="1"/>
    <xf numFmtId="1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/>
    </xf>
    <xf numFmtId="4" fontId="7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indent="1"/>
    </xf>
    <xf numFmtId="4" fontId="9" fillId="0" borderId="2" xfId="0" applyNumberFormat="1" applyFont="1" applyBorder="1"/>
    <xf numFmtId="40" fontId="9" fillId="0" borderId="2" xfId="0" applyNumberFormat="1" applyFont="1" applyBorder="1"/>
    <xf numFmtId="40" fontId="10" fillId="0" borderId="0" xfId="0" applyNumberFormat="1" applyFont="1" applyBorder="1"/>
    <xf numFmtId="44" fontId="6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44" fontId="10" fillId="0" borderId="0" xfId="0" applyNumberFormat="1" applyFont="1" applyAlignment="1">
      <alignment horizontal="center"/>
    </xf>
    <xf numFmtId="40" fontId="9" fillId="0" borderId="2" xfId="0" applyNumberFormat="1" applyFont="1" applyFill="1" applyBorder="1"/>
    <xf numFmtId="44" fontId="11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left"/>
    </xf>
    <xf numFmtId="4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5"/>
  <sheetViews>
    <sheetView tabSelected="1" view="pageLayout" zoomScaleNormal="80" zoomScaleSheetLayoutView="70" workbookViewId="0">
      <selection activeCell="R50" sqref="R50"/>
    </sheetView>
  </sheetViews>
  <sheetFormatPr defaultColWidth="2.42578125" defaultRowHeight="12.75" x14ac:dyDescent="0.2"/>
  <cols>
    <col min="1" max="1" width="14.140625" style="4" customWidth="1"/>
    <col min="2" max="2" width="11.140625" style="4" customWidth="1"/>
    <col min="3" max="3" width="10.5703125" style="4" customWidth="1"/>
    <col min="4" max="4" width="45.42578125" style="2" customWidth="1"/>
    <col min="5" max="5" width="12.5703125" style="8" customWidth="1"/>
    <col min="6" max="6" width="11" style="8" customWidth="1"/>
    <col min="7" max="7" width="12.42578125" style="2" customWidth="1"/>
    <col min="8" max="8" width="12.5703125" style="2" customWidth="1"/>
    <col min="9" max="9" width="12.140625" style="3" customWidth="1"/>
    <col min="10" max="10" width="12" style="3" bestFit="1" customWidth="1"/>
    <col min="11" max="11" width="13.140625" style="3" customWidth="1"/>
    <col min="12" max="12" width="10.42578125" style="3" customWidth="1"/>
    <col min="13" max="13" width="12.85546875" style="3" customWidth="1"/>
    <col min="14" max="14" width="13.5703125" style="3" customWidth="1"/>
    <col min="15" max="15" width="10.140625" style="3" customWidth="1"/>
    <col min="16" max="16" width="12" style="3" customWidth="1"/>
    <col min="17" max="17" width="2.140625" style="2" customWidth="1"/>
    <col min="18" max="18" width="8.140625" style="2" bestFit="1" customWidth="1"/>
    <col min="19" max="20" width="7.140625" style="2" bestFit="1" customWidth="1"/>
    <col min="21" max="22" width="6" style="2" bestFit="1" customWidth="1"/>
    <col min="23" max="16384" width="2.42578125" style="2"/>
  </cols>
  <sheetData>
    <row r="1" spans="1:16" x14ac:dyDescent="0.2">
      <c r="A1" s="20" t="s">
        <v>15</v>
      </c>
      <c r="B1" s="20"/>
      <c r="C1" s="20"/>
      <c r="P1" s="29"/>
    </row>
    <row r="2" spans="1:16" x14ac:dyDescent="0.2">
      <c r="A2" s="20" t="s">
        <v>40</v>
      </c>
      <c r="B2" s="20"/>
      <c r="C2" s="20"/>
      <c r="P2" s="29"/>
    </row>
    <row r="3" spans="1:16" x14ac:dyDescent="0.2">
      <c r="A3" s="20" t="s">
        <v>44</v>
      </c>
      <c r="B3" s="20"/>
      <c r="C3" s="20"/>
    </row>
    <row r="4" spans="1:16" ht="15" x14ac:dyDescent="0.2">
      <c r="A4" s="20" t="s">
        <v>41</v>
      </c>
      <c r="B4" s="20"/>
      <c r="C4" s="39"/>
      <c r="I4" s="35"/>
      <c r="J4" s="36"/>
      <c r="K4" s="35"/>
      <c r="L4" s="36"/>
      <c r="M4" s="35"/>
      <c r="N4" s="36"/>
      <c r="O4" s="37"/>
    </row>
    <row r="5" spans="1:16" x14ac:dyDescent="0.2">
      <c r="A5" s="5"/>
      <c r="B5" s="5"/>
      <c r="C5" s="5"/>
      <c r="J5" s="53" t="s">
        <v>0</v>
      </c>
      <c r="K5" s="53"/>
      <c r="L5" s="53"/>
    </row>
    <row r="6" spans="1:16" x14ac:dyDescent="0.2">
      <c r="A6" s="7" t="s">
        <v>1</v>
      </c>
      <c r="B6" s="22" t="s">
        <v>17</v>
      </c>
      <c r="C6" s="22" t="s">
        <v>19</v>
      </c>
      <c r="D6" s="8"/>
      <c r="E6" s="8" t="s">
        <v>22</v>
      </c>
      <c r="F6" s="8" t="s">
        <v>24</v>
      </c>
      <c r="G6" s="8"/>
      <c r="H6" s="8"/>
      <c r="I6" s="9"/>
      <c r="J6" s="9" t="s">
        <v>2</v>
      </c>
      <c r="L6" s="9" t="s">
        <v>14</v>
      </c>
      <c r="M6" s="9" t="s">
        <v>4</v>
      </c>
      <c r="N6" s="9" t="s">
        <v>5</v>
      </c>
      <c r="O6" s="9"/>
      <c r="P6" s="9"/>
    </row>
    <row r="7" spans="1:16" x14ac:dyDescent="0.2">
      <c r="A7" s="10" t="s">
        <v>6</v>
      </c>
      <c r="B7" s="10" t="s">
        <v>18</v>
      </c>
      <c r="C7" s="10" t="s">
        <v>18</v>
      </c>
      <c r="D7" s="11" t="s">
        <v>28</v>
      </c>
      <c r="E7" s="11" t="s">
        <v>23</v>
      </c>
      <c r="F7" s="11" t="s">
        <v>25</v>
      </c>
      <c r="G7" s="11" t="s">
        <v>20</v>
      </c>
      <c r="H7" s="11" t="s">
        <v>21</v>
      </c>
      <c r="I7" s="6" t="s">
        <v>7</v>
      </c>
      <c r="J7" s="6" t="s">
        <v>8</v>
      </c>
      <c r="K7" s="6" t="s">
        <v>3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</row>
    <row r="8" spans="1:16" x14ac:dyDescent="0.2">
      <c r="A8" s="10"/>
      <c r="B8" s="10"/>
      <c r="C8" s="10"/>
      <c r="D8" s="11"/>
      <c r="E8" s="11"/>
      <c r="F8" s="11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34" customFormat="1" ht="15" x14ac:dyDescent="0.25">
      <c r="A9" s="31" t="s">
        <v>16</v>
      </c>
      <c r="B9" s="31"/>
      <c r="C9" s="31"/>
      <c r="D9" s="32"/>
      <c r="E9" s="32"/>
      <c r="F9" s="4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x14ac:dyDescent="0.2">
      <c r="A10" s="21"/>
      <c r="B10" s="21"/>
      <c r="C10" s="21"/>
      <c r="D10" s="11"/>
      <c r="E10" s="11"/>
      <c r="F10" s="44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3.5" thickBot="1" x14ac:dyDescent="0.25">
      <c r="A11" s="1" t="s">
        <v>72</v>
      </c>
      <c r="B11" s="25"/>
      <c r="C11" s="25"/>
      <c r="F11" s="45"/>
      <c r="G11" s="15">
        <v>0</v>
      </c>
      <c r="H11" s="15">
        <v>0</v>
      </c>
      <c r="I11" s="15">
        <v>30997.222000000002</v>
      </c>
      <c r="J11" s="15">
        <v>2768.7799999999997</v>
      </c>
      <c r="K11" s="15">
        <v>34277.5</v>
      </c>
      <c r="L11" s="15">
        <v>0</v>
      </c>
      <c r="M11" s="15">
        <v>38637.64</v>
      </c>
      <c r="N11" s="15">
        <v>0</v>
      </c>
      <c r="O11" s="15">
        <v>13488.949999999999</v>
      </c>
      <c r="P11" s="15">
        <v>120526.10999999997</v>
      </c>
    </row>
    <row r="12" spans="1:16" ht="13.5" thickTop="1" x14ac:dyDescent="0.2">
      <c r="A12" s="21"/>
      <c r="F12" s="45"/>
    </row>
    <row r="13" spans="1:16" x14ac:dyDescent="0.2">
      <c r="A13" s="17" t="s">
        <v>47</v>
      </c>
      <c r="B13" s="27"/>
      <c r="C13" s="27"/>
      <c r="F13" s="45"/>
      <c r="J13" s="13"/>
      <c r="K13" s="13"/>
      <c r="L13" s="13"/>
      <c r="M13" s="13"/>
      <c r="N13" s="13"/>
      <c r="O13" s="13"/>
      <c r="P13" s="13"/>
    </row>
    <row r="14" spans="1:16" x14ac:dyDescent="0.2">
      <c r="A14" s="18" t="s">
        <v>52</v>
      </c>
      <c r="B14" s="38">
        <v>44474</v>
      </c>
      <c r="C14" s="51">
        <v>44488</v>
      </c>
      <c r="D14" s="19" t="s">
        <v>43</v>
      </c>
      <c r="E14" s="47">
        <v>32</v>
      </c>
      <c r="F14" s="48">
        <v>91.02</v>
      </c>
      <c r="G14" s="13"/>
      <c r="H14" s="13"/>
      <c r="I14" s="13"/>
      <c r="J14" s="13"/>
      <c r="K14" s="13"/>
      <c r="L14" s="13"/>
      <c r="M14" s="42"/>
      <c r="N14" s="13"/>
      <c r="O14" s="13">
        <f>E14*F14</f>
        <v>2912.64</v>
      </c>
      <c r="P14" s="13">
        <f t="shared" ref="P14:P17" si="0">SUM(G14:O14)</f>
        <v>2912.64</v>
      </c>
    </row>
    <row r="15" spans="1:16" x14ac:dyDescent="0.2">
      <c r="A15" s="18" t="s">
        <v>53</v>
      </c>
      <c r="B15" s="38">
        <v>44473</v>
      </c>
      <c r="C15" s="51" t="s">
        <v>73</v>
      </c>
      <c r="D15" s="19" t="s">
        <v>29</v>
      </c>
      <c r="E15" s="47">
        <v>37.6</v>
      </c>
      <c r="F15" s="48">
        <v>270.75</v>
      </c>
      <c r="G15" s="13"/>
      <c r="H15" s="13"/>
      <c r="I15" s="13">
        <f>E15*F15</f>
        <v>10180.200000000001</v>
      </c>
      <c r="J15" s="13"/>
      <c r="K15" s="13"/>
      <c r="L15" s="13"/>
      <c r="M15" s="42"/>
      <c r="N15" s="13"/>
      <c r="O15" s="13"/>
      <c r="P15" s="13">
        <f t="shared" si="0"/>
        <v>10180.200000000001</v>
      </c>
    </row>
    <row r="16" spans="1:16" x14ac:dyDescent="0.2">
      <c r="A16" s="18" t="s">
        <v>53</v>
      </c>
      <c r="B16" s="38">
        <v>44473</v>
      </c>
      <c r="C16" s="51" t="s">
        <v>73</v>
      </c>
      <c r="D16" s="19" t="s">
        <v>29</v>
      </c>
      <c r="E16" s="47">
        <v>34.200000000000003</v>
      </c>
      <c r="F16" s="48">
        <v>237.5</v>
      </c>
      <c r="G16" s="13"/>
      <c r="H16" s="13"/>
      <c r="I16" s="13">
        <f>E16*F16</f>
        <v>8122.5000000000009</v>
      </c>
      <c r="J16" s="13"/>
      <c r="K16" s="13"/>
      <c r="L16" s="13"/>
      <c r="M16" s="42"/>
      <c r="N16" s="13"/>
      <c r="O16" s="13"/>
      <c r="P16" s="13">
        <f t="shared" ref="P16" si="1">SUM(G16:O16)</f>
        <v>8122.5000000000009</v>
      </c>
    </row>
    <row r="17" spans="1:16" x14ac:dyDescent="0.2">
      <c r="A17" s="18" t="s">
        <v>54</v>
      </c>
      <c r="B17" s="38">
        <v>44482</v>
      </c>
      <c r="C17" s="51">
        <v>44496</v>
      </c>
      <c r="D17" s="19" t="s">
        <v>43</v>
      </c>
      <c r="E17" s="47">
        <v>8</v>
      </c>
      <c r="F17" s="48">
        <v>91.02</v>
      </c>
      <c r="G17" s="13"/>
      <c r="H17" s="13"/>
      <c r="I17" s="13"/>
      <c r="J17" s="13"/>
      <c r="K17" s="13"/>
      <c r="L17" s="13"/>
      <c r="M17" s="42"/>
      <c r="N17" s="13"/>
      <c r="O17" s="13">
        <f>E17*F17</f>
        <v>728.16</v>
      </c>
      <c r="P17" s="13">
        <f t="shared" si="0"/>
        <v>728.16</v>
      </c>
    </row>
    <row r="18" spans="1:16" x14ac:dyDescent="0.2">
      <c r="A18" s="18" t="s">
        <v>78</v>
      </c>
      <c r="B18" s="38">
        <v>44418</v>
      </c>
      <c r="C18" s="38">
        <v>44432</v>
      </c>
      <c r="D18" s="19" t="s">
        <v>43</v>
      </c>
      <c r="E18" s="47">
        <v>7.25</v>
      </c>
      <c r="F18" s="48">
        <v>96.08</v>
      </c>
      <c r="G18" s="13"/>
      <c r="H18" s="13"/>
      <c r="I18" s="13"/>
      <c r="J18" s="13"/>
      <c r="K18" s="13"/>
      <c r="L18" s="13"/>
      <c r="M18" s="13"/>
      <c r="N18" s="42"/>
      <c r="O18" s="13">
        <f>E18*F18</f>
        <v>696.58</v>
      </c>
      <c r="P18" s="13">
        <f>SUM(G18:O18)</f>
        <v>696.58</v>
      </c>
    </row>
    <row r="19" spans="1:16" x14ac:dyDescent="0.2">
      <c r="A19" s="18" t="s">
        <v>55</v>
      </c>
      <c r="B19" s="38">
        <v>44494</v>
      </c>
      <c r="C19" s="38">
        <v>44495</v>
      </c>
      <c r="D19" s="19" t="s">
        <v>51</v>
      </c>
      <c r="E19" s="50" t="s">
        <v>42</v>
      </c>
      <c r="F19" s="50" t="s">
        <v>42</v>
      </c>
      <c r="G19" s="13"/>
      <c r="H19" s="13"/>
      <c r="I19" s="13"/>
      <c r="J19" s="13"/>
      <c r="K19" s="13"/>
      <c r="L19" s="13"/>
      <c r="M19" s="42"/>
      <c r="N19" s="42">
        <v>869.5</v>
      </c>
      <c r="O19" s="13"/>
      <c r="P19" s="13">
        <f t="shared" ref="P19:P30" si="2">SUM(G19:O19)</f>
        <v>869.5</v>
      </c>
    </row>
    <row r="20" spans="1:16" x14ac:dyDescent="0.2">
      <c r="A20" s="18" t="s">
        <v>55</v>
      </c>
      <c r="B20" s="38">
        <v>44494</v>
      </c>
      <c r="C20" s="38">
        <v>44495</v>
      </c>
      <c r="D20" s="19" t="s">
        <v>61</v>
      </c>
      <c r="E20" s="50" t="s">
        <v>42</v>
      </c>
      <c r="F20" s="50" t="s">
        <v>42</v>
      </c>
      <c r="G20" s="13"/>
      <c r="H20" s="13"/>
      <c r="I20" s="13"/>
      <c r="J20" s="13"/>
      <c r="K20" s="13"/>
      <c r="L20" s="13"/>
      <c r="M20" s="42"/>
      <c r="N20" s="42">
        <v>102.5</v>
      </c>
      <c r="O20" s="13"/>
      <c r="P20" s="13">
        <f t="shared" ref="P20" si="3">SUM(G20:O20)</f>
        <v>102.5</v>
      </c>
    </row>
    <row r="21" spans="1:16" x14ac:dyDescent="0.2">
      <c r="A21" s="18" t="s">
        <v>55</v>
      </c>
      <c r="B21" s="38">
        <v>44494</v>
      </c>
      <c r="C21" s="38">
        <v>44495</v>
      </c>
      <c r="D21" s="19" t="s">
        <v>62</v>
      </c>
      <c r="E21" s="50" t="s">
        <v>42</v>
      </c>
      <c r="F21" s="50" t="s">
        <v>42</v>
      </c>
      <c r="G21" s="13"/>
      <c r="H21" s="13"/>
      <c r="I21" s="13"/>
      <c r="J21" s="13"/>
      <c r="K21" s="13"/>
      <c r="L21" s="13"/>
      <c r="M21" s="42"/>
      <c r="N21" s="42">
        <v>1139.0999999999999</v>
      </c>
      <c r="O21" s="13"/>
      <c r="P21" s="13">
        <f t="shared" ref="P21" si="4">SUM(G21:O21)</f>
        <v>1139.0999999999999</v>
      </c>
    </row>
    <row r="22" spans="1:16" x14ac:dyDescent="0.2">
      <c r="A22" s="18" t="s">
        <v>55</v>
      </c>
      <c r="B22" s="38">
        <v>44494</v>
      </c>
      <c r="C22" s="38">
        <v>44495</v>
      </c>
      <c r="D22" s="19" t="s">
        <v>63</v>
      </c>
      <c r="E22" s="50" t="s">
        <v>42</v>
      </c>
      <c r="F22" s="50" t="s">
        <v>42</v>
      </c>
      <c r="G22" s="13"/>
      <c r="H22" s="13"/>
      <c r="I22" s="13"/>
      <c r="J22" s="13"/>
      <c r="K22" s="13"/>
      <c r="L22" s="13"/>
      <c r="M22" s="42"/>
      <c r="N22" s="42">
        <v>602.54</v>
      </c>
      <c r="O22" s="13"/>
      <c r="P22" s="13">
        <f t="shared" ref="P22:P24" si="5">SUM(G22:O22)</f>
        <v>602.54</v>
      </c>
    </row>
    <row r="23" spans="1:16" x14ac:dyDescent="0.2">
      <c r="A23" s="18" t="s">
        <v>56</v>
      </c>
      <c r="B23" s="38">
        <v>44495</v>
      </c>
      <c r="C23" s="51">
        <v>44496</v>
      </c>
      <c r="D23" s="19" t="s">
        <v>64</v>
      </c>
      <c r="E23" s="50" t="s">
        <v>42</v>
      </c>
      <c r="F23" s="50" t="s">
        <v>42</v>
      </c>
      <c r="G23" s="13"/>
      <c r="H23" s="13"/>
      <c r="I23" s="13"/>
      <c r="J23" s="13"/>
      <c r="K23" s="13"/>
      <c r="L23" s="13"/>
      <c r="M23" s="42"/>
      <c r="N23" s="42">
        <v>343.24</v>
      </c>
      <c r="O23" s="13"/>
      <c r="P23" s="13">
        <f t="shared" si="5"/>
        <v>343.24</v>
      </c>
    </row>
    <row r="24" spans="1:16" x14ac:dyDescent="0.2">
      <c r="A24" s="18" t="s">
        <v>56</v>
      </c>
      <c r="B24" s="38">
        <v>44495</v>
      </c>
      <c r="C24" s="51">
        <v>44496</v>
      </c>
      <c r="D24" s="19" t="s">
        <v>65</v>
      </c>
      <c r="E24" s="50" t="s">
        <v>42</v>
      </c>
      <c r="F24" s="50" t="s">
        <v>42</v>
      </c>
      <c r="G24" s="13"/>
      <c r="H24" s="13"/>
      <c r="I24" s="13"/>
      <c r="J24" s="13"/>
      <c r="K24" s="13"/>
      <c r="L24" s="13"/>
      <c r="M24" s="42"/>
      <c r="N24" s="42">
        <v>1198.82</v>
      </c>
      <c r="O24" s="13"/>
      <c r="P24" s="13">
        <f t="shared" si="5"/>
        <v>1198.82</v>
      </c>
    </row>
    <row r="25" spans="1:16" x14ac:dyDescent="0.2">
      <c r="A25" s="18" t="s">
        <v>56</v>
      </c>
      <c r="B25" s="38">
        <v>44495</v>
      </c>
      <c r="C25" s="51">
        <v>44496</v>
      </c>
      <c r="D25" s="19" t="s">
        <v>67</v>
      </c>
      <c r="E25" s="50" t="s">
        <v>42</v>
      </c>
      <c r="F25" s="50" t="s">
        <v>42</v>
      </c>
      <c r="G25" s="13"/>
      <c r="H25" s="13"/>
      <c r="I25" s="13"/>
      <c r="J25" s="13"/>
      <c r="K25" s="13"/>
      <c r="L25" s="13"/>
      <c r="M25" s="42"/>
      <c r="N25" s="42">
        <v>751.37</v>
      </c>
      <c r="O25" s="13"/>
      <c r="P25" s="13">
        <f t="shared" si="2"/>
        <v>751.37</v>
      </c>
    </row>
    <row r="26" spans="1:16" x14ac:dyDescent="0.2">
      <c r="A26" s="18" t="s">
        <v>56</v>
      </c>
      <c r="B26" s="38">
        <v>44495</v>
      </c>
      <c r="C26" s="51">
        <v>44496</v>
      </c>
      <c r="D26" s="19" t="s">
        <v>68</v>
      </c>
      <c r="E26" s="50" t="s">
        <v>42</v>
      </c>
      <c r="F26" s="50" t="s">
        <v>42</v>
      </c>
      <c r="G26" s="13"/>
      <c r="H26" s="13"/>
      <c r="I26" s="13"/>
      <c r="J26" s="13"/>
      <c r="K26" s="13"/>
      <c r="L26" s="13"/>
      <c r="M26" s="42"/>
      <c r="N26" s="42">
        <v>1116.9100000000001</v>
      </c>
      <c r="O26" s="13"/>
      <c r="P26" s="13">
        <f t="shared" ref="P26" si="6">SUM(G26:O26)</f>
        <v>1116.9100000000001</v>
      </c>
    </row>
    <row r="27" spans="1:16" x14ac:dyDescent="0.2">
      <c r="A27" s="18" t="s">
        <v>57</v>
      </c>
      <c r="B27" s="38">
        <v>44496</v>
      </c>
      <c r="C27" s="51">
        <v>44497</v>
      </c>
      <c r="D27" s="19" t="s">
        <v>69</v>
      </c>
      <c r="E27" s="50" t="s">
        <v>42</v>
      </c>
      <c r="F27" s="50" t="s">
        <v>42</v>
      </c>
      <c r="G27" s="13"/>
      <c r="H27" s="13"/>
      <c r="I27" s="13"/>
      <c r="J27" s="42"/>
      <c r="K27" s="13"/>
      <c r="L27" s="13"/>
      <c r="M27" s="42"/>
      <c r="N27" s="42">
        <v>853.17</v>
      </c>
      <c r="O27" s="13"/>
      <c r="P27" s="13">
        <f t="shared" si="2"/>
        <v>853.17</v>
      </c>
    </row>
    <row r="28" spans="1:16" x14ac:dyDescent="0.2">
      <c r="A28" s="18" t="s">
        <v>57</v>
      </c>
      <c r="B28" s="38">
        <v>44495</v>
      </c>
      <c r="C28" s="51">
        <v>44497</v>
      </c>
      <c r="D28" s="19" t="s">
        <v>70</v>
      </c>
      <c r="E28" s="50" t="s">
        <v>42</v>
      </c>
      <c r="F28" s="50" t="s">
        <v>42</v>
      </c>
      <c r="G28" s="13"/>
      <c r="H28" s="13"/>
      <c r="I28" s="13"/>
      <c r="J28" s="42"/>
      <c r="K28" s="13"/>
      <c r="L28" s="13"/>
      <c r="M28" s="42"/>
      <c r="N28" s="42">
        <v>295.19</v>
      </c>
      <c r="O28" s="13"/>
      <c r="P28" s="13">
        <f t="shared" ref="P28" si="7">SUM(G28:O28)</f>
        <v>295.19</v>
      </c>
    </row>
    <row r="29" spans="1:16" x14ac:dyDescent="0.2">
      <c r="A29" s="18" t="s">
        <v>58</v>
      </c>
      <c r="B29" s="38">
        <v>44496</v>
      </c>
      <c r="C29" s="38">
        <v>44498</v>
      </c>
      <c r="D29" s="19" t="s">
        <v>68</v>
      </c>
      <c r="E29" s="50" t="s">
        <v>42</v>
      </c>
      <c r="F29" s="50" t="s">
        <v>42</v>
      </c>
      <c r="G29" s="13"/>
      <c r="H29" s="13"/>
      <c r="I29" s="13"/>
      <c r="J29" s="13"/>
      <c r="K29" s="13"/>
      <c r="L29" s="13"/>
      <c r="M29" s="13"/>
      <c r="N29" s="42">
        <v>185.68</v>
      </c>
      <c r="O29" s="13"/>
      <c r="P29" s="13">
        <f t="shared" si="2"/>
        <v>185.68</v>
      </c>
    </row>
    <row r="30" spans="1:16" x14ac:dyDescent="0.2">
      <c r="A30" s="18" t="s">
        <v>59</v>
      </c>
      <c r="B30" s="38">
        <v>44498</v>
      </c>
      <c r="C30" s="38">
        <v>44501</v>
      </c>
      <c r="D30" s="19" t="s">
        <v>71</v>
      </c>
      <c r="E30" s="50" t="s">
        <v>42</v>
      </c>
      <c r="F30" s="50" t="s">
        <v>42</v>
      </c>
      <c r="G30" s="13"/>
      <c r="H30" s="13"/>
      <c r="I30" s="13"/>
      <c r="J30" s="13"/>
      <c r="K30" s="13"/>
      <c r="L30" s="13"/>
      <c r="M30" s="13"/>
      <c r="N30" s="42">
        <v>404.42</v>
      </c>
      <c r="O30" s="13"/>
      <c r="P30" s="13">
        <f t="shared" si="2"/>
        <v>404.42</v>
      </c>
    </row>
    <row r="31" spans="1:16" x14ac:dyDescent="0.2">
      <c r="A31" s="18"/>
      <c r="B31" s="38"/>
      <c r="C31" s="38"/>
      <c r="F31" s="45"/>
      <c r="G31" s="14"/>
      <c r="H31" s="14"/>
      <c r="I31" s="14"/>
      <c r="J31" s="14"/>
      <c r="K31" s="14"/>
      <c r="L31" s="14"/>
      <c r="M31" s="14"/>
      <c r="N31" s="14"/>
      <c r="O31" s="16"/>
      <c r="P31" s="16"/>
    </row>
    <row r="32" spans="1:16" x14ac:dyDescent="0.2">
      <c r="A32" s="12" t="str">
        <f>"Total "&amp;A13</f>
        <v>Total October 2021</v>
      </c>
      <c r="B32" s="24"/>
      <c r="C32" s="24"/>
      <c r="F32" s="45"/>
      <c r="G32" s="14">
        <f t="shared" ref="G32:P32" si="8">SUM(G14:G31)</f>
        <v>0</v>
      </c>
      <c r="H32" s="14">
        <f t="shared" si="8"/>
        <v>0</v>
      </c>
      <c r="I32" s="14">
        <f t="shared" si="8"/>
        <v>18302.7</v>
      </c>
      <c r="J32" s="14">
        <f t="shared" si="8"/>
        <v>0</v>
      </c>
      <c r="K32" s="14">
        <f t="shared" si="8"/>
        <v>0</v>
      </c>
      <c r="L32" s="14">
        <f t="shared" si="8"/>
        <v>0</v>
      </c>
      <c r="M32" s="14">
        <f t="shared" si="8"/>
        <v>0</v>
      </c>
      <c r="N32" s="14">
        <f t="shared" si="8"/>
        <v>7862.44</v>
      </c>
      <c r="O32" s="14">
        <f t="shared" si="8"/>
        <v>4337.38</v>
      </c>
      <c r="P32" s="14">
        <f t="shared" si="8"/>
        <v>30502.519999999997</v>
      </c>
    </row>
    <row r="33" spans="1:16" ht="13.5" thickBot="1" x14ac:dyDescent="0.25">
      <c r="A33" s="1" t="s">
        <v>13</v>
      </c>
      <c r="B33" s="25"/>
      <c r="C33" s="25"/>
      <c r="F33" s="45"/>
      <c r="G33" s="15">
        <f t="shared" ref="G33:P33" si="9">G11+G32</f>
        <v>0</v>
      </c>
      <c r="H33" s="15">
        <f t="shared" si="9"/>
        <v>0</v>
      </c>
      <c r="I33" s="15">
        <f t="shared" si="9"/>
        <v>49299.922000000006</v>
      </c>
      <c r="J33" s="15">
        <f t="shared" si="9"/>
        <v>2768.7799999999997</v>
      </c>
      <c r="K33" s="15">
        <f t="shared" si="9"/>
        <v>34277.5</v>
      </c>
      <c r="L33" s="15">
        <f t="shared" si="9"/>
        <v>0</v>
      </c>
      <c r="M33" s="15">
        <f t="shared" si="9"/>
        <v>38637.64</v>
      </c>
      <c r="N33" s="15">
        <f t="shared" si="9"/>
        <v>7862.44</v>
      </c>
      <c r="O33" s="15">
        <f t="shared" si="9"/>
        <v>17826.329999999998</v>
      </c>
      <c r="P33" s="15">
        <f t="shared" si="9"/>
        <v>151028.62999999998</v>
      </c>
    </row>
    <row r="34" spans="1:16" ht="13.5" thickTop="1" x14ac:dyDescent="0.2">
      <c r="A34" s="10"/>
      <c r="B34" s="26"/>
      <c r="C34" s="26"/>
      <c r="D34" s="11"/>
      <c r="E34" s="11"/>
      <c r="F34" s="44"/>
      <c r="G34" s="11"/>
      <c r="H34" s="11"/>
      <c r="I34" s="6"/>
      <c r="J34" s="6"/>
      <c r="K34" s="6"/>
      <c r="L34" s="6"/>
      <c r="M34" s="6"/>
      <c r="N34" s="6"/>
      <c r="O34" s="6"/>
      <c r="P34" s="6"/>
    </row>
    <row r="35" spans="1:16" x14ac:dyDescent="0.2">
      <c r="A35" s="17" t="s">
        <v>48</v>
      </c>
      <c r="B35" s="27"/>
      <c r="C35" s="27"/>
      <c r="F35" s="45"/>
      <c r="J35" s="13"/>
      <c r="K35" s="13"/>
      <c r="L35" s="13"/>
      <c r="M35" s="13"/>
      <c r="N35" s="13"/>
      <c r="O35" s="13"/>
      <c r="P35" s="13"/>
    </row>
    <row r="36" spans="1:16" x14ac:dyDescent="0.2">
      <c r="A36" s="18" t="s">
        <v>49</v>
      </c>
      <c r="B36" s="38">
        <v>44501</v>
      </c>
      <c r="C36" s="51" t="s">
        <v>73</v>
      </c>
      <c r="D36" s="19" t="s">
        <v>29</v>
      </c>
      <c r="E36" s="47">
        <v>37.200000000000003</v>
      </c>
      <c r="F36" s="48">
        <v>270.75</v>
      </c>
      <c r="G36" s="13"/>
      <c r="H36" s="13"/>
      <c r="I36" s="13">
        <f>(E36*F36)</f>
        <v>10071.900000000001</v>
      </c>
      <c r="J36" s="13"/>
      <c r="K36" s="13"/>
      <c r="L36" s="13"/>
      <c r="M36" s="42"/>
      <c r="N36" s="13"/>
      <c r="O36" s="13"/>
      <c r="P36" s="13">
        <f t="shared" ref="P36:P44" si="10">SUM(G36:O36)</f>
        <v>10071.900000000001</v>
      </c>
    </row>
    <row r="37" spans="1:16" x14ac:dyDescent="0.2">
      <c r="A37" s="18" t="s">
        <v>49</v>
      </c>
      <c r="B37" s="38">
        <v>44501</v>
      </c>
      <c r="C37" s="51" t="s">
        <v>73</v>
      </c>
      <c r="D37" s="19" t="s">
        <v>29</v>
      </c>
      <c r="E37" s="47">
        <v>31.3</v>
      </c>
      <c r="F37" s="48">
        <v>237.5</v>
      </c>
      <c r="G37" s="13"/>
      <c r="H37" s="13"/>
      <c r="I37" s="13">
        <f>(E37*F37)</f>
        <v>7433.75</v>
      </c>
      <c r="J37" s="13"/>
      <c r="K37" s="13"/>
      <c r="L37" s="13"/>
      <c r="M37" s="42"/>
      <c r="N37" s="13"/>
      <c r="O37" s="13"/>
      <c r="P37" s="13">
        <f t="shared" ref="P37" si="11">SUM(G37:O37)</f>
        <v>7433.75</v>
      </c>
    </row>
    <row r="38" spans="1:16" x14ac:dyDescent="0.2">
      <c r="A38" s="18" t="s">
        <v>49</v>
      </c>
      <c r="B38" s="38">
        <v>44501</v>
      </c>
      <c r="C38" s="51" t="s">
        <v>73</v>
      </c>
      <c r="D38" s="19" t="s">
        <v>29</v>
      </c>
      <c r="E38" s="28" t="s">
        <v>42</v>
      </c>
      <c r="F38" s="46" t="s">
        <v>42</v>
      </c>
      <c r="G38" s="13"/>
      <c r="H38" s="13"/>
      <c r="I38" s="42">
        <v>61.57</v>
      </c>
      <c r="J38" s="13"/>
      <c r="K38" s="13"/>
      <c r="L38" s="13"/>
      <c r="M38" s="42"/>
      <c r="N38" s="13"/>
      <c r="O38" s="13"/>
      <c r="P38" s="13">
        <f t="shared" ref="P38" si="12">SUM(G38:O38)</f>
        <v>61.57</v>
      </c>
    </row>
    <row r="39" spans="1:16" x14ac:dyDescent="0.2">
      <c r="A39" s="18" t="s">
        <v>50</v>
      </c>
      <c r="B39" s="38">
        <v>44501</v>
      </c>
      <c r="C39" s="51">
        <v>44502</v>
      </c>
      <c r="D39" s="19" t="s">
        <v>60</v>
      </c>
      <c r="E39" s="50" t="s">
        <v>42</v>
      </c>
      <c r="F39" s="50" t="s">
        <v>42</v>
      </c>
      <c r="G39" s="13"/>
      <c r="H39" s="13"/>
      <c r="I39" s="13"/>
      <c r="J39" s="13"/>
      <c r="K39" s="13"/>
      <c r="L39" s="13"/>
      <c r="M39" s="42"/>
      <c r="N39" s="42">
        <v>728.47</v>
      </c>
      <c r="O39" s="13"/>
      <c r="P39" s="13">
        <f t="shared" si="10"/>
        <v>728.47</v>
      </c>
    </row>
    <row r="40" spans="1:16" x14ac:dyDescent="0.2">
      <c r="A40" s="18" t="s">
        <v>77</v>
      </c>
      <c r="B40" s="38">
        <v>44498</v>
      </c>
      <c r="C40" s="51" t="s">
        <v>73</v>
      </c>
      <c r="D40" s="19" t="s">
        <v>45</v>
      </c>
      <c r="E40" s="47">
        <f>1.5+1+4+9</f>
        <v>15.5</v>
      </c>
      <c r="F40" s="48">
        <v>355</v>
      </c>
      <c r="G40" s="13"/>
      <c r="H40" s="13"/>
      <c r="I40" s="13"/>
      <c r="J40" s="13"/>
      <c r="K40" s="13">
        <f>E40*F40</f>
        <v>5502.5</v>
      </c>
      <c r="L40" s="13"/>
      <c r="M40" s="42"/>
      <c r="N40" s="13"/>
      <c r="O40" s="13"/>
      <c r="P40" s="13">
        <f>SUM(G40:O40)</f>
        <v>5502.5</v>
      </c>
    </row>
    <row r="41" spans="1:16" x14ac:dyDescent="0.2">
      <c r="A41" s="18" t="s">
        <v>77</v>
      </c>
      <c r="B41" s="38">
        <v>44498</v>
      </c>
      <c r="C41" s="51" t="s">
        <v>73</v>
      </c>
      <c r="D41" s="19" t="s">
        <v>45</v>
      </c>
      <c r="E41" s="47">
        <f>3+10+2</f>
        <v>15</v>
      </c>
      <c r="F41" s="48">
        <v>245</v>
      </c>
      <c r="G41" s="13"/>
      <c r="H41" s="13"/>
      <c r="I41" s="13"/>
      <c r="J41" s="13"/>
      <c r="K41" s="13">
        <f t="shared" ref="K41:K42" si="13">E41*F41</f>
        <v>3675</v>
      </c>
      <c r="L41" s="13"/>
      <c r="M41" s="42"/>
      <c r="N41" s="13"/>
      <c r="O41" s="13"/>
      <c r="P41" s="13">
        <f>SUM(G41:O41)</f>
        <v>3675</v>
      </c>
    </row>
    <row r="42" spans="1:16" x14ac:dyDescent="0.2">
      <c r="A42" s="18" t="s">
        <v>77</v>
      </c>
      <c r="B42" s="38">
        <v>44498</v>
      </c>
      <c r="C42" s="51" t="s">
        <v>73</v>
      </c>
      <c r="D42" s="19" t="s">
        <v>45</v>
      </c>
      <c r="E42" s="47">
        <f>8+8</f>
        <v>16</v>
      </c>
      <c r="F42" s="48">
        <v>160</v>
      </c>
      <c r="G42" s="13"/>
      <c r="H42" s="13"/>
      <c r="I42" s="13"/>
      <c r="J42" s="13"/>
      <c r="K42" s="13">
        <f t="shared" si="13"/>
        <v>2560</v>
      </c>
      <c r="L42" s="13"/>
      <c r="M42" s="42"/>
      <c r="N42" s="13"/>
      <c r="O42" s="13"/>
      <c r="P42" s="13">
        <f>SUM(G42:O42)</f>
        <v>2560</v>
      </c>
    </row>
    <row r="43" spans="1:16" x14ac:dyDescent="0.2">
      <c r="A43" s="18" t="s">
        <v>77</v>
      </c>
      <c r="B43" s="38">
        <v>44498</v>
      </c>
      <c r="C43" s="51" t="s">
        <v>73</v>
      </c>
      <c r="D43" s="19" t="s">
        <v>45</v>
      </c>
      <c r="E43" s="28" t="s">
        <v>42</v>
      </c>
      <c r="F43" s="46" t="s">
        <v>42</v>
      </c>
      <c r="G43" s="13"/>
      <c r="H43" s="13"/>
      <c r="I43" s="13"/>
      <c r="J43" s="13"/>
      <c r="K43" s="13">
        <v>1213.55</v>
      </c>
      <c r="L43" s="13"/>
      <c r="M43" s="42"/>
      <c r="N43" s="13"/>
      <c r="O43" s="13"/>
      <c r="P43" s="13">
        <f>SUM(G43:O43)</f>
        <v>1213.55</v>
      </c>
    </row>
    <row r="44" spans="1:16" x14ac:dyDescent="0.2">
      <c r="A44" s="18" t="s">
        <v>74</v>
      </c>
      <c r="B44" s="38">
        <v>44496</v>
      </c>
      <c r="C44" s="51" t="s">
        <v>73</v>
      </c>
      <c r="D44" s="19" t="s">
        <v>45</v>
      </c>
      <c r="E44" s="47">
        <f>1+2.5+2+3.5+2+0.5</f>
        <v>11.5</v>
      </c>
      <c r="F44" s="48">
        <v>355</v>
      </c>
      <c r="G44" s="13"/>
      <c r="H44" s="13"/>
      <c r="I44" s="13"/>
      <c r="J44" s="13"/>
      <c r="K44" s="13">
        <f>E44*F44</f>
        <v>4082.5</v>
      </c>
      <c r="L44" s="13"/>
      <c r="M44" s="42"/>
      <c r="N44" s="13"/>
      <c r="O44" s="13"/>
      <c r="P44" s="13">
        <f t="shared" si="10"/>
        <v>4082.5</v>
      </c>
    </row>
    <row r="45" spans="1:16" x14ac:dyDescent="0.2">
      <c r="A45" s="18" t="s">
        <v>74</v>
      </c>
      <c r="B45" s="38">
        <v>44496</v>
      </c>
      <c r="C45" s="51" t="s">
        <v>73</v>
      </c>
      <c r="D45" s="19" t="s">
        <v>45</v>
      </c>
      <c r="E45" s="47">
        <f>1</f>
        <v>1</v>
      </c>
      <c r="F45" s="48">
        <v>330</v>
      </c>
      <c r="G45" s="13"/>
      <c r="H45" s="13"/>
      <c r="I45" s="13"/>
      <c r="J45" s="13"/>
      <c r="K45" s="13">
        <f t="shared" ref="K45:K48" si="14">E45*F45</f>
        <v>330</v>
      </c>
      <c r="L45" s="13"/>
      <c r="M45" s="42"/>
      <c r="N45" s="13"/>
      <c r="O45" s="13"/>
      <c r="P45" s="13">
        <f t="shared" ref="P45:P46" si="15">SUM(G45:O45)</f>
        <v>330</v>
      </c>
    </row>
    <row r="46" spans="1:16" x14ac:dyDescent="0.2">
      <c r="A46" s="18" t="s">
        <v>74</v>
      </c>
      <c r="B46" s="38">
        <v>44496</v>
      </c>
      <c r="C46" s="51" t="s">
        <v>73</v>
      </c>
      <c r="D46" s="19" t="s">
        <v>45</v>
      </c>
      <c r="E46" s="47">
        <f>3.5+3</f>
        <v>6.5</v>
      </c>
      <c r="F46" s="48">
        <v>290</v>
      </c>
      <c r="G46" s="13"/>
      <c r="H46" s="13"/>
      <c r="I46" s="13"/>
      <c r="J46" s="13"/>
      <c r="K46" s="13">
        <f t="shared" si="14"/>
        <v>1885</v>
      </c>
      <c r="L46" s="13"/>
      <c r="M46" s="42"/>
      <c r="N46" s="13"/>
      <c r="O46" s="13"/>
      <c r="P46" s="13">
        <f t="shared" si="15"/>
        <v>1885</v>
      </c>
    </row>
    <row r="47" spans="1:16" x14ac:dyDescent="0.2">
      <c r="A47" s="18" t="s">
        <v>74</v>
      </c>
      <c r="B47" s="38">
        <v>44496</v>
      </c>
      <c r="C47" s="51" t="s">
        <v>73</v>
      </c>
      <c r="D47" s="19" t="s">
        <v>45</v>
      </c>
      <c r="E47" s="47">
        <f>2+4.5+5+2+2+2+6.5+6+4+2+4+4+5+4+5+4+4</f>
        <v>66</v>
      </c>
      <c r="F47" s="48">
        <v>245</v>
      </c>
      <c r="G47" s="13"/>
      <c r="H47" s="13"/>
      <c r="I47" s="13"/>
      <c r="J47" s="13"/>
      <c r="K47" s="13">
        <f t="shared" si="14"/>
        <v>16170</v>
      </c>
      <c r="L47" s="13"/>
      <c r="M47" s="42"/>
      <c r="N47" s="13"/>
      <c r="O47" s="13"/>
      <c r="P47" s="13">
        <f t="shared" ref="P47" si="16">SUM(G47:O47)</f>
        <v>16170</v>
      </c>
    </row>
    <row r="48" spans="1:16" x14ac:dyDescent="0.2">
      <c r="A48" s="18" t="s">
        <v>74</v>
      </c>
      <c r="B48" s="38">
        <v>44496</v>
      </c>
      <c r="C48" s="51" t="s">
        <v>73</v>
      </c>
      <c r="D48" s="19" t="s">
        <v>45</v>
      </c>
      <c r="E48" s="47">
        <f>9+9+9+9+8+8+8+8+8</f>
        <v>76</v>
      </c>
      <c r="F48" s="48">
        <v>160</v>
      </c>
      <c r="G48" s="13"/>
      <c r="H48" s="13"/>
      <c r="I48" s="13"/>
      <c r="J48" s="13"/>
      <c r="K48" s="13">
        <f t="shared" si="14"/>
        <v>12160</v>
      </c>
      <c r="L48" s="13"/>
      <c r="M48" s="42"/>
      <c r="N48" s="13"/>
      <c r="O48" s="13"/>
      <c r="P48" s="13">
        <f t="shared" ref="P48" si="17">SUM(G48:O48)</f>
        <v>12160</v>
      </c>
    </row>
    <row r="49" spans="1:16" x14ac:dyDescent="0.2">
      <c r="A49" s="18" t="s">
        <v>74</v>
      </c>
      <c r="B49" s="23" t="s">
        <v>75</v>
      </c>
      <c r="C49" s="51"/>
      <c r="D49" s="19" t="s">
        <v>46</v>
      </c>
      <c r="E49" s="52" t="s">
        <v>76</v>
      </c>
      <c r="F49" s="48"/>
      <c r="G49" s="13"/>
      <c r="H49" s="13"/>
      <c r="I49" s="13"/>
      <c r="J49" s="13">
        <v>4850</v>
      </c>
      <c r="K49" s="13"/>
      <c r="L49" s="13"/>
      <c r="M49" s="42"/>
      <c r="N49" s="13"/>
      <c r="O49" s="13"/>
      <c r="P49" s="13">
        <f>SUM(G49:O49)</f>
        <v>4850</v>
      </c>
    </row>
    <row r="50" spans="1:16" x14ac:dyDescent="0.2">
      <c r="A50" s="18" t="s">
        <v>39</v>
      </c>
      <c r="B50" s="23" t="s">
        <v>75</v>
      </c>
      <c r="C50" s="51"/>
      <c r="D50" s="19" t="s">
        <v>66</v>
      </c>
      <c r="E50" s="28" t="s">
        <v>42</v>
      </c>
      <c r="F50" s="46" t="s">
        <v>42</v>
      </c>
      <c r="G50" s="13"/>
      <c r="H50" s="13"/>
      <c r="I50" s="13"/>
      <c r="J50" s="13"/>
      <c r="K50" s="13"/>
      <c r="L50" s="13"/>
      <c r="M50" s="42"/>
      <c r="N50" s="42">
        <v>2943</v>
      </c>
      <c r="O50" s="13"/>
      <c r="P50" s="13">
        <f t="shared" ref="P50" si="18">SUM(G50:O50)</f>
        <v>2943</v>
      </c>
    </row>
    <row r="51" spans="1:16" x14ac:dyDescent="0.2">
      <c r="A51" s="18"/>
      <c r="B51" s="38"/>
      <c r="C51" s="38"/>
      <c r="F51" s="45"/>
      <c r="G51" s="14"/>
      <c r="H51" s="14"/>
      <c r="I51" s="14"/>
      <c r="J51" s="14"/>
      <c r="K51" s="14"/>
      <c r="L51" s="14"/>
      <c r="M51" s="14"/>
      <c r="N51" s="14"/>
      <c r="O51" s="16"/>
      <c r="P51" s="16"/>
    </row>
    <row r="52" spans="1:16" x14ac:dyDescent="0.2">
      <c r="A52" s="12" t="str">
        <f>"Total "&amp;A35</f>
        <v>Total November 2021</v>
      </c>
      <c r="B52" s="24"/>
      <c r="C52" s="24"/>
      <c r="F52" s="45"/>
      <c r="G52" s="14">
        <f t="shared" ref="G52:P52" si="19">SUM(G36:G51)</f>
        <v>0</v>
      </c>
      <c r="H52" s="14">
        <f t="shared" si="19"/>
        <v>0</v>
      </c>
      <c r="I52" s="14">
        <f t="shared" si="19"/>
        <v>17567.22</v>
      </c>
      <c r="J52" s="14">
        <f t="shared" si="19"/>
        <v>4850</v>
      </c>
      <c r="K52" s="14">
        <f t="shared" si="19"/>
        <v>47578.55</v>
      </c>
      <c r="L52" s="14">
        <f t="shared" si="19"/>
        <v>0</v>
      </c>
      <c r="M52" s="14">
        <f t="shared" si="19"/>
        <v>0</v>
      </c>
      <c r="N52" s="14">
        <f t="shared" si="19"/>
        <v>3671.4700000000003</v>
      </c>
      <c r="O52" s="14">
        <f t="shared" si="19"/>
        <v>0</v>
      </c>
      <c r="P52" s="14">
        <f t="shared" si="19"/>
        <v>73667.240000000005</v>
      </c>
    </row>
    <row r="53" spans="1:16" ht="13.5" thickBot="1" x14ac:dyDescent="0.25">
      <c r="A53" s="1" t="s">
        <v>13</v>
      </c>
      <c r="B53" s="25"/>
      <c r="C53" s="25"/>
      <c r="F53" s="45"/>
      <c r="G53" s="15">
        <f t="shared" ref="G53:P53" si="20">G33+G52</f>
        <v>0</v>
      </c>
      <c r="H53" s="15">
        <f t="shared" si="20"/>
        <v>0</v>
      </c>
      <c r="I53" s="15">
        <f t="shared" si="20"/>
        <v>66867.142000000007</v>
      </c>
      <c r="J53" s="15">
        <f t="shared" si="20"/>
        <v>7618.78</v>
      </c>
      <c r="K53" s="15">
        <f t="shared" si="20"/>
        <v>81856.05</v>
      </c>
      <c r="L53" s="15">
        <f t="shared" si="20"/>
        <v>0</v>
      </c>
      <c r="M53" s="15">
        <f t="shared" si="20"/>
        <v>38637.64</v>
      </c>
      <c r="N53" s="15">
        <f t="shared" si="20"/>
        <v>11533.91</v>
      </c>
      <c r="O53" s="15">
        <f t="shared" si="20"/>
        <v>17826.329999999998</v>
      </c>
      <c r="P53" s="15">
        <f t="shared" si="20"/>
        <v>224695.87</v>
      </c>
    </row>
    <row r="54" spans="1:16" ht="13.5" thickTop="1" x14ac:dyDescent="0.2">
      <c r="A54" s="10"/>
      <c r="B54" s="26"/>
      <c r="C54" s="26"/>
      <c r="D54" s="11"/>
      <c r="E54" s="11"/>
      <c r="F54" s="44"/>
      <c r="G54" s="11"/>
      <c r="H54" s="11"/>
      <c r="I54" s="6"/>
      <c r="J54" s="6"/>
      <c r="K54" s="6"/>
      <c r="L54" s="6"/>
      <c r="M54" s="6"/>
      <c r="N54" s="6"/>
      <c r="O54" s="6"/>
      <c r="P54" s="6"/>
    </row>
    <row r="55" spans="1:16" x14ac:dyDescent="0.2">
      <c r="A55" s="21"/>
      <c r="F55" s="45"/>
    </row>
    <row r="56" spans="1:16" x14ac:dyDescent="0.2">
      <c r="F56" s="45"/>
    </row>
    <row r="57" spans="1:16" ht="13.5" thickBot="1" x14ac:dyDescent="0.25">
      <c r="A57" s="1" t="s">
        <v>27</v>
      </c>
      <c r="F57" s="45"/>
      <c r="G57" s="40">
        <v>0</v>
      </c>
      <c r="H57" s="40">
        <v>0</v>
      </c>
      <c r="I57" s="49">
        <v>163460</v>
      </c>
      <c r="J57" s="49">
        <v>0</v>
      </c>
      <c r="K57" s="49">
        <v>50000</v>
      </c>
      <c r="L57" s="41">
        <v>0</v>
      </c>
      <c r="M57" s="41">
        <v>85000</v>
      </c>
      <c r="N57" s="41">
        <v>30000</v>
      </c>
      <c r="O57" s="41">
        <v>10000</v>
      </c>
      <c r="P57" s="30">
        <f>SUM(G57:O57)</f>
        <v>338460</v>
      </c>
    </row>
    <row r="58" spans="1:16" ht="13.5" thickTop="1" x14ac:dyDescent="0.2">
      <c r="F58" s="45"/>
    </row>
    <row r="60" spans="1:16" hidden="1" x14ac:dyDescent="0.2">
      <c r="A60" s="18" t="s">
        <v>32</v>
      </c>
      <c r="B60" s="23">
        <v>43188</v>
      </c>
      <c r="C60" s="38">
        <v>43188</v>
      </c>
      <c r="D60" s="19" t="s">
        <v>33</v>
      </c>
      <c r="E60" s="28" t="s">
        <v>26</v>
      </c>
      <c r="F60" s="28" t="s">
        <v>26</v>
      </c>
      <c r="I60" s="13"/>
      <c r="J60" s="13"/>
      <c r="K60" s="13"/>
      <c r="L60" s="13"/>
      <c r="M60" s="13"/>
      <c r="N60" s="13">
        <v>1509.77</v>
      </c>
      <c r="O60" s="13"/>
      <c r="P60" s="13">
        <f t="shared" ref="P60:P75" si="21">SUM(G60:O60)</f>
        <v>1509.77</v>
      </c>
    </row>
    <row r="61" spans="1:16" hidden="1" x14ac:dyDescent="0.2">
      <c r="A61" s="18" t="s">
        <v>31</v>
      </c>
      <c r="B61" s="23">
        <v>43185</v>
      </c>
      <c r="C61" s="38" t="s">
        <v>30</v>
      </c>
      <c r="D61" s="19" t="s">
        <v>29</v>
      </c>
      <c r="E61" s="28" t="s">
        <v>26</v>
      </c>
      <c r="F61" s="28" t="s">
        <v>26</v>
      </c>
      <c r="I61" s="13">
        <v>140</v>
      </c>
      <c r="J61" s="13"/>
      <c r="K61" s="13"/>
      <c r="L61" s="13"/>
      <c r="M61" s="13"/>
      <c r="N61" s="13"/>
      <c r="O61" s="13"/>
      <c r="P61" s="13">
        <f t="shared" si="21"/>
        <v>140</v>
      </c>
    </row>
    <row r="62" spans="1:16" hidden="1" x14ac:dyDescent="0.2">
      <c r="A62" s="18" t="s">
        <v>31</v>
      </c>
      <c r="B62" s="23">
        <v>43185</v>
      </c>
      <c r="C62" s="38" t="s">
        <v>30</v>
      </c>
      <c r="D62" s="19" t="s">
        <v>29</v>
      </c>
      <c r="E62" s="28">
        <v>3.7</v>
      </c>
      <c r="F62" s="28">
        <v>320</v>
      </c>
      <c r="I62" s="13">
        <v>1124.69</v>
      </c>
      <c r="J62" s="13"/>
      <c r="K62" s="13"/>
      <c r="L62" s="13"/>
      <c r="M62" s="13"/>
      <c r="N62" s="13"/>
      <c r="O62" s="13"/>
      <c r="P62" s="13">
        <f t="shared" si="21"/>
        <v>1124.69</v>
      </c>
    </row>
    <row r="63" spans="1:16" hidden="1" x14ac:dyDescent="0.2">
      <c r="A63" s="18" t="s">
        <v>31</v>
      </c>
      <c r="B63" s="23">
        <v>43185</v>
      </c>
      <c r="C63" s="38" t="s">
        <v>30</v>
      </c>
      <c r="D63" s="19" t="s">
        <v>29</v>
      </c>
      <c r="E63" s="28">
        <v>130.19999999999999</v>
      </c>
      <c r="F63" s="28">
        <v>245</v>
      </c>
      <c r="I63" s="13">
        <v>30301.1</v>
      </c>
      <c r="J63" s="13"/>
      <c r="K63" s="13"/>
      <c r="L63" s="13"/>
      <c r="M63" s="13"/>
      <c r="N63" s="13"/>
      <c r="O63" s="13"/>
      <c r="P63" s="13">
        <f t="shared" si="21"/>
        <v>30301.1</v>
      </c>
    </row>
    <row r="64" spans="1:16" hidden="1" x14ac:dyDescent="0.2">
      <c r="A64" s="18" t="s">
        <v>31</v>
      </c>
      <c r="B64" s="23">
        <v>43185</v>
      </c>
      <c r="C64" s="38" t="s">
        <v>30</v>
      </c>
      <c r="D64" s="19" t="s">
        <v>29</v>
      </c>
      <c r="E64" s="28">
        <v>101.3</v>
      </c>
      <c r="F64" s="28">
        <v>175</v>
      </c>
      <c r="I64" s="13">
        <v>16839.439999999999</v>
      </c>
      <c r="J64" s="13"/>
      <c r="K64" s="13"/>
      <c r="L64" s="13"/>
      <c r="M64" s="13"/>
      <c r="N64" s="13"/>
      <c r="O64" s="13"/>
      <c r="P64" s="13">
        <f t="shared" si="21"/>
        <v>16839.439999999999</v>
      </c>
    </row>
    <row r="65" spans="1:16" hidden="1" x14ac:dyDescent="0.2">
      <c r="A65" s="18" t="s">
        <v>31</v>
      </c>
      <c r="B65" s="23">
        <v>43185</v>
      </c>
      <c r="C65" s="38" t="s">
        <v>30</v>
      </c>
      <c r="D65" s="19" t="s">
        <v>29</v>
      </c>
      <c r="E65" s="28">
        <v>8.5</v>
      </c>
      <c r="F65" s="28">
        <v>175</v>
      </c>
      <c r="I65" s="13">
        <v>1412.98</v>
      </c>
      <c r="J65" s="13"/>
      <c r="K65" s="13"/>
      <c r="L65" s="13"/>
      <c r="M65" s="13"/>
      <c r="N65" s="13"/>
      <c r="O65" s="13"/>
      <c r="P65" s="13">
        <f t="shared" si="21"/>
        <v>1412.98</v>
      </c>
    </row>
    <row r="66" spans="1:16" hidden="1" x14ac:dyDescent="0.2">
      <c r="A66" s="18" t="s">
        <v>31</v>
      </c>
      <c r="B66" s="23">
        <v>43185</v>
      </c>
      <c r="C66" s="38" t="s">
        <v>30</v>
      </c>
      <c r="D66" s="19" t="s">
        <v>29</v>
      </c>
      <c r="E66" s="28">
        <v>48.1</v>
      </c>
      <c r="F66" s="28">
        <v>75</v>
      </c>
      <c r="I66" s="13">
        <v>3426.76</v>
      </c>
      <c r="J66" s="13"/>
      <c r="K66" s="13"/>
      <c r="L66" s="13"/>
      <c r="M66" s="13"/>
      <c r="N66" s="13"/>
      <c r="O66" s="13"/>
      <c r="P66" s="13">
        <f t="shared" si="21"/>
        <v>3426.76</v>
      </c>
    </row>
    <row r="67" spans="1:16" hidden="1" x14ac:dyDescent="0.2">
      <c r="A67" s="18" t="s">
        <v>31</v>
      </c>
      <c r="B67" s="23">
        <v>43185</v>
      </c>
      <c r="C67" s="38" t="s">
        <v>30</v>
      </c>
      <c r="D67" s="19" t="s">
        <v>29</v>
      </c>
      <c r="E67" s="28" t="s">
        <v>26</v>
      </c>
      <c r="F67" s="28" t="s">
        <v>26</v>
      </c>
      <c r="I67" s="13">
        <v>241.92</v>
      </c>
      <c r="J67" s="13"/>
      <c r="K67" s="13"/>
      <c r="L67" s="13"/>
      <c r="M67" s="13"/>
      <c r="N67" s="13"/>
      <c r="O67" s="13"/>
      <c r="P67" s="13">
        <f t="shared" si="21"/>
        <v>241.92</v>
      </c>
    </row>
    <row r="68" spans="1:16" hidden="1" x14ac:dyDescent="0.2">
      <c r="A68" s="18" t="s">
        <v>31</v>
      </c>
      <c r="B68" s="23">
        <v>43188</v>
      </c>
      <c r="C68" s="38" t="s">
        <v>30</v>
      </c>
      <c r="D68" s="19" t="s">
        <v>29</v>
      </c>
      <c r="E68" s="28">
        <v>23.7</v>
      </c>
      <c r="F68" s="28">
        <v>245</v>
      </c>
      <c r="I68" s="13">
        <v>5516.19</v>
      </c>
      <c r="J68" s="13"/>
      <c r="K68" s="13"/>
      <c r="L68" s="13"/>
      <c r="M68" s="13"/>
      <c r="N68" s="13"/>
      <c r="O68" s="13"/>
      <c r="P68" s="13">
        <f t="shared" si="21"/>
        <v>5516.19</v>
      </c>
    </row>
    <row r="69" spans="1:16" hidden="1" x14ac:dyDescent="0.2">
      <c r="A69" s="18" t="s">
        <v>31</v>
      </c>
      <c r="B69" s="23">
        <v>43188</v>
      </c>
      <c r="C69" s="38" t="s">
        <v>30</v>
      </c>
      <c r="D69" s="19" t="s">
        <v>29</v>
      </c>
      <c r="E69" s="28">
        <v>21.4</v>
      </c>
      <c r="F69" s="28">
        <v>175</v>
      </c>
      <c r="I69" s="13">
        <v>3557.74</v>
      </c>
      <c r="J69" s="13"/>
      <c r="K69" s="13"/>
      <c r="L69" s="13"/>
      <c r="M69" s="13"/>
      <c r="N69" s="13"/>
      <c r="O69" s="13"/>
      <c r="P69" s="13">
        <f t="shared" si="21"/>
        <v>3557.74</v>
      </c>
    </row>
    <row r="70" spans="1:16" hidden="1" x14ac:dyDescent="0.2">
      <c r="A70" s="18" t="s">
        <v>31</v>
      </c>
      <c r="B70" s="23">
        <v>43188</v>
      </c>
      <c r="C70" s="38" t="s">
        <v>30</v>
      </c>
      <c r="D70" s="19" t="s">
        <v>29</v>
      </c>
      <c r="E70" s="28">
        <v>9.5</v>
      </c>
      <c r="F70" s="28">
        <v>75</v>
      </c>
      <c r="I70" s="13">
        <v>676.87</v>
      </c>
      <c r="J70" s="13"/>
      <c r="K70" s="13"/>
      <c r="L70" s="13"/>
      <c r="M70" s="13"/>
      <c r="N70" s="13"/>
      <c r="O70" s="13"/>
      <c r="P70" s="13">
        <f t="shared" si="21"/>
        <v>676.87</v>
      </c>
    </row>
    <row r="71" spans="1:16" hidden="1" x14ac:dyDescent="0.2">
      <c r="A71" s="18" t="s">
        <v>39</v>
      </c>
      <c r="B71" s="23">
        <v>43188</v>
      </c>
      <c r="C71" s="38">
        <v>43188</v>
      </c>
      <c r="D71" s="19" t="s">
        <v>34</v>
      </c>
      <c r="E71" s="28" t="s">
        <v>26</v>
      </c>
      <c r="F71" s="28" t="s">
        <v>26</v>
      </c>
      <c r="I71" s="13"/>
      <c r="J71" s="13"/>
      <c r="K71" s="13"/>
      <c r="L71" s="13"/>
      <c r="M71" s="13"/>
      <c r="N71" s="13">
        <v>907.93</v>
      </c>
      <c r="O71" s="13"/>
      <c r="P71" s="13">
        <f t="shared" si="21"/>
        <v>907.93</v>
      </c>
    </row>
    <row r="72" spans="1:16" hidden="1" x14ac:dyDescent="0.2">
      <c r="A72" s="18" t="s">
        <v>39</v>
      </c>
      <c r="B72" s="23">
        <v>43188</v>
      </c>
      <c r="C72" s="38">
        <v>43188</v>
      </c>
      <c r="D72" s="19" t="s">
        <v>35</v>
      </c>
      <c r="E72" s="28" t="s">
        <v>26</v>
      </c>
      <c r="F72" s="28" t="s">
        <v>26</v>
      </c>
      <c r="I72" s="13"/>
      <c r="J72" s="13"/>
      <c r="K72" s="13"/>
      <c r="L72" s="13"/>
      <c r="M72" s="13"/>
      <c r="N72" s="13">
        <f>59.84+278.39</f>
        <v>338.23</v>
      </c>
      <c r="O72" s="13"/>
      <c r="P72" s="13">
        <f t="shared" si="21"/>
        <v>338.23</v>
      </c>
    </row>
    <row r="73" spans="1:16" hidden="1" x14ac:dyDescent="0.2">
      <c r="A73" s="18" t="s">
        <v>39</v>
      </c>
      <c r="B73" s="23">
        <v>43188</v>
      </c>
      <c r="C73" s="38">
        <v>43188</v>
      </c>
      <c r="D73" s="19" t="s">
        <v>36</v>
      </c>
      <c r="E73" s="28" t="s">
        <v>26</v>
      </c>
      <c r="F73" s="28" t="s">
        <v>26</v>
      </c>
      <c r="I73" s="13"/>
      <c r="J73" s="13"/>
      <c r="K73" s="13"/>
      <c r="L73" s="13"/>
      <c r="M73" s="13"/>
      <c r="N73" s="13">
        <f>686.19+31.24+22.88+22.88+39.16+21.97+20+1952.33+64.2</f>
        <v>2860.85</v>
      </c>
      <c r="O73" s="13"/>
      <c r="P73" s="13">
        <f t="shared" si="21"/>
        <v>2860.85</v>
      </c>
    </row>
    <row r="74" spans="1:16" hidden="1" x14ac:dyDescent="0.2">
      <c r="A74" s="18" t="s">
        <v>39</v>
      </c>
      <c r="B74" s="23">
        <v>43188</v>
      </c>
      <c r="C74" s="38">
        <v>43188</v>
      </c>
      <c r="D74" s="19" t="s">
        <v>37</v>
      </c>
      <c r="E74" s="28" t="s">
        <v>26</v>
      </c>
      <c r="F74" s="28" t="s">
        <v>26</v>
      </c>
      <c r="I74" s="13"/>
      <c r="J74" s="13"/>
      <c r="K74" s="13"/>
      <c r="L74" s="13"/>
      <c r="M74" s="13"/>
      <c r="N74" s="13">
        <v>1443.75</v>
      </c>
      <c r="O74" s="13"/>
      <c r="P74" s="13">
        <f t="shared" si="21"/>
        <v>1443.75</v>
      </c>
    </row>
    <row r="75" spans="1:16" hidden="1" x14ac:dyDescent="0.2">
      <c r="A75" s="18" t="s">
        <v>39</v>
      </c>
      <c r="B75" s="23">
        <v>43188</v>
      </c>
      <c r="C75" s="38">
        <v>43188</v>
      </c>
      <c r="D75" s="19" t="s">
        <v>38</v>
      </c>
      <c r="E75" s="28" t="s">
        <v>26</v>
      </c>
      <c r="F75" s="28" t="s">
        <v>26</v>
      </c>
      <c r="I75" s="13"/>
      <c r="J75" s="13"/>
      <c r="K75" s="13"/>
      <c r="L75" s="13"/>
      <c r="M75" s="13"/>
      <c r="N75" s="13">
        <v>1045.75</v>
      </c>
      <c r="O75" s="13"/>
      <c r="P75" s="13">
        <f t="shared" si="21"/>
        <v>1045.75</v>
      </c>
    </row>
  </sheetData>
  <mergeCells count="1">
    <mergeCell ref="J5:L5"/>
  </mergeCells>
  <phoneticPr fontId="0" type="noConversion"/>
  <printOptions horizontalCentered="1"/>
  <pageMargins left="0.1" right="0.1" top="0.75" bottom="0" header="0.75" footer="0.25"/>
  <pageSetup scale="62" fitToHeight="0" orientation="landscape" r:id="rId1"/>
  <headerFooter>
    <oddHeader xml:space="preserve">&amp;R&amp;"Times New Roman,Bold"KyPSC Case No. 2021-00190
STAFF-DR-01-012 2nd Supplemental  Attachment A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Brown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74309-57BF-416A-81B9-420713DC545B}">
  <ds:schemaRefs>
    <ds:schemaRef ds:uri="http://purl.org/dc/elements/1.1/"/>
    <ds:schemaRef ds:uri="http://schemas.microsoft.com/office/2006/metadata/properties"/>
    <ds:schemaRef ds:uri="cf0100b5-1501-4fd1-abc2-4edbffacf32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48392ff-e111-4ddb-bb98-e239aebbafc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62BA36-CFEF-40E1-B32F-83C91270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Rate Case Expense</dc:subject>
  <dc:creator>t10555</dc:creator>
  <cp:lastModifiedBy>Sunderman, Minna</cp:lastModifiedBy>
  <cp:lastPrinted>2021-11-04T19:51:49Z</cp:lastPrinted>
  <dcterms:created xsi:type="dcterms:W3CDTF">2002-05-09T15:21:11Z</dcterms:created>
  <dcterms:modified xsi:type="dcterms:W3CDTF">2021-11-04T19:57:16Z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