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1KYGRC/2021  KY Gas Rate Case/Discovery/STAFF's 1st Set Data Requests/"/>
    </mc:Choice>
  </mc:AlternateContent>
  <xr:revisionPtr revIDLastSave="0" documentId="13_ncr:1_{67722A6B-6D25-473E-B251-F963EB598DF4}" xr6:coauthVersionLast="44" xr6:coauthVersionMax="45" xr10:uidLastSave="{00000000-0000-0000-0000-000000000000}"/>
  <bookViews>
    <workbookView xWindow="52680" yWindow="-120" windowWidth="24240" windowHeight="13740" xr2:uid="{B824B445-E428-4025-A38C-A3ACD1A424A9}"/>
  </bookViews>
  <sheets>
    <sheet name="IMBS" sheetId="1" r:id="rId1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C30" i="1"/>
  <c r="C29" i="1"/>
  <c r="F29" i="1" s="1"/>
  <c r="F31" i="1" s="1"/>
  <c r="F35" i="1" s="1"/>
  <c r="E19" i="1"/>
  <c r="C18" i="1"/>
  <c r="E15" i="1"/>
  <c r="C16" i="1"/>
  <c r="F16" i="1" s="1"/>
  <c r="D12" i="1"/>
  <c r="F10" i="1"/>
  <c r="C19" i="1" l="1"/>
  <c r="F19" i="1" s="1"/>
  <c r="F18" i="1"/>
  <c r="F15" i="1"/>
  <c r="F17" i="1"/>
  <c r="C11" i="1"/>
  <c r="F11" i="1" l="1"/>
  <c r="C12" i="1"/>
  <c r="F12" i="1" s="1"/>
  <c r="F20" i="1" l="1"/>
  <c r="F24" i="1" s="1"/>
  <c r="F37" i="1" s="1"/>
</calcChain>
</file>

<file path=xl/sharedStrings.xml><?xml version="1.0" encoding="utf-8"?>
<sst xmlns="http://schemas.openxmlformats.org/spreadsheetml/2006/main" count="33" uniqueCount="29">
  <si>
    <t>Duke Energy Kentucky</t>
  </si>
  <si>
    <t>Pipeline Services</t>
  </si>
  <si>
    <t>IT Balancing Charge Calculation based on Pipeline Rates Effective March 1, 2021</t>
  </si>
  <si>
    <t>Charges based on Daily Balancing</t>
  </si>
  <si>
    <t>Annual</t>
  </si>
  <si>
    <t>Demand Charges</t>
  </si>
  <si>
    <t>Cost</t>
  </si>
  <si>
    <t>Columbia Gas FSS</t>
  </si>
  <si>
    <t>FSS MDWQ</t>
  </si>
  <si>
    <t>Winter SST</t>
  </si>
  <si>
    <t>Summer SST</t>
  </si>
  <si>
    <t>Commodity Charges</t>
  </si>
  <si>
    <t>SST Inject *</t>
  </si>
  <si>
    <t>FSS Inject</t>
  </si>
  <si>
    <t>FSS Withdraw</t>
  </si>
  <si>
    <t>SST Withdraw</t>
  </si>
  <si>
    <t>KO ITS Commodity *</t>
  </si>
  <si>
    <t>Total</t>
  </si>
  <si>
    <t>Total IT &amp; FT-L Annual Throughput 2020</t>
  </si>
  <si>
    <t>mcf</t>
  </si>
  <si>
    <t>Cost for Daily Balancing (All Options)</t>
  </si>
  <si>
    <t>per mcf</t>
  </si>
  <si>
    <t>Charges Based on Carry-Over Amounts</t>
  </si>
  <si>
    <t>FSS SCQ Summer (8%)</t>
  </si>
  <si>
    <t>FSS SCQ Winter (10%)</t>
  </si>
  <si>
    <t>Total Option 3 Annual Throughput</t>
  </si>
  <si>
    <t>Charge for Monthly Carry-over</t>
  </si>
  <si>
    <t>Total Charge for Option 3</t>
  </si>
  <si>
    <t>* Commodity Charges include ACA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</si>
</sst>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00_);\(&quot;$&quot;#,##0.0000\)"/>
    <numFmt numFmtId="165" formatCode="&quot;$&quot;#,##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/>
    <xf numFmtId="0" fontId="3" fillId="0" borderId="0" xfId="1" applyFont="1" applyAlignment="1">
      <alignment horizontal="centerContinuous"/>
    </xf>
    <xf numFmtId="0" fontId="4" fillId="0" borderId="0" xfId="1" quotePrefix="1" applyFont="1" applyAlignment="1">
      <alignment horizontal="left"/>
    </xf>
    <xf numFmtId="0" fontId="1" fillId="0" borderId="0" xfId="1" applyAlignment="1">
      <alignment horizontal="centerContinuous"/>
    </xf>
    <xf numFmtId="0" fontId="2" fillId="0" borderId="0" xfId="1" applyFont="1"/>
    <xf numFmtId="0" fontId="1" fillId="0" borderId="0" xfId="1" quotePrefix="1" applyAlignment="1">
      <alignment horizontal="left"/>
    </xf>
    <xf numFmtId="37" fontId="1" fillId="0" borderId="0" xfId="1" applyNumberFormat="1"/>
    <xf numFmtId="164" fontId="1" fillId="0" borderId="0" xfId="1" applyNumberFormat="1"/>
    <xf numFmtId="7" fontId="1" fillId="0" borderId="0" xfId="1" applyNumberFormat="1"/>
    <xf numFmtId="0" fontId="1" fillId="0" borderId="0" xfId="1" quotePrefix="1" applyAlignment="1">
      <alignment horizontal="center"/>
    </xf>
    <xf numFmtId="7" fontId="1" fillId="0" borderId="1" xfId="1" applyNumberFormat="1" applyBorder="1"/>
    <xf numFmtId="0" fontId="2" fillId="0" borderId="0" xfId="1" quotePrefix="1" applyFont="1" applyAlignment="1">
      <alignment horizontal="left"/>
    </xf>
    <xf numFmtId="164" fontId="2" fillId="0" borderId="0" xfId="1" applyNumberFormat="1" applyFont="1"/>
    <xf numFmtId="0" fontId="2" fillId="0" borderId="2" xfId="1" quotePrefix="1" applyFont="1" applyBorder="1" applyAlignment="1">
      <alignment horizontal="left"/>
    </xf>
    <xf numFmtId="0" fontId="2" fillId="0" borderId="3" xfId="1" applyFont="1" applyBorder="1"/>
    <xf numFmtId="164" fontId="2" fillId="0" borderId="3" xfId="1" applyNumberFormat="1" applyFont="1" applyBorder="1"/>
    <xf numFmtId="0" fontId="2" fillId="0" borderId="4" xfId="1" applyFont="1" applyBorder="1"/>
    <xf numFmtId="165" fontId="1" fillId="0" borderId="0" xfId="1" applyNumberFormat="1"/>
  </cellXfs>
  <cellStyles count="2">
    <cellStyle name="Normal" xfId="0" builtinId="0"/>
    <cellStyle name="Normal 2" xfId="1" xr:uid="{C7056174-CE32-4C4F-90C1-F3EC407F9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C120-4BEA-4DA3-A171-2858F98D665C}">
  <sheetPr>
    <pageSetUpPr fitToPage="1"/>
  </sheetPr>
  <dimension ref="A1:G40"/>
  <sheetViews>
    <sheetView tabSelected="1" workbookViewId="0"/>
  </sheetViews>
  <sheetFormatPr defaultColWidth="9.21875" defaultRowHeight="13.2" x14ac:dyDescent="0.25"/>
  <cols>
    <col min="1" max="1" width="9.21875" style="2"/>
    <col min="2" max="2" width="28.77734375" style="2" customWidth="1"/>
    <col min="3" max="3" width="9.77734375" style="2" bestFit="1" customWidth="1"/>
    <col min="4" max="5" width="9.21875" style="2"/>
    <col min="6" max="6" width="15.5546875" style="2" customWidth="1"/>
    <col min="7" max="7" width="11" style="2" customWidth="1"/>
    <col min="8" max="16384" width="9.2187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3" t="s">
        <v>2</v>
      </c>
      <c r="B3" s="1"/>
      <c r="C3" s="1"/>
      <c r="D3" s="1"/>
      <c r="E3" s="1"/>
      <c r="F3" s="1"/>
      <c r="G3" s="1"/>
    </row>
    <row r="6" spans="1:7" x14ac:dyDescent="0.25">
      <c r="A6" s="4" t="s">
        <v>3</v>
      </c>
    </row>
    <row r="7" spans="1:7" x14ac:dyDescent="0.25">
      <c r="F7" s="5" t="s">
        <v>4</v>
      </c>
    </row>
    <row r="8" spans="1:7" x14ac:dyDescent="0.25">
      <c r="A8" s="2" t="s">
        <v>5</v>
      </c>
      <c r="F8" s="5" t="s">
        <v>6</v>
      </c>
    </row>
    <row r="9" spans="1:7" x14ac:dyDescent="0.25">
      <c r="B9" s="6" t="s">
        <v>7</v>
      </c>
      <c r="F9" s="5"/>
    </row>
    <row r="10" spans="1:7" x14ac:dyDescent="0.25">
      <c r="B10" s="7" t="s">
        <v>8</v>
      </c>
      <c r="C10" s="8">
        <v>4600</v>
      </c>
      <c r="D10" s="9">
        <v>3.73</v>
      </c>
      <c r="E10" s="2">
        <v>12</v>
      </c>
      <c r="F10" s="10">
        <f>+C10*D10*E10</f>
        <v>205896</v>
      </c>
    </row>
    <row r="11" spans="1:7" x14ac:dyDescent="0.25">
      <c r="B11" s="2" t="s">
        <v>9</v>
      </c>
      <c r="C11" s="8">
        <f>+C10</f>
        <v>4600</v>
      </c>
      <c r="D11" s="9">
        <v>6.4279999999999999</v>
      </c>
      <c r="E11" s="2">
        <v>6</v>
      </c>
      <c r="F11" s="10">
        <f>+C11*D11*E11</f>
        <v>177412.8</v>
      </c>
    </row>
    <row r="12" spans="1:7" x14ac:dyDescent="0.25">
      <c r="B12" s="2" t="s">
        <v>10</v>
      </c>
      <c r="C12" s="8">
        <f>+C11/2</f>
        <v>2300</v>
      </c>
      <c r="D12" s="9">
        <f>+D11</f>
        <v>6.4279999999999999</v>
      </c>
      <c r="E12" s="2">
        <v>6</v>
      </c>
      <c r="F12" s="10">
        <f>+C12*D12*E12</f>
        <v>88706.4</v>
      </c>
    </row>
    <row r="14" spans="1:7" x14ac:dyDescent="0.25">
      <c r="A14" s="7" t="s">
        <v>11</v>
      </c>
    </row>
    <row r="15" spans="1:7" x14ac:dyDescent="0.25">
      <c r="B15" s="7" t="s">
        <v>12</v>
      </c>
      <c r="C15" s="8">
        <v>340282.15356169647</v>
      </c>
      <c r="E15" s="9">
        <f>+E18+C40</f>
        <v>1.6900000000000002E-2</v>
      </c>
      <c r="F15" s="10">
        <f>+C15*E15</f>
        <v>5750.7683951926711</v>
      </c>
    </row>
    <row r="16" spans="1:7" x14ac:dyDescent="0.25">
      <c r="B16" s="7" t="s">
        <v>13</v>
      </c>
      <c r="C16" s="8">
        <f>+C15*0.98568</f>
        <v>335409.31312269298</v>
      </c>
      <c r="E16" s="9">
        <v>1.4999999999999999E-2</v>
      </c>
      <c r="F16" s="10">
        <f>+C16*E16</f>
        <v>5031.1396968403942</v>
      </c>
    </row>
    <row r="17" spans="1:7" x14ac:dyDescent="0.25">
      <c r="B17" s="7" t="s">
        <v>14</v>
      </c>
      <c r="C17" s="8">
        <v>331932.38321609545</v>
      </c>
      <c r="E17" s="9">
        <v>1.4999999999999999E-2</v>
      </c>
      <c r="F17" s="10">
        <f>+C17*E17</f>
        <v>4978.9857482414318</v>
      </c>
    </row>
    <row r="18" spans="1:7" x14ac:dyDescent="0.25">
      <c r="B18" s="7" t="s">
        <v>15</v>
      </c>
      <c r="C18" s="8">
        <f>+C17*0.98568</f>
        <v>327179.11148844095</v>
      </c>
      <c r="E18" s="9">
        <v>1.5800000000000002E-2</v>
      </c>
      <c r="F18" s="10">
        <f>+C18*E18</f>
        <v>5169.4299615173677</v>
      </c>
    </row>
    <row r="19" spans="1:7" x14ac:dyDescent="0.25">
      <c r="B19" s="7" t="s">
        <v>16</v>
      </c>
      <c r="C19" s="8">
        <f>+C18</f>
        <v>327179.11148844095</v>
      </c>
      <c r="E19" s="9">
        <f>0.0723+C40</f>
        <v>7.3400000000000007E-2</v>
      </c>
      <c r="F19" s="10">
        <f>+C19*E19</f>
        <v>24014.946783251569</v>
      </c>
    </row>
    <row r="20" spans="1:7" x14ac:dyDescent="0.25">
      <c r="A20" s="7" t="s">
        <v>17</v>
      </c>
      <c r="C20" s="8"/>
      <c r="D20" s="11"/>
      <c r="E20" s="9"/>
      <c r="F20" s="12">
        <f>SUM(F10:F19)</f>
        <v>516960.47058504343</v>
      </c>
    </row>
    <row r="22" spans="1:7" x14ac:dyDescent="0.25">
      <c r="A22" s="7" t="s">
        <v>18</v>
      </c>
      <c r="F22" s="8">
        <v>3955965</v>
      </c>
      <c r="G22" s="2" t="s">
        <v>19</v>
      </c>
    </row>
    <row r="24" spans="1:7" x14ac:dyDescent="0.25">
      <c r="A24" s="13" t="s">
        <v>20</v>
      </c>
      <c r="B24" s="6"/>
      <c r="C24" s="6"/>
      <c r="D24" s="6"/>
      <c r="E24" s="6"/>
      <c r="F24" s="14">
        <f>+F20/F22</f>
        <v>0.13067872708303624</v>
      </c>
      <c r="G24" s="13" t="s">
        <v>21</v>
      </c>
    </row>
    <row r="27" spans="1:7" x14ac:dyDescent="0.25">
      <c r="A27" s="4" t="s">
        <v>22</v>
      </c>
    </row>
    <row r="28" spans="1:7" x14ac:dyDescent="0.25">
      <c r="B28" s="6" t="s">
        <v>7</v>
      </c>
      <c r="F28" s="5"/>
    </row>
    <row r="29" spans="1:7" x14ac:dyDescent="0.25">
      <c r="B29" s="7" t="s">
        <v>23</v>
      </c>
      <c r="C29" s="8">
        <f>+F33/12*0.08</f>
        <v>6586.1933333333336</v>
      </c>
      <c r="D29" s="9">
        <v>6.7199999999999996E-2</v>
      </c>
      <c r="E29" s="2">
        <v>7</v>
      </c>
      <c r="F29" s="10">
        <f>+C29*D29*E29</f>
        <v>3098.145344</v>
      </c>
    </row>
    <row r="30" spans="1:7" x14ac:dyDescent="0.25">
      <c r="B30" s="7" t="s">
        <v>24</v>
      </c>
      <c r="C30" s="8">
        <f>F33/12*0.1</f>
        <v>8232.7416666666668</v>
      </c>
      <c r="D30" s="9">
        <v>6.7199999999999996E-2</v>
      </c>
      <c r="E30" s="2">
        <v>5</v>
      </c>
      <c r="F30" s="10">
        <f>+C30*D30*E30</f>
        <v>2766.2012</v>
      </c>
    </row>
    <row r="31" spans="1:7" x14ac:dyDescent="0.25">
      <c r="F31" s="12">
        <f>SUM(F29:F30)</f>
        <v>5864.346544</v>
      </c>
    </row>
    <row r="33" spans="1:7" x14ac:dyDescent="0.25">
      <c r="A33" s="7" t="s">
        <v>25</v>
      </c>
      <c r="F33" s="8">
        <v>987929</v>
      </c>
      <c r="G33" s="2" t="s">
        <v>19</v>
      </c>
    </row>
    <row r="35" spans="1:7" x14ac:dyDescent="0.25">
      <c r="A35" s="2" t="s">
        <v>26</v>
      </c>
      <c r="F35" s="14">
        <f>+F31/F33</f>
        <v>5.9360000000000003E-3</v>
      </c>
      <c r="G35" s="13" t="s">
        <v>21</v>
      </c>
    </row>
    <row r="36" spans="1:7" ht="13.8" thickBot="1" x14ac:dyDescent="0.3"/>
    <row r="37" spans="1:7" ht="13.8" thickBot="1" x14ac:dyDescent="0.3">
      <c r="A37" s="15" t="s">
        <v>27</v>
      </c>
      <c r="B37" s="16"/>
      <c r="C37" s="16"/>
      <c r="D37" s="16"/>
      <c r="E37" s="16"/>
      <c r="F37" s="17">
        <f>+$F$24+F35</f>
        <v>0.13661472708303624</v>
      </c>
      <c r="G37" s="18" t="s">
        <v>21</v>
      </c>
    </row>
    <row r="40" spans="1:7" x14ac:dyDescent="0.25">
      <c r="A40" s="7" t="s">
        <v>28</v>
      </c>
      <c r="C40" s="19">
        <v>1.1000000000000001E-3</v>
      </c>
    </row>
  </sheetData>
  <printOptions horizontalCentered="1"/>
  <pageMargins left="0.75" right="0.75" top="1" bottom="1" header="0.5" footer="0.5"/>
  <pageSetup scale="96" orientation="portrait" r:id="rId1"/>
  <headerFooter alignWithMargins="0">
    <oddHeader>&amp;RKY P.S.C. Case No. 2021-00190
Attachment JLK-6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>Kern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EB837-D02F-43A3-BBCE-862924133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8F5EB9-A014-43E8-9710-585C8684546F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e48392ff-e111-4ddb-bb98-e239aebbafc5"/>
    <ds:schemaRef ds:uri="http://schemas.microsoft.com/office/2006/documentManagement/types"/>
    <ds:schemaRef ds:uri="http://purl.org/dc/elements/1.1/"/>
    <ds:schemaRef ds:uri="cf0100b5-1501-4fd1-abc2-4edbffacf32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328EBA-CD1F-45B4-A41B-CD600A7510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IMBS Calculation</dc:subject>
  <dc:creator>Kern, Jeff L</dc:creator>
  <cp:lastModifiedBy>D'Ascenzo, Rocco</cp:lastModifiedBy>
  <dcterms:created xsi:type="dcterms:W3CDTF">2021-06-03T18:42:13Z</dcterms:created>
  <dcterms:modified xsi:type="dcterms:W3CDTF">2021-06-07T17:28:52Z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0x010100C8EFACE5D00A1E4A87E09B004D05D64D</vt:lpwstr>
  </property>
</Properties>
</file>