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2nd Set Data Requests/"/>
    </mc:Choice>
  </mc:AlternateContent>
  <xr:revisionPtr revIDLastSave="0" documentId="13_ncr:1_{F109B689-F9C0-44FE-B9BF-13A21E5F074A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g 1" sheetId="2" r:id="rId1"/>
    <sheet name="pg 4" sheetId="3" r:id="rId2"/>
    <sheet name="Capital Expenditures" sheetId="1" state="hidden" r:id="rId3"/>
  </sheets>
  <definedNames>
    <definedName name="_xlnm.Print_Titles" localSheetId="0">'pg 1'!$5:$6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B7" i="3" l="1"/>
  <c r="C9" i="3" l="1"/>
  <c r="B9" i="3"/>
  <c r="D8" i="3"/>
  <c r="D9" i="3" s="1"/>
  <c r="C81" i="2" l="1"/>
  <c r="B81" i="2"/>
  <c r="D87" i="2" l="1"/>
  <c r="C87" i="2"/>
  <c r="B87" i="2"/>
  <c r="E86" i="2"/>
  <c r="E83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2" i="2"/>
  <c r="E61" i="2"/>
  <c r="E60" i="2"/>
  <c r="E58" i="2"/>
  <c r="E57" i="2" s="1"/>
  <c r="E56" i="2"/>
  <c r="E55" i="2" s="1"/>
  <c r="E54" i="2"/>
  <c r="E53" i="2" s="1"/>
  <c r="E52" i="2"/>
  <c r="E51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3" i="2"/>
  <c r="E32" i="2"/>
  <c r="E31" i="2"/>
  <c r="E30" i="2"/>
  <c r="E29" i="2"/>
  <c r="E27" i="2"/>
  <c r="E26" i="2"/>
  <c r="E25" i="2"/>
  <c r="E24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5" i="2"/>
  <c r="E84" i="2"/>
  <c r="E82" i="2"/>
  <c r="E81" i="2"/>
  <c r="E80" i="2"/>
  <c r="E79" i="2" l="1"/>
  <c r="E50" i="2"/>
  <c r="E28" i="2"/>
  <c r="E63" i="2"/>
  <c r="E23" i="2"/>
  <c r="E34" i="2"/>
  <c r="E39" i="2"/>
  <c r="E8" i="2"/>
  <c r="E87" i="2" s="1"/>
  <c r="E59" i="2"/>
  <c r="F36" i="1" l="1"/>
  <c r="E36" i="1"/>
  <c r="H35" i="1"/>
  <c r="H33" i="1"/>
  <c r="H32" i="1"/>
  <c r="H30" i="1"/>
  <c r="H29" i="1"/>
  <c r="H27" i="1"/>
  <c r="H25" i="1"/>
  <c r="H22" i="1"/>
  <c r="H21" i="1"/>
  <c r="H19" i="1"/>
  <c r="H18" i="1"/>
  <c r="H16" i="1"/>
  <c r="H15" i="1"/>
  <c r="H13" i="1"/>
  <c r="H12" i="1"/>
  <c r="H10" i="1"/>
  <c r="H9" i="1"/>
  <c r="H28" i="1"/>
  <c r="H31" i="1"/>
  <c r="D36" i="1" l="1"/>
  <c r="C36" i="1"/>
  <c r="B36" i="1"/>
  <c r="H36" i="1" s="1"/>
</calcChain>
</file>

<file path=xl/sharedStrings.xml><?xml version="1.0" encoding="utf-8"?>
<sst xmlns="http://schemas.openxmlformats.org/spreadsheetml/2006/main" count="145" uniqueCount="79">
  <si>
    <t>Total</t>
  </si>
  <si>
    <t>2016</t>
  </si>
  <si>
    <t>2017</t>
  </si>
  <si>
    <t>2018</t>
  </si>
  <si>
    <t>315986A - Core</t>
  </si>
  <si>
    <t>315986B - Analytics</t>
  </si>
  <si>
    <t>315986C - CRM</t>
  </si>
  <si>
    <t>315986D - Pay as You Go</t>
  </si>
  <si>
    <t>315986E - Bill Format</t>
  </si>
  <si>
    <t>315986HW1</t>
  </si>
  <si>
    <t>315986HW4</t>
  </si>
  <si>
    <t>TOTAL</t>
  </si>
  <si>
    <t>315986QC</t>
  </si>
  <si>
    <t>Duke Energy Indiana - CAPITAL EXPENDITURES</t>
  </si>
  <si>
    <t>0107000</t>
  </si>
  <si>
    <t>0107004</t>
  </si>
  <si>
    <t>0408960</t>
  </si>
  <si>
    <t>0903000</t>
  </si>
  <si>
    <t>0903100</t>
  </si>
  <si>
    <t>0921100</t>
  </si>
  <si>
    <t>0921200</t>
  </si>
  <si>
    <t>0921400</t>
  </si>
  <si>
    <t>0926000</t>
  </si>
  <si>
    <t>0926600</t>
  </si>
  <si>
    <t>0903200</t>
  </si>
  <si>
    <t>0903300</t>
  </si>
  <si>
    <t>0920000</t>
  </si>
  <si>
    <t>0923000</t>
  </si>
  <si>
    <t>0935200</t>
  </si>
  <si>
    <t>0912000</t>
  </si>
  <si>
    <t>0921980</t>
  </si>
  <si>
    <t>0930250</t>
  </si>
  <si>
    <t>Grand Total</t>
  </si>
  <si>
    <t>CROSS RELEASE</t>
  </si>
  <si>
    <t>PROJECT RELEASES</t>
  </si>
  <si>
    <t>Release/Account</t>
  </si>
  <si>
    <t>2019</t>
  </si>
  <si>
    <t>2020</t>
  </si>
  <si>
    <t>0910100</t>
  </si>
  <si>
    <t>0921540</t>
  </si>
  <si>
    <t>0926420</t>
  </si>
  <si>
    <t>0902000</t>
  </si>
  <si>
    <t>0920100</t>
  </si>
  <si>
    <t>315986HW5</t>
  </si>
  <si>
    <t>315986HW6</t>
  </si>
  <si>
    <t>0417320</t>
  </si>
  <si>
    <t>0935100</t>
  </si>
  <si>
    <t>In service dates</t>
  </si>
  <si>
    <t>in service at 3/01/2016</t>
  </si>
  <si>
    <t>in service at 7/01/2018</t>
  </si>
  <si>
    <t>in service at 2/01/2019</t>
  </si>
  <si>
    <t>in service at 4/01/2019</t>
  </si>
  <si>
    <t>in service at 10/01/2019</t>
  </si>
  <si>
    <t>in service at 3/31/2020</t>
  </si>
  <si>
    <t>in service at 6/01/2020</t>
  </si>
  <si>
    <t>2021</t>
  </si>
  <si>
    <t>KyPSC Case No. 2021-00190</t>
  </si>
  <si>
    <t>AG-DR-02-005</t>
  </si>
  <si>
    <t>Page 1 of 1</t>
  </si>
  <si>
    <t xml:space="preserve"> R5-8 Core Meter-to-Cash: 315986A - Core</t>
  </si>
  <si>
    <t>R1 - Analytics &amp; Data Marketing: 315986B - Analytics</t>
  </si>
  <si>
    <t>R2 - Customer Engagement: 315986C - CRM</t>
  </si>
  <si>
    <t>R4 - Universal Bill: 315986E - Bill Format</t>
  </si>
  <si>
    <t>Hardware: 315986HW1</t>
  </si>
  <si>
    <t>Hardware: 315986HW4</t>
  </si>
  <si>
    <t>Hardware: 315986HW5</t>
  </si>
  <si>
    <t>Hardware: 315986HW6</t>
  </si>
  <si>
    <t xml:space="preserve">R3 - Customer Engagement: 315986D </t>
  </si>
  <si>
    <t>Miscellaneous</t>
  </si>
  <si>
    <t>315986L: Customer Connect Leadership</t>
  </si>
  <si>
    <t>315986OM: Program &amp; Support</t>
  </si>
  <si>
    <r>
      <t xml:space="preserve">Duke Energy Kentucky Gas - </t>
    </r>
    <r>
      <rPr>
        <b/>
        <u/>
        <sz val="11"/>
        <color theme="1"/>
        <rFont val="Arial Narrow"/>
        <family val="2"/>
      </rPr>
      <t>TOTAL O&amp;M</t>
    </r>
    <r>
      <rPr>
        <b/>
        <sz val="11"/>
        <color theme="1"/>
        <rFont val="Arial Narrow"/>
        <family val="2"/>
      </rPr>
      <t xml:space="preserve"> Actuals 2018 - 2020</t>
    </r>
  </si>
  <si>
    <t>2021*</t>
  </si>
  <si>
    <t>DEK-Gas</t>
  </si>
  <si>
    <t>*Represents a combination of actuals and forecast</t>
  </si>
  <si>
    <t>Developmental Costs</t>
  </si>
  <si>
    <t>Ongoing post-development costs</t>
  </si>
  <si>
    <t xml:space="preserve">Note that project costs are not forecasted by FERC account; however most O&amp;M costs are </t>
  </si>
  <si>
    <t>anticipated to be recorded to FERC account 0903.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</si>
</sst>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b/>
      <u/>
      <sz val="11"/>
      <name val="Arial Narrow"/>
      <family val="2"/>
    </font>
    <font>
      <i/>
      <sz val="11"/>
      <color theme="1"/>
      <name val="Arial Narrow"/>
      <family val="2"/>
    </font>
    <font>
      <sz val="8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3" fontId="3" fillId="0" borderId="0" xfId="0" applyNumberFormat="1" applyFont="1"/>
    <xf numFmtId="0" fontId="2" fillId="0" borderId="0" xfId="0" applyFont="1" applyBorder="1" applyAlignment="1">
      <alignment horizontal="left"/>
    </xf>
    <xf numFmtId="43" fontId="6" fillId="0" borderId="0" xfId="1" applyFont="1"/>
    <xf numFmtId="0" fontId="3" fillId="0" borderId="0" xfId="0" applyFont="1" applyBorder="1" applyAlignment="1">
      <alignment horizontal="left" indent="1"/>
    </xf>
    <xf numFmtId="43" fontId="7" fillId="0" borderId="0" xfId="1" applyFont="1"/>
    <xf numFmtId="43" fontId="5" fillId="0" borderId="0" xfId="1" applyNumberFormat="1" applyFont="1"/>
    <xf numFmtId="43" fontId="5" fillId="0" borderId="0" xfId="1" applyFont="1"/>
    <xf numFmtId="0" fontId="3" fillId="0" borderId="0" xfId="0" applyFont="1" applyAlignment="1">
      <alignment horizontal="left" indent="1"/>
    </xf>
    <xf numFmtId="43" fontId="2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left" indent="2"/>
    </xf>
    <xf numFmtId="43" fontId="7" fillId="0" borderId="0" xfId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Border="1"/>
    <xf numFmtId="43" fontId="5" fillId="0" borderId="0" xfId="0" applyNumberFormat="1" applyFont="1" applyAlignment="1">
      <alignment horizontal="center"/>
    </xf>
    <xf numFmtId="43" fontId="7" fillId="0" borderId="0" xfId="0" applyNumberFormat="1" applyFont="1"/>
    <xf numFmtId="0" fontId="2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left" indent="1"/>
    </xf>
    <xf numFmtId="43" fontId="5" fillId="0" borderId="0" xfId="1" applyFont="1" applyFill="1"/>
    <xf numFmtId="43" fontId="5" fillId="0" borderId="0" xfId="1" applyFont="1" applyFill="1" applyBorder="1"/>
    <xf numFmtId="0" fontId="9" fillId="0" borderId="0" xfId="0" applyFont="1"/>
    <xf numFmtId="0" fontId="2" fillId="0" borderId="0" xfId="0" applyFont="1" applyFill="1"/>
    <xf numFmtId="0" fontId="3" fillId="0" borderId="0" xfId="0" quotePrefix="1" applyFont="1" applyBorder="1" applyAlignment="1">
      <alignment horizontal="left" indent="1"/>
    </xf>
    <xf numFmtId="164" fontId="3" fillId="0" borderId="0" xfId="1" applyNumberFormat="1" applyFont="1"/>
    <xf numFmtId="43" fontId="11" fillId="0" borderId="0" xfId="0" applyNumberFormat="1" applyFont="1"/>
    <xf numFmtId="164" fontId="0" fillId="0" borderId="0" xfId="0" applyNumberFormat="1"/>
    <xf numFmtId="164" fontId="12" fillId="0" borderId="0" xfId="0" applyNumberFormat="1" applyFont="1"/>
    <xf numFmtId="0" fontId="13" fillId="0" borderId="0" xfId="0" quotePrefix="1" applyFont="1" applyAlignment="1">
      <alignment horizontal="center"/>
    </xf>
    <xf numFmtId="164" fontId="14" fillId="0" borderId="0" xfId="0" applyNumberFormat="1" applyFont="1"/>
    <xf numFmtId="0" fontId="12" fillId="0" borderId="0" xfId="0" applyFont="1" applyAlignment="1">
      <alignment horizontal="left"/>
    </xf>
    <xf numFmtId="0" fontId="15" fillId="0" borderId="0" xfId="0" applyFont="1"/>
    <xf numFmtId="0" fontId="16" fillId="0" borderId="0" xfId="1" applyNumberFormat="1" applyFont="1" applyAlignment="1">
      <alignment horizontal="center"/>
    </xf>
    <xf numFmtId="164" fontId="0" fillId="0" borderId="0" xfId="1" applyNumberFormat="1" applyFont="1"/>
    <xf numFmtId="0" fontId="17" fillId="0" borderId="0" xfId="0" applyFont="1"/>
    <xf numFmtId="0" fontId="18" fillId="0" borderId="0" xfId="0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0" applyNumberFormat="1" applyBorder="1"/>
  </cellXfs>
  <cellStyles count="2">
    <cellStyle name="Comma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5" formatCode="_(* #,##0.00_);_(* \(#,##0.00\);_(* &quot;-&quot;??_);_(@_)"/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5" formatCode="_(* #,##0.00_);_(* \(#,##0.00\);_(* &quot;-&quot;??_);_(@_)"/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35" formatCode="_(* #,##0.00_);_(* \(#,##0.00\);_(* &quot;-&quot;??_);_(@_)"/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6:E87" totalsRowShown="0" headerRowDxfId="29" dataDxfId="28">
  <autoFilter ref="A6:E87" xr:uid="{00000000-0009-0000-0100-000003000000}"/>
  <tableColumns count="5">
    <tableColumn id="1" xr3:uid="{00000000-0010-0000-0100-000001000000}" name="Release/Account" dataDxfId="27" totalsRowDxfId="26"/>
    <tableColumn id="4" xr3:uid="{00000000-0010-0000-0100-000004000000}" name="2018" dataDxfId="25" totalsRowDxfId="24"/>
    <tableColumn id="6" xr3:uid="{13460B56-39A5-4D26-8520-2272F028B0E8}" name="2019" dataDxfId="23" totalsRowDxfId="22"/>
    <tableColumn id="7" xr3:uid="{3B3C7781-F6DD-4112-B3B9-949CF455444E}" name="2020" dataDxfId="21" totalsRowDxfId="20"/>
    <tableColumn id="5" xr3:uid="{00000000-0010-0000-0100-000005000000}" name="Total" dataDxfId="19" totalsRow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I36" totalsRowShown="0" headerRowDxfId="17" dataDxfId="16">
  <autoFilter ref="A6:I36" xr:uid="{00000000-0009-0000-0100-000001000000}"/>
  <tableColumns count="9">
    <tableColumn id="1" xr3:uid="{00000000-0010-0000-0000-000001000000}" name="Release/Account" dataDxfId="15" totalsRowDxfId="14"/>
    <tableColumn id="2" xr3:uid="{00000000-0010-0000-0000-000002000000}" name="2016" dataDxfId="13" totalsRowDxfId="12"/>
    <tableColumn id="3" xr3:uid="{00000000-0010-0000-0000-000003000000}" name="2017" dataDxfId="11" totalsRowDxfId="10"/>
    <tableColumn id="4" xr3:uid="{00000000-0010-0000-0000-000004000000}" name="2018" dataDxfId="9" totalsRowDxfId="8"/>
    <tableColumn id="7" xr3:uid="{9BBF5F1F-8622-4C50-AD11-2B5CF32F1CE8}" name="2019" totalsRowDxfId="7"/>
    <tableColumn id="9" xr3:uid="{004630F9-FC43-444C-A34F-E8077502AC64}" name="2020" totalsRowDxfId="6"/>
    <tableColumn id="8" xr3:uid="{EEE87F2B-F72A-41E7-8EDF-019B6DC58041}" name="2021" dataDxfId="5" totalsRowDxfId="4" dataCellStyle="Comma"/>
    <tableColumn id="5" xr3:uid="{00000000-0010-0000-0000-000005000000}" name="Total" dataDxfId="3" totalsRowDxfId="2">
      <calculatedColumnFormula>SUM(Table1[[#This Row],[2016]:[2018]])</calculatedColumnFormula>
    </tableColumn>
    <tableColumn id="6" xr3:uid="{00000000-0010-0000-0000-000006000000}" name="In service date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abSelected="1" view="pageLayout" zoomScaleNormal="100" workbookViewId="0">
      <selection activeCell="E2" sqref="E2"/>
    </sheetView>
  </sheetViews>
  <sheetFormatPr defaultColWidth="9.140625" defaultRowHeight="16.5" x14ac:dyDescent="0.3"/>
  <cols>
    <col min="1" max="1" width="42.5703125" style="2" bestFit="1" customWidth="1"/>
    <col min="2" max="2" width="13.28515625" style="2" bestFit="1" customWidth="1"/>
    <col min="3" max="4" width="13.28515625" style="2" customWidth="1"/>
    <col min="5" max="5" width="13.28515625" style="2" bestFit="1" customWidth="1"/>
    <col min="6" max="8" width="9.140625" style="2"/>
    <col min="9" max="9" width="35.85546875" style="2" customWidth="1"/>
    <col min="10" max="10" width="8.5703125" style="2" bestFit="1" customWidth="1"/>
    <col min="11" max="11" width="13.28515625" style="2" bestFit="1" customWidth="1"/>
    <col min="12" max="12" width="11.85546875" style="2" customWidth="1"/>
    <col min="13" max="13" width="14" style="2" bestFit="1" customWidth="1"/>
    <col min="14" max="16384" width="9.140625" style="2"/>
  </cols>
  <sheetData>
    <row r="1" spans="1:13" x14ac:dyDescent="0.3">
      <c r="A1" s="30"/>
    </row>
    <row r="2" spans="1:13" x14ac:dyDescent="0.3">
      <c r="A2" s="30"/>
      <c r="B2" s="20"/>
      <c r="C2" s="20"/>
      <c r="D2" s="20"/>
      <c r="E2" s="20"/>
    </row>
    <row r="3" spans="1:13" x14ac:dyDescent="0.3">
      <c r="A3" s="1"/>
      <c r="B3" s="20"/>
      <c r="C3" s="20"/>
      <c r="D3" s="20"/>
      <c r="E3" s="20"/>
    </row>
    <row r="4" spans="1:13" x14ac:dyDescent="0.3">
      <c r="A4" s="20"/>
      <c r="B4" s="20"/>
      <c r="C4" s="20"/>
      <c r="D4" s="20"/>
      <c r="E4" s="20"/>
    </row>
    <row r="5" spans="1:13" x14ac:dyDescent="0.3">
      <c r="A5" s="1" t="s">
        <v>71</v>
      </c>
      <c r="I5" s="1"/>
    </row>
    <row r="6" spans="1:13" x14ac:dyDescent="0.3">
      <c r="A6" s="18" t="s">
        <v>35</v>
      </c>
      <c r="B6" s="24" t="s">
        <v>3</v>
      </c>
      <c r="C6" s="24" t="s">
        <v>36</v>
      </c>
      <c r="D6" s="24" t="s">
        <v>37</v>
      </c>
      <c r="E6" s="24" t="s">
        <v>0</v>
      </c>
      <c r="J6" s="36"/>
      <c r="K6" s="36"/>
      <c r="L6" s="36"/>
      <c r="M6" s="36"/>
    </row>
    <row r="7" spans="1:13" x14ac:dyDescent="0.3">
      <c r="A7" s="3" t="s">
        <v>34</v>
      </c>
      <c r="B7" s="21"/>
      <c r="C7" s="21"/>
      <c r="D7" s="21"/>
      <c r="E7" s="21"/>
      <c r="I7" s="38"/>
      <c r="J7" s="35"/>
      <c r="K7" s="35"/>
      <c r="L7" s="35"/>
      <c r="M7" s="35"/>
    </row>
    <row r="8" spans="1:13" x14ac:dyDescent="0.3">
      <c r="A8" s="1" t="s">
        <v>59</v>
      </c>
      <c r="B8" s="4"/>
      <c r="C8" s="4"/>
      <c r="D8" s="4"/>
      <c r="E8" s="33">
        <f>SUM(E9:E22)</f>
        <v>852507.02999999991</v>
      </c>
      <c r="I8" s="23"/>
      <c r="J8" s="37"/>
      <c r="K8" s="37"/>
      <c r="L8" s="37"/>
      <c r="M8" s="34"/>
    </row>
    <row r="9" spans="1:13" x14ac:dyDescent="0.3">
      <c r="A9" s="11" t="s">
        <v>16</v>
      </c>
      <c r="B9" s="22">
        <v>4059.8400000000015</v>
      </c>
      <c r="C9" s="22">
        <v>2703.9300000000003</v>
      </c>
      <c r="D9" s="22">
        <v>3970.64</v>
      </c>
      <c r="E9" s="4">
        <f>SUM(Table3[[#This Row],[2018]:[2020]])</f>
        <v>10734.410000000002</v>
      </c>
      <c r="I9" s="23"/>
      <c r="J9" s="37"/>
      <c r="K9" s="37"/>
      <c r="L9" s="37"/>
      <c r="M9" s="34"/>
    </row>
    <row r="10" spans="1:13" x14ac:dyDescent="0.3">
      <c r="A10" s="11" t="s">
        <v>17</v>
      </c>
      <c r="B10" s="22">
        <v>242383.01000000007</v>
      </c>
      <c r="C10" s="22">
        <v>226609.93999999992</v>
      </c>
      <c r="D10" s="22">
        <v>310839.80000000005</v>
      </c>
      <c r="E10" s="4">
        <f>SUM(Table3[[#This Row],[2018]:[2020]])</f>
        <v>779832.75</v>
      </c>
      <c r="I10" s="23"/>
      <c r="J10" s="37"/>
      <c r="K10" s="37"/>
      <c r="L10" s="37"/>
      <c r="M10" s="34"/>
    </row>
    <row r="11" spans="1:13" x14ac:dyDescent="0.3">
      <c r="A11" s="11" t="s">
        <v>18</v>
      </c>
      <c r="B11" s="22">
        <v>-164.76</v>
      </c>
      <c r="C11" s="22">
        <v>-2.1316282072803006E-13</v>
      </c>
      <c r="D11" s="22">
        <v>6873.14</v>
      </c>
      <c r="E11" s="4">
        <f>SUM(Table3[[#This Row],[2018]:[2020]])</f>
        <v>6708.38</v>
      </c>
      <c r="I11" s="23"/>
      <c r="J11" s="37"/>
      <c r="K11" s="37"/>
      <c r="L11" s="37"/>
      <c r="M11" s="34"/>
    </row>
    <row r="12" spans="1:13" x14ac:dyDescent="0.3">
      <c r="A12" s="11" t="s">
        <v>24</v>
      </c>
      <c r="B12" s="22">
        <v>-1503.5600000000004</v>
      </c>
      <c r="C12" s="22">
        <v>2.1316282072803006E-13</v>
      </c>
      <c r="D12" s="22">
        <v>5936.0400000000018</v>
      </c>
      <c r="E12" s="4">
        <f>SUM(Table3[[#This Row],[2018]:[2020]])</f>
        <v>4432.4800000000014</v>
      </c>
    </row>
    <row r="13" spans="1:13" x14ac:dyDescent="0.3">
      <c r="A13" s="11" t="s">
        <v>25</v>
      </c>
      <c r="B13" s="22">
        <v>-124.76999999999998</v>
      </c>
      <c r="C13" s="22">
        <v>2.5579538487363607E-13</v>
      </c>
      <c r="D13" s="22">
        <v>4783.1600000000026</v>
      </c>
      <c r="E13" s="4">
        <f>SUM(Table3[[#This Row],[2018]:[2020]])</f>
        <v>4658.3900000000031</v>
      </c>
    </row>
    <row r="14" spans="1:13" x14ac:dyDescent="0.3">
      <c r="A14" s="11" t="s">
        <v>38</v>
      </c>
      <c r="B14" s="22">
        <v>0</v>
      </c>
      <c r="C14" s="22">
        <v>0</v>
      </c>
      <c r="D14" s="22">
        <v>4.3600000000000003</v>
      </c>
      <c r="E14" s="4">
        <f>SUM(Table3[[#This Row],[2018]:[2020]])</f>
        <v>4.3600000000000003</v>
      </c>
    </row>
    <row r="15" spans="1:13" x14ac:dyDescent="0.3">
      <c r="A15" s="11" t="s">
        <v>19</v>
      </c>
      <c r="B15" s="22">
        <v>-8.8817841970012523E-15</v>
      </c>
      <c r="C15" s="22">
        <v>-1.2434497875801753E-14</v>
      </c>
      <c r="D15" s="22">
        <v>58.759999999999977</v>
      </c>
      <c r="E15" s="4">
        <f>SUM(Table3[[#This Row],[2018]:[2020]])</f>
        <v>58.759999999999955</v>
      </c>
    </row>
    <row r="16" spans="1:13" x14ac:dyDescent="0.3">
      <c r="A16" s="11" t="s">
        <v>20</v>
      </c>
      <c r="B16" s="22">
        <v>-3.3306690738754696E-16</v>
      </c>
      <c r="C16" s="22">
        <v>0</v>
      </c>
      <c r="D16" s="22">
        <v>7.3900000000000006</v>
      </c>
      <c r="E16" s="4">
        <f>SUM(Table3[[#This Row],[2018]:[2020]])</f>
        <v>7.3900000000000006</v>
      </c>
    </row>
    <row r="17" spans="1:5" x14ac:dyDescent="0.3">
      <c r="A17" s="11" t="s">
        <v>21</v>
      </c>
      <c r="B17" s="22">
        <v>0</v>
      </c>
      <c r="C17" s="22">
        <v>0</v>
      </c>
      <c r="D17" s="22">
        <v>395.87</v>
      </c>
      <c r="E17" s="4">
        <f>SUM(Table3[[#This Row],[2018]:[2020]])</f>
        <v>395.87</v>
      </c>
    </row>
    <row r="18" spans="1:5" x14ac:dyDescent="0.3">
      <c r="A18" s="11" t="s">
        <v>39</v>
      </c>
      <c r="B18" s="22">
        <v>0</v>
      </c>
      <c r="C18" s="22">
        <v>4.5474735088646412E-13</v>
      </c>
      <c r="D18" s="22">
        <v>8390.7300000000032</v>
      </c>
      <c r="E18" s="4">
        <f>SUM(Table3[[#This Row],[2018]:[2020]])</f>
        <v>8390.7300000000032</v>
      </c>
    </row>
    <row r="19" spans="1:5" x14ac:dyDescent="0.3">
      <c r="A19" s="11" t="s">
        <v>27</v>
      </c>
      <c r="B19" s="22">
        <v>0</v>
      </c>
      <c r="C19" s="22">
        <v>0</v>
      </c>
      <c r="D19" s="22">
        <v>3.13</v>
      </c>
      <c r="E19" s="4">
        <f>SUM(Table3[[#This Row],[2018]:[2020]])</f>
        <v>3.13</v>
      </c>
    </row>
    <row r="20" spans="1:5" x14ac:dyDescent="0.3">
      <c r="A20" s="11" t="s">
        <v>22</v>
      </c>
      <c r="B20" s="22">
        <v>0</v>
      </c>
      <c r="C20" s="22">
        <v>32.409999999999997</v>
      </c>
      <c r="D20" s="22">
        <v>157.91999999999999</v>
      </c>
      <c r="E20" s="4">
        <f>SUM(Table3[[#This Row],[2018]:[2020]])</f>
        <v>190.32999999999998</v>
      </c>
    </row>
    <row r="21" spans="1:5" x14ac:dyDescent="0.3">
      <c r="A21" s="11" t="s">
        <v>40</v>
      </c>
      <c r="B21" s="22">
        <v>0</v>
      </c>
      <c r="C21" s="22">
        <v>0.49</v>
      </c>
      <c r="D21" s="22">
        <v>9.49</v>
      </c>
      <c r="E21" s="4">
        <f>SUM(Table3[[#This Row],[2018]:[2020]])</f>
        <v>9.98</v>
      </c>
    </row>
    <row r="22" spans="1:5" x14ac:dyDescent="0.3">
      <c r="A22" s="11" t="s">
        <v>23</v>
      </c>
      <c r="B22" s="22">
        <v>13127.28</v>
      </c>
      <c r="C22" s="22">
        <v>9171.4800000000014</v>
      </c>
      <c r="D22" s="22">
        <v>14781.309999999987</v>
      </c>
      <c r="E22" s="4">
        <f>SUM(Table3[[#This Row],[2018]:[2020]])</f>
        <v>37080.069999999992</v>
      </c>
    </row>
    <row r="23" spans="1:5" x14ac:dyDescent="0.3">
      <c r="A23" s="1" t="s">
        <v>60</v>
      </c>
      <c r="B23" s="4"/>
      <c r="C23" s="4"/>
      <c r="D23" s="4"/>
      <c r="E23" s="33">
        <f>SUM(E24:E27)</f>
        <v>39580.470000000016</v>
      </c>
    </row>
    <row r="24" spans="1:5" x14ac:dyDescent="0.3">
      <c r="A24" s="11" t="s">
        <v>16</v>
      </c>
      <c r="B24" s="22">
        <v>762.34999999999991</v>
      </c>
      <c r="C24" s="22">
        <v>0</v>
      </c>
      <c r="D24" s="22">
        <v>0</v>
      </c>
      <c r="E24" s="4">
        <f>SUM(Table3[[#This Row],[2018]:[2020]])</f>
        <v>762.34999999999991</v>
      </c>
    </row>
    <row r="25" spans="1:5" x14ac:dyDescent="0.3">
      <c r="A25" s="11" t="s">
        <v>17</v>
      </c>
      <c r="B25" s="22">
        <v>37953.190000000017</v>
      </c>
      <c r="C25" s="22">
        <v>0</v>
      </c>
      <c r="D25" s="22">
        <v>0</v>
      </c>
      <c r="E25" s="4">
        <f>SUM(Table3[[#This Row],[2018]:[2020]])</f>
        <v>37953.190000000017</v>
      </c>
    </row>
    <row r="26" spans="1:5" x14ac:dyDescent="0.3">
      <c r="A26" s="11" t="s">
        <v>24</v>
      </c>
      <c r="B26" s="22">
        <v>-1135.2699999999995</v>
      </c>
      <c r="C26" s="22">
        <v>0</v>
      </c>
      <c r="D26" s="22">
        <v>0</v>
      </c>
      <c r="E26" s="4">
        <f>SUM(Table3[[#This Row],[2018]:[2020]])</f>
        <v>-1135.2699999999995</v>
      </c>
    </row>
    <row r="27" spans="1:5" x14ac:dyDescent="0.3">
      <c r="A27" s="11" t="s">
        <v>23</v>
      </c>
      <c r="B27" s="22">
        <v>2000.2</v>
      </c>
      <c r="C27" s="22">
        <v>0</v>
      </c>
      <c r="D27" s="22">
        <v>0</v>
      </c>
      <c r="E27" s="4">
        <f>SUM(Table3[[#This Row],[2018]:[2020]])</f>
        <v>2000.2</v>
      </c>
    </row>
    <row r="28" spans="1:5" x14ac:dyDescent="0.3">
      <c r="A28" s="1" t="s">
        <v>61</v>
      </c>
      <c r="B28" s="4"/>
      <c r="C28" s="4"/>
      <c r="D28" s="4"/>
      <c r="E28" s="33">
        <f>SUM(E29:E33)</f>
        <v>177935.18000000002</v>
      </c>
    </row>
    <row r="29" spans="1:5" x14ac:dyDescent="0.3">
      <c r="A29" s="11" t="s">
        <v>16</v>
      </c>
      <c r="B29" s="22">
        <v>1597.04</v>
      </c>
      <c r="C29" s="22">
        <v>629.99999999999989</v>
      </c>
      <c r="D29" s="22">
        <v>0</v>
      </c>
      <c r="E29" s="4">
        <f>SUM(Table3[[#This Row],[2018]:[2020]])</f>
        <v>2227.04</v>
      </c>
    </row>
    <row r="30" spans="1:5" x14ac:dyDescent="0.3">
      <c r="A30" s="11" t="s">
        <v>17</v>
      </c>
      <c r="B30" s="22">
        <v>93390.63999999997</v>
      </c>
      <c r="C30" s="22">
        <v>76066.310000000027</v>
      </c>
      <c r="D30" s="22">
        <v>-58.699999999999996</v>
      </c>
      <c r="E30" s="4">
        <f>SUM(Table3[[#This Row],[2018]:[2020]])</f>
        <v>169398.25</v>
      </c>
    </row>
    <row r="31" spans="1:5" x14ac:dyDescent="0.3">
      <c r="A31" s="11" t="s">
        <v>24</v>
      </c>
      <c r="B31" s="22">
        <v>-822.48999999999955</v>
      </c>
      <c r="C31" s="22">
        <v>0</v>
      </c>
      <c r="D31" s="22">
        <v>0</v>
      </c>
      <c r="E31" s="4">
        <f>SUM(Table3[[#This Row],[2018]:[2020]])</f>
        <v>-822.48999999999955</v>
      </c>
    </row>
    <row r="32" spans="1:5" x14ac:dyDescent="0.3">
      <c r="A32" s="11" t="s">
        <v>22</v>
      </c>
      <c r="B32" s="22">
        <v>4.4408920985006262E-16</v>
      </c>
      <c r="C32" s="22">
        <v>3.3199999999999994</v>
      </c>
      <c r="D32" s="22">
        <v>0</v>
      </c>
      <c r="E32" s="4">
        <f>SUM(Table3[[#This Row],[2018]:[2020]])</f>
        <v>3.32</v>
      </c>
    </row>
    <row r="33" spans="1:5" x14ac:dyDescent="0.3">
      <c r="A33" s="11" t="s">
        <v>23</v>
      </c>
      <c r="B33" s="22">
        <v>5143.83</v>
      </c>
      <c r="C33" s="22">
        <v>1985.23</v>
      </c>
      <c r="D33" s="22">
        <v>0</v>
      </c>
      <c r="E33" s="4">
        <f>SUM(Table3[[#This Row],[2018]:[2020]])</f>
        <v>7129.0599999999995</v>
      </c>
    </row>
    <row r="34" spans="1:5" x14ac:dyDescent="0.3">
      <c r="A34" s="3" t="s">
        <v>67</v>
      </c>
      <c r="B34" s="4"/>
      <c r="C34" s="4"/>
      <c r="D34" s="4"/>
      <c r="E34" s="33">
        <f>SUM(E35:E38)</f>
        <v>151222.79000000007</v>
      </c>
    </row>
    <row r="35" spans="1:5" x14ac:dyDescent="0.3">
      <c r="A35" s="11" t="s">
        <v>16</v>
      </c>
      <c r="B35" s="22">
        <v>672.26999999999987</v>
      </c>
      <c r="C35" s="22">
        <v>871.96000000000049</v>
      </c>
      <c r="D35" s="22">
        <v>37.700000000000003</v>
      </c>
      <c r="E35" s="4">
        <f>SUM(Table3[[#This Row],[2018]:[2020]])</f>
        <v>1581.9300000000005</v>
      </c>
    </row>
    <row r="36" spans="1:5" x14ac:dyDescent="0.3">
      <c r="A36" s="11" t="s">
        <v>17</v>
      </c>
      <c r="B36" s="22">
        <v>56847.549999999996</v>
      </c>
      <c r="C36" s="22">
        <v>86146.610000000059</v>
      </c>
      <c r="D36" s="22">
        <v>1293.17</v>
      </c>
      <c r="E36" s="4">
        <f>SUM(Table3[[#This Row],[2018]:[2020]])</f>
        <v>144287.33000000007</v>
      </c>
    </row>
    <row r="37" spans="1:5" x14ac:dyDescent="0.3">
      <c r="A37" s="11" t="s">
        <v>24</v>
      </c>
      <c r="B37" s="22">
        <v>-81.290000000000049</v>
      </c>
      <c r="C37" s="22">
        <v>0</v>
      </c>
      <c r="D37" s="22">
        <v>0</v>
      </c>
      <c r="E37" s="4">
        <f>SUM(Table3[[#This Row],[2018]:[2020]])</f>
        <v>-81.290000000000049</v>
      </c>
    </row>
    <row r="38" spans="1:5" x14ac:dyDescent="0.3">
      <c r="A38" s="11" t="s">
        <v>23</v>
      </c>
      <c r="B38" s="22">
        <v>2376.69</v>
      </c>
      <c r="C38" s="22">
        <v>2934.650000000001</v>
      </c>
      <c r="D38" s="22">
        <v>123.48</v>
      </c>
      <c r="E38" s="4">
        <f>SUM(Table3[[#This Row],[2018]:[2020]])</f>
        <v>5434.8200000000006</v>
      </c>
    </row>
    <row r="39" spans="1:5" x14ac:dyDescent="0.3">
      <c r="A39" s="1" t="s">
        <v>62</v>
      </c>
      <c r="B39" s="4"/>
      <c r="C39" s="4"/>
      <c r="D39" s="4"/>
      <c r="E39" s="33">
        <f>SUM(E40:E48)</f>
        <v>132078.22000000003</v>
      </c>
    </row>
    <row r="40" spans="1:5" x14ac:dyDescent="0.3">
      <c r="A40" s="11" t="s">
        <v>16</v>
      </c>
      <c r="B40" s="22">
        <v>309.99</v>
      </c>
      <c r="C40" s="22">
        <v>1144.95</v>
      </c>
      <c r="D40" s="22">
        <v>1006.2600000000002</v>
      </c>
      <c r="E40" s="4">
        <f>SUM(Table3[[#This Row],[2018]:[2020]])</f>
        <v>2461.2000000000003</v>
      </c>
    </row>
    <row r="41" spans="1:5" x14ac:dyDescent="0.3">
      <c r="A41" s="11" t="s">
        <v>41</v>
      </c>
      <c r="B41" s="22">
        <v>0</v>
      </c>
      <c r="C41" s="22">
        <v>0</v>
      </c>
      <c r="D41" s="22">
        <v>25</v>
      </c>
      <c r="E41" s="4">
        <f>SUM(Table3[[#This Row],[2018]:[2020]])</f>
        <v>25</v>
      </c>
    </row>
    <row r="42" spans="1:5" x14ac:dyDescent="0.3">
      <c r="A42" s="11" t="s">
        <v>17</v>
      </c>
      <c r="B42" s="22">
        <v>19721.280000000006</v>
      </c>
      <c r="C42" s="22">
        <v>65455.9</v>
      </c>
      <c r="D42" s="22">
        <v>35825.510000000031</v>
      </c>
      <c r="E42" s="4">
        <f>SUM(Table3[[#This Row],[2018]:[2020]])</f>
        <v>121002.69000000003</v>
      </c>
    </row>
    <row r="43" spans="1:5" x14ac:dyDescent="0.3">
      <c r="A43" s="11" t="s">
        <v>18</v>
      </c>
      <c r="B43" s="22">
        <v>0</v>
      </c>
      <c r="C43" s="22">
        <v>0</v>
      </c>
      <c r="D43" s="22">
        <v>8.56</v>
      </c>
      <c r="E43" s="4">
        <f>SUM(Table3[[#This Row],[2018]:[2020]])</f>
        <v>8.56</v>
      </c>
    </row>
    <row r="44" spans="1:5" x14ac:dyDescent="0.3">
      <c r="A44" s="11" t="s">
        <v>24</v>
      </c>
      <c r="B44" s="22">
        <v>-86.039999999999935</v>
      </c>
      <c r="C44" s="22">
        <v>0</v>
      </c>
      <c r="D44" s="22">
        <v>8.1</v>
      </c>
      <c r="E44" s="4">
        <f>SUM(Table3[[#This Row],[2018]:[2020]])</f>
        <v>-77.939999999999941</v>
      </c>
    </row>
    <row r="45" spans="1:5" x14ac:dyDescent="0.3">
      <c r="A45" s="11" t="s">
        <v>25</v>
      </c>
      <c r="B45" s="22">
        <v>0</v>
      </c>
      <c r="C45" s="22">
        <v>0</v>
      </c>
      <c r="D45" s="22">
        <v>6.47</v>
      </c>
      <c r="E45" s="4">
        <f>SUM(Table3[[#This Row],[2018]:[2020]])</f>
        <v>6.47</v>
      </c>
    </row>
    <row r="46" spans="1:5" x14ac:dyDescent="0.3">
      <c r="A46" s="11" t="s">
        <v>42</v>
      </c>
      <c r="B46" s="22">
        <v>0</v>
      </c>
      <c r="C46" s="22">
        <v>0</v>
      </c>
      <c r="D46" s="22">
        <v>7.32</v>
      </c>
      <c r="E46" s="4">
        <f>SUM(Table3[[#This Row],[2018]:[2020]])</f>
        <v>7.32</v>
      </c>
    </row>
    <row r="47" spans="1:5" x14ac:dyDescent="0.3">
      <c r="A47" s="11" t="s">
        <v>21</v>
      </c>
      <c r="B47" s="22">
        <v>0</v>
      </c>
      <c r="C47" s="22">
        <v>7.1054273576010019E-15</v>
      </c>
      <c r="D47" s="22">
        <v>94.21</v>
      </c>
      <c r="E47" s="4">
        <f>SUM(Table3[[#This Row],[2018]:[2020]])</f>
        <v>94.210000000000008</v>
      </c>
    </row>
    <row r="48" spans="1:5" x14ac:dyDescent="0.3">
      <c r="A48" s="11" t="s">
        <v>23</v>
      </c>
      <c r="B48" s="22">
        <v>1138.6999999999998</v>
      </c>
      <c r="C48" s="22">
        <v>3901.9600000000005</v>
      </c>
      <c r="D48" s="22">
        <v>3510.0499999999988</v>
      </c>
      <c r="E48" s="4">
        <f>SUM(Table3[[#This Row],[2018]:[2020]])</f>
        <v>8550.7099999999991</v>
      </c>
    </row>
    <row r="49" spans="1:5" x14ac:dyDescent="0.3">
      <c r="A49" s="23" t="s">
        <v>33</v>
      </c>
      <c r="B49" s="22"/>
      <c r="C49" s="22"/>
      <c r="D49" s="22"/>
      <c r="E49" s="12"/>
    </row>
    <row r="50" spans="1:5" x14ac:dyDescent="0.3">
      <c r="A50" s="1" t="s">
        <v>63</v>
      </c>
      <c r="B50" s="4"/>
      <c r="C50" s="4"/>
      <c r="D50" s="4"/>
      <c r="E50" s="33">
        <f>E51+E52</f>
        <v>20635.39</v>
      </c>
    </row>
    <row r="51" spans="1:5" x14ac:dyDescent="0.3">
      <c r="A51" s="11" t="s">
        <v>17</v>
      </c>
      <c r="B51" s="22">
        <v>19235.329999999998</v>
      </c>
      <c r="C51" s="22">
        <v>0</v>
      </c>
      <c r="D51" s="22">
        <v>0</v>
      </c>
      <c r="E51" s="4">
        <f>SUM(Table3[[#This Row],[2018]:[2020]])</f>
        <v>19235.329999999998</v>
      </c>
    </row>
    <row r="52" spans="1:5" x14ac:dyDescent="0.3">
      <c r="A52" s="11" t="s">
        <v>28</v>
      </c>
      <c r="B52" s="22">
        <v>1400.06</v>
      </c>
      <c r="C52" s="22">
        <v>0</v>
      </c>
      <c r="D52" s="22">
        <v>0</v>
      </c>
      <c r="E52" s="4">
        <f>SUM(Table3[[#This Row],[2018]:[2020]])</f>
        <v>1400.06</v>
      </c>
    </row>
    <row r="53" spans="1:5" x14ac:dyDescent="0.3">
      <c r="A53" s="1" t="s">
        <v>64</v>
      </c>
      <c r="B53" s="4"/>
      <c r="C53" s="4"/>
      <c r="D53" s="4"/>
      <c r="E53" s="33">
        <f>E54</f>
        <v>3038.25</v>
      </c>
    </row>
    <row r="54" spans="1:5" x14ac:dyDescent="0.3">
      <c r="A54" s="11" t="s">
        <v>17</v>
      </c>
      <c r="B54" s="22">
        <v>645.38000000000011</v>
      </c>
      <c r="C54" s="22">
        <v>2392.87</v>
      </c>
      <c r="D54" s="22">
        <v>0</v>
      </c>
      <c r="E54" s="4">
        <f>SUM(Table3[[#This Row],[2018]:[2020]])</f>
        <v>3038.25</v>
      </c>
    </row>
    <row r="55" spans="1:5" x14ac:dyDescent="0.3">
      <c r="A55" s="1" t="s">
        <v>65</v>
      </c>
      <c r="B55" s="22"/>
      <c r="C55" s="22"/>
      <c r="D55" s="22"/>
      <c r="E55" s="33">
        <f>E56</f>
        <v>876.65000000000009</v>
      </c>
    </row>
    <row r="56" spans="1:5" x14ac:dyDescent="0.3">
      <c r="A56" s="11" t="s">
        <v>17</v>
      </c>
      <c r="B56" s="22">
        <v>0</v>
      </c>
      <c r="C56" s="22">
        <v>603.08000000000004</v>
      </c>
      <c r="D56" s="22">
        <v>273.57</v>
      </c>
      <c r="E56" s="4">
        <f>SUM(Table3[[#This Row],[2018]:[2020]])</f>
        <v>876.65000000000009</v>
      </c>
    </row>
    <row r="57" spans="1:5" x14ac:dyDescent="0.3">
      <c r="A57" s="1" t="s">
        <v>66</v>
      </c>
      <c r="B57" s="22"/>
      <c r="C57" s="22"/>
      <c r="D57" s="22"/>
      <c r="E57" s="33">
        <f>E58</f>
        <v>2447.75</v>
      </c>
    </row>
    <row r="58" spans="1:5" x14ac:dyDescent="0.3">
      <c r="A58" s="11" t="s">
        <v>17</v>
      </c>
      <c r="B58" s="22">
        <v>0</v>
      </c>
      <c r="C58" s="22">
        <v>0</v>
      </c>
      <c r="D58" s="22">
        <v>2447.75</v>
      </c>
      <c r="E58" s="4">
        <f>SUM(Table3[[#This Row],[2018]:[2020]])</f>
        <v>2447.75</v>
      </c>
    </row>
    <row r="59" spans="1:5" x14ac:dyDescent="0.3">
      <c r="A59" s="1" t="s">
        <v>69</v>
      </c>
      <c r="B59" s="4"/>
      <c r="C59" s="4"/>
      <c r="D59" s="4"/>
      <c r="E59" s="33">
        <f>SUM(E60:E62)</f>
        <v>74148.810000000012</v>
      </c>
    </row>
    <row r="60" spans="1:5" x14ac:dyDescent="0.3">
      <c r="A60" s="11" t="s">
        <v>16</v>
      </c>
      <c r="B60" s="22">
        <v>871.80000000000007</v>
      </c>
      <c r="C60" s="22">
        <v>923.41</v>
      </c>
      <c r="D60" s="22">
        <v>936.07999999999993</v>
      </c>
      <c r="E60" s="4">
        <f>SUM(Table3[[#This Row],[2018]:[2020]])</f>
        <v>2731.29</v>
      </c>
    </row>
    <row r="61" spans="1:5" x14ac:dyDescent="0.3">
      <c r="A61" s="11" t="s">
        <v>17</v>
      </c>
      <c r="B61" s="22">
        <v>19474.830000000005</v>
      </c>
      <c r="C61" s="22">
        <v>21019.949999999993</v>
      </c>
      <c r="D61" s="22">
        <v>21570.19000000001</v>
      </c>
      <c r="E61" s="4">
        <f>SUM(Table3[[#This Row],[2018]:[2020]])</f>
        <v>62064.970000000008</v>
      </c>
    </row>
    <row r="62" spans="1:5" x14ac:dyDescent="0.3">
      <c r="A62" s="11" t="s">
        <v>23</v>
      </c>
      <c r="B62" s="22">
        <v>2887.1200000000003</v>
      </c>
      <c r="C62" s="22">
        <v>3027.5000000000005</v>
      </c>
      <c r="D62" s="22">
        <v>3437.93</v>
      </c>
      <c r="E62" s="4">
        <f>SUM(Table3[[#This Row],[2018]:[2020]])</f>
        <v>9352.5500000000011</v>
      </c>
    </row>
    <row r="63" spans="1:5" x14ac:dyDescent="0.3">
      <c r="A63" s="1" t="s">
        <v>70</v>
      </c>
      <c r="B63" s="4"/>
      <c r="C63" s="4"/>
      <c r="D63" s="4"/>
      <c r="E63" s="33">
        <f>SUM(E64:E78)</f>
        <v>206414.67999999993</v>
      </c>
    </row>
    <row r="64" spans="1:5" x14ac:dyDescent="0.3">
      <c r="A64" s="11" t="s">
        <v>16</v>
      </c>
      <c r="B64" s="22">
        <v>271.90999999999997</v>
      </c>
      <c r="C64" s="22">
        <v>1053.8499999999999</v>
      </c>
      <c r="D64" s="22">
        <v>1689.7400000000002</v>
      </c>
      <c r="E64" s="4">
        <f>SUM(Table3[[#This Row],[2018]:[2020]])</f>
        <v>3015.5</v>
      </c>
    </row>
    <row r="65" spans="1:5" x14ac:dyDescent="0.3">
      <c r="A65" s="11" t="s">
        <v>45</v>
      </c>
      <c r="B65" s="22"/>
      <c r="C65" s="22"/>
      <c r="D65" s="22">
        <v>1426.53</v>
      </c>
      <c r="E65" s="4">
        <f>SUM(Table3[[#This Row],[2018]:[2020]])</f>
        <v>1426.53</v>
      </c>
    </row>
    <row r="66" spans="1:5" x14ac:dyDescent="0.3">
      <c r="A66" s="11" t="s">
        <v>17</v>
      </c>
      <c r="B66" s="22">
        <v>18886.919999999991</v>
      </c>
      <c r="C66" s="22">
        <v>65969.599999999962</v>
      </c>
      <c r="D66" s="22">
        <v>105579.98999999996</v>
      </c>
      <c r="E66" s="4">
        <f>SUM(Table3[[#This Row],[2018]:[2020]])</f>
        <v>190436.50999999992</v>
      </c>
    </row>
    <row r="67" spans="1:5" x14ac:dyDescent="0.3">
      <c r="A67" s="11" t="s">
        <v>18</v>
      </c>
      <c r="B67" s="22">
        <v>9.08</v>
      </c>
      <c r="C67" s="22">
        <v>0</v>
      </c>
      <c r="D67" s="22"/>
      <c r="E67" s="4">
        <f>SUM(Table3[[#This Row],[2018]:[2020]])</f>
        <v>9.08</v>
      </c>
    </row>
    <row r="68" spans="1:5" x14ac:dyDescent="0.3">
      <c r="A68" s="11" t="s">
        <v>24</v>
      </c>
      <c r="B68" s="22">
        <v>2.57</v>
      </c>
      <c r="C68" s="22">
        <v>0</v>
      </c>
      <c r="D68" s="22"/>
      <c r="E68" s="4">
        <f>SUM(Table3[[#This Row],[2018]:[2020]])</f>
        <v>2.57</v>
      </c>
    </row>
    <row r="69" spans="1:5" x14ac:dyDescent="0.3">
      <c r="A69" s="11" t="s">
        <v>25</v>
      </c>
      <c r="B69" s="22">
        <v>2.06</v>
      </c>
      <c r="C69" s="22">
        <v>0</v>
      </c>
      <c r="D69" s="22"/>
      <c r="E69" s="4">
        <f>SUM(Table3[[#This Row],[2018]:[2020]])</f>
        <v>2.06</v>
      </c>
    </row>
    <row r="70" spans="1:5" x14ac:dyDescent="0.3">
      <c r="A70" s="11" t="s">
        <v>29</v>
      </c>
      <c r="B70" s="22">
        <v>10.25</v>
      </c>
      <c r="C70" s="22">
        <v>0</v>
      </c>
      <c r="D70" s="22"/>
      <c r="E70" s="4">
        <f>SUM(Table3[[#This Row],[2018]:[2020]])</f>
        <v>10.25</v>
      </c>
    </row>
    <row r="71" spans="1:5" x14ac:dyDescent="0.3">
      <c r="A71" s="11" t="s">
        <v>26</v>
      </c>
      <c r="B71" s="22">
        <v>17.97</v>
      </c>
      <c r="C71" s="22"/>
      <c r="D71" s="22"/>
      <c r="E71" s="4">
        <f>SUM(Table3[[#This Row],[2018]:[2020]])</f>
        <v>17.97</v>
      </c>
    </row>
    <row r="72" spans="1:5" x14ac:dyDescent="0.3">
      <c r="A72" s="11" t="s">
        <v>19</v>
      </c>
      <c r="B72" s="22">
        <v>23.249999999999993</v>
      </c>
      <c r="C72" s="22">
        <v>-3.5527136788005009E-15</v>
      </c>
      <c r="D72" s="22">
        <v>7.9700000000000024</v>
      </c>
      <c r="E72" s="4">
        <f>SUM(Table3[[#This Row],[2018]:[2020]])</f>
        <v>31.219999999999992</v>
      </c>
    </row>
    <row r="73" spans="1:5" x14ac:dyDescent="0.3">
      <c r="A73" s="11" t="s">
        <v>20</v>
      </c>
      <c r="B73" s="22">
        <v>36.47</v>
      </c>
      <c r="C73" s="22">
        <v>0</v>
      </c>
      <c r="D73" s="22"/>
      <c r="E73" s="4">
        <f>SUM(Table3[[#This Row],[2018]:[2020]])</f>
        <v>36.47</v>
      </c>
    </row>
    <row r="74" spans="1:5" x14ac:dyDescent="0.3">
      <c r="A74" s="11" t="s">
        <v>30</v>
      </c>
      <c r="B74" s="22">
        <v>-7.07</v>
      </c>
      <c r="C74" s="22"/>
      <c r="D74" s="22"/>
      <c r="E74" s="4">
        <f>SUM(Table3[[#This Row],[2018]:[2020]])</f>
        <v>-7.07</v>
      </c>
    </row>
    <row r="75" spans="1:5" x14ac:dyDescent="0.3">
      <c r="A75" s="11" t="s">
        <v>27</v>
      </c>
      <c r="B75" s="22">
        <v>415.12</v>
      </c>
      <c r="C75" s="22">
        <v>4.4408920985006262E-16</v>
      </c>
      <c r="D75" s="22">
        <v>29.89</v>
      </c>
      <c r="E75" s="4">
        <f>SUM(Table3[[#This Row],[2018]:[2020]])</f>
        <v>445.01</v>
      </c>
    </row>
    <row r="76" spans="1:5" x14ac:dyDescent="0.3">
      <c r="A76" s="11" t="s">
        <v>23</v>
      </c>
      <c r="B76" s="22">
        <v>1054.3900000000001</v>
      </c>
      <c r="C76" s="22">
        <v>3700.45</v>
      </c>
      <c r="D76" s="22">
        <v>6148.2499999999982</v>
      </c>
      <c r="E76" s="4">
        <f>SUM(Table3[[#This Row],[2018]:[2020]])</f>
        <v>10903.089999999998</v>
      </c>
    </row>
    <row r="77" spans="1:5" x14ac:dyDescent="0.3">
      <c r="A77" s="11" t="s">
        <v>31</v>
      </c>
      <c r="B77" s="22">
        <v>4.51</v>
      </c>
      <c r="C77" s="22"/>
      <c r="D77" s="22"/>
      <c r="E77" s="4">
        <f>SUM(Table3[[#This Row],[2018]:[2020]])</f>
        <v>4.51</v>
      </c>
    </row>
    <row r="78" spans="1:5" x14ac:dyDescent="0.3">
      <c r="A78" s="11" t="s">
        <v>46</v>
      </c>
      <c r="B78" s="22">
        <v>0</v>
      </c>
      <c r="C78" s="22">
        <v>0</v>
      </c>
      <c r="D78" s="22">
        <v>80.98</v>
      </c>
      <c r="E78" s="4">
        <f>SUM(Table3[[#This Row],[2018]:[2020]])</f>
        <v>80.98</v>
      </c>
    </row>
    <row r="79" spans="1:5" x14ac:dyDescent="0.3">
      <c r="A79" s="1" t="s">
        <v>68</v>
      </c>
      <c r="B79" s="22"/>
      <c r="C79" s="22"/>
      <c r="D79" s="22"/>
      <c r="E79" s="33">
        <f>SUM(E80:E86)</f>
        <v>7767.7799999999988</v>
      </c>
    </row>
    <row r="80" spans="1:5" x14ac:dyDescent="0.3">
      <c r="A80" s="11" t="s">
        <v>16</v>
      </c>
      <c r="B80" s="22">
        <v>30.570000000000004</v>
      </c>
      <c r="C80" s="22">
        <v>-2.25</v>
      </c>
      <c r="D80" s="22">
        <v>0</v>
      </c>
      <c r="E80" s="4">
        <f>SUM(Table3[[#This Row],[2018]:[2020]])</f>
        <v>28.320000000000004</v>
      </c>
    </row>
    <row r="81" spans="1:5" x14ac:dyDescent="0.3">
      <c r="A81" s="11" t="s">
        <v>17</v>
      </c>
      <c r="B81" s="22">
        <f>12.96+4.43</f>
        <v>17.39</v>
      </c>
      <c r="C81" s="22">
        <f>-166.46+3844.7</f>
        <v>3678.24</v>
      </c>
      <c r="D81" s="22">
        <v>3119.35</v>
      </c>
      <c r="E81" s="4">
        <f>SUM(Table3[[#This Row],[2018]:[2020]])</f>
        <v>6814.98</v>
      </c>
    </row>
    <row r="82" spans="1:5" x14ac:dyDescent="0.3">
      <c r="A82" s="11" t="s">
        <v>18</v>
      </c>
      <c r="B82" s="22">
        <v>0</v>
      </c>
      <c r="C82" s="22">
        <v>2.2204460492503131E-16</v>
      </c>
      <c r="D82" s="22">
        <v>0</v>
      </c>
      <c r="E82" s="4">
        <f>SUM(Table3[[#This Row],[2018]:[2020]])</f>
        <v>2.2204460492503131E-16</v>
      </c>
    </row>
    <row r="83" spans="1:5" x14ac:dyDescent="0.3">
      <c r="A83" s="31" t="s">
        <v>26</v>
      </c>
      <c r="B83" s="8">
        <v>0</v>
      </c>
      <c r="C83" s="8">
        <v>0</v>
      </c>
      <c r="D83" s="8">
        <v>-72.09</v>
      </c>
      <c r="E83" s="4">
        <f>SUM(Table3[[#This Row],[2018]:[2020]])</f>
        <v>-72.09</v>
      </c>
    </row>
    <row r="84" spans="1:5" x14ac:dyDescent="0.3">
      <c r="A84" s="11" t="s">
        <v>19</v>
      </c>
      <c r="B84" s="22">
        <v>88.33</v>
      </c>
      <c r="C84" s="22">
        <v>-3.5527136788005009E-15</v>
      </c>
      <c r="D84" s="22">
        <v>0</v>
      </c>
      <c r="E84" s="4">
        <f>SUM(Table3[[#This Row],[2018]:[2020]])</f>
        <v>88.33</v>
      </c>
    </row>
    <row r="85" spans="1:5" x14ac:dyDescent="0.3">
      <c r="A85" s="11" t="s">
        <v>23</v>
      </c>
      <c r="B85" s="22">
        <v>-1.9600000000000168</v>
      </c>
      <c r="C85" s="22">
        <v>-7.07</v>
      </c>
      <c r="D85" s="22">
        <v>0</v>
      </c>
      <c r="E85" s="4">
        <f>SUM(Table3[[#This Row],[2018]:[2020]])</f>
        <v>-9.0300000000000171</v>
      </c>
    </row>
    <row r="86" spans="1:5" x14ac:dyDescent="0.3">
      <c r="A86" s="31" t="s">
        <v>46</v>
      </c>
      <c r="B86" s="8">
        <v>725.04</v>
      </c>
      <c r="C86" s="22">
        <v>192.23</v>
      </c>
      <c r="D86" s="22"/>
      <c r="E86" s="4">
        <f>SUM(Table3[[#This Row],[2018]:[2020]])</f>
        <v>917.27</v>
      </c>
    </row>
    <row r="87" spans="1:5" x14ac:dyDescent="0.3">
      <c r="A87" s="1" t="s">
        <v>32</v>
      </c>
      <c r="B87" s="17">
        <f>SUBTOTAL(109,B7:B86)</f>
        <v>543667.00000000012</v>
      </c>
      <c r="C87" s="17">
        <f>SUBTOTAL(109,C7:C86)</f>
        <v>580211</v>
      </c>
      <c r="D87" s="17">
        <f>SUBTOTAL(109,D7:D86)</f>
        <v>544774.99999999988</v>
      </c>
      <c r="E87" s="17">
        <f>E8+E23+E28+E34+E39+E50+E53+E55+E57+E59+E63+E79</f>
        <v>1668652.9999999998</v>
      </c>
    </row>
    <row r="88" spans="1:5" x14ac:dyDescent="0.3">
      <c r="B88" s="4"/>
      <c r="C88" s="22"/>
      <c r="D88" s="22"/>
      <c r="E88" s="4"/>
    </row>
    <row r="89" spans="1:5" x14ac:dyDescent="0.3">
      <c r="B89" s="32"/>
      <c r="C89" s="32"/>
      <c r="D89" s="32"/>
    </row>
    <row r="91" spans="1:5" x14ac:dyDescent="0.3">
      <c r="B91" s="4"/>
      <c r="C91" s="4"/>
      <c r="D91" s="4"/>
    </row>
  </sheetData>
  <phoneticPr fontId="10" type="noConversion"/>
  <pageMargins left="1" right="0.7" top="1.25" bottom="0.75" header="0.75" footer="0.3"/>
  <pageSetup scale="90" orientation="portrait" r:id="rId1"/>
  <headerFooter>
    <oddHeader>&amp;R&amp;"Times New Roman,Bold"&amp;10KyPSC Case No. 2021-00190
AG-DR-02-005(a) Attachment
Page &amp;P of &amp;N</oddHeader>
  </headerFooter>
  <ignoredErrors>
    <ignoredError sqref="A9 A24:A27 A35:A38 A29:A33 A49 A40:A48 A60:A62 A64:A78 A51:A52 A54 A56 A58 A10:A22 A80:A81 A82:A84 A85:A86" numberStoredAsText="1"/>
    <ignoredError sqref="E8 E53:E59 E63 E23 E28 E34 E39 E79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CBA6-5C49-4703-BBBE-C42B8EEA018B}">
  <dimension ref="A3:D13"/>
  <sheetViews>
    <sheetView view="pageLayout" zoomScaleNormal="100" workbookViewId="0">
      <selection activeCell="E2" sqref="E2"/>
    </sheetView>
  </sheetViews>
  <sheetFormatPr defaultRowHeight="15" x14ac:dyDescent="0.25"/>
  <cols>
    <col min="1" max="1" width="46.42578125" bestFit="1" customWidth="1"/>
    <col min="2" max="2" width="11.5703125" bestFit="1" customWidth="1"/>
    <col min="3" max="3" width="13.28515625" bestFit="1" customWidth="1"/>
  </cols>
  <sheetData>
    <row r="3" spans="1:4" x14ac:dyDescent="0.25">
      <c r="A3" s="39"/>
      <c r="B3" s="39"/>
      <c r="C3" s="39"/>
    </row>
    <row r="4" spans="1:4" x14ac:dyDescent="0.25">
      <c r="B4" s="40" t="s">
        <v>72</v>
      </c>
      <c r="C4" s="40">
        <v>2022</v>
      </c>
      <c r="D4" s="40">
        <v>2023</v>
      </c>
    </row>
    <row r="5" spans="1:4" ht="15.75" thickBot="1" x14ac:dyDescent="0.3">
      <c r="A5" t="s">
        <v>73</v>
      </c>
      <c r="B5" s="44">
        <v>953238</v>
      </c>
      <c r="C5" s="44">
        <v>1901576</v>
      </c>
      <c r="D5" s="44">
        <v>335181.586832</v>
      </c>
    </row>
    <row r="6" spans="1:4" ht="15.75" thickTop="1" x14ac:dyDescent="0.25">
      <c r="B6" s="41"/>
      <c r="C6" s="41"/>
      <c r="D6" s="41"/>
    </row>
    <row r="7" spans="1:4" x14ac:dyDescent="0.25">
      <c r="A7" t="s">
        <v>75</v>
      </c>
      <c r="B7" s="41">
        <f>B5</f>
        <v>953238</v>
      </c>
      <c r="C7" s="41">
        <f>C5</f>
        <v>1901576</v>
      </c>
      <c r="D7" s="41">
        <v>145492</v>
      </c>
    </row>
    <row r="8" spans="1:4" x14ac:dyDescent="0.25">
      <c r="A8" t="s">
        <v>76</v>
      </c>
      <c r="B8" s="45">
        <v>0</v>
      </c>
      <c r="C8" s="45">
        <v>85400</v>
      </c>
      <c r="D8" s="45">
        <f>D5</f>
        <v>335181.586832</v>
      </c>
    </row>
    <row r="9" spans="1:4" ht="15.75" thickBot="1" x14ac:dyDescent="0.3">
      <c r="A9" t="s">
        <v>74</v>
      </c>
      <c r="B9" s="46">
        <f>SUM(B7:B8)</f>
        <v>953238</v>
      </c>
      <c r="C9" s="46">
        <f>SUM(C7:C8)</f>
        <v>1986976</v>
      </c>
      <c r="D9" s="46">
        <f>SUM(D7:D8)</f>
        <v>480673.586832</v>
      </c>
    </row>
    <row r="10" spans="1:4" ht="15.75" thickTop="1" x14ac:dyDescent="0.25">
      <c r="A10" s="42"/>
      <c r="B10" s="43"/>
      <c r="C10" s="43"/>
    </row>
    <row r="12" spans="1:4" x14ac:dyDescent="0.25">
      <c r="A12" t="s">
        <v>77</v>
      </c>
    </row>
    <row r="13" spans="1:4" x14ac:dyDescent="0.25">
      <c r="A13" t="s">
        <v>78</v>
      </c>
    </row>
  </sheetData>
  <pageMargins left="1" right="0.7" top="1.25" bottom="0.75" header="0.75" footer="0.3"/>
  <pageSetup scale="90" orientation="portrait" r:id="rId1"/>
  <headerFooter>
    <oddHeader>&amp;R&amp;"Times New Roman,Bold"&amp;10KyPSC Case No. 2021-00190
AG-DR-02-005(a) Attachment
Page 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workbookViewId="0">
      <selection sqref="A1:A3"/>
    </sheetView>
  </sheetViews>
  <sheetFormatPr defaultColWidth="9.140625" defaultRowHeight="16.5" x14ac:dyDescent="0.3"/>
  <cols>
    <col min="1" max="1" width="47" style="2" bestFit="1" customWidth="1"/>
    <col min="2" max="4" width="13.28515625" style="2" bestFit="1" customWidth="1"/>
    <col min="5" max="7" width="13.28515625" style="2" customWidth="1"/>
    <col min="8" max="8" width="13.28515625" style="2" bestFit="1" customWidth="1"/>
    <col min="9" max="9" width="19.85546875" style="2" bestFit="1" customWidth="1"/>
    <col min="10" max="10" width="9.140625" style="2"/>
    <col min="11" max="11" width="14.28515625" style="2" bestFit="1" customWidth="1"/>
    <col min="12" max="16384" width="9.140625" style="2"/>
  </cols>
  <sheetData>
    <row r="1" spans="1:9" x14ac:dyDescent="0.3">
      <c r="A1" s="25" t="s">
        <v>56</v>
      </c>
    </row>
    <row r="2" spans="1:9" x14ac:dyDescent="0.3">
      <c r="A2" s="1" t="s">
        <v>57</v>
      </c>
    </row>
    <row r="3" spans="1:9" x14ac:dyDescent="0.3">
      <c r="A3" s="1" t="s">
        <v>58</v>
      </c>
    </row>
    <row r="5" spans="1:9" x14ac:dyDescent="0.3">
      <c r="A5" s="1" t="s">
        <v>13</v>
      </c>
    </row>
    <row r="6" spans="1:9" x14ac:dyDescent="0.3">
      <c r="A6" s="18" t="s">
        <v>35</v>
      </c>
      <c r="B6" s="19" t="s">
        <v>1</v>
      </c>
      <c r="C6" s="19" t="s">
        <v>2</v>
      </c>
      <c r="D6" s="19" t="s">
        <v>3</v>
      </c>
      <c r="E6" s="19" t="s">
        <v>36</v>
      </c>
      <c r="F6" s="19" t="s">
        <v>37</v>
      </c>
      <c r="G6" s="19" t="s">
        <v>55</v>
      </c>
      <c r="H6" s="19" t="s">
        <v>0</v>
      </c>
      <c r="I6" s="19" t="s">
        <v>47</v>
      </c>
    </row>
    <row r="7" spans="1:9" x14ac:dyDescent="0.3">
      <c r="A7" s="3" t="s">
        <v>34</v>
      </c>
      <c r="H7" s="4"/>
    </row>
    <row r="8" spans="1:9" x14ac:dyDescent="0.3">
      <c r="A8" s="5" t="s">
        <v>4</v>
      </c>
      <c r="H8" s="6"/>
    </row>
    <row r="9" spans="1:9" x14ac:dyDescent="0.3">
      <c r="A9" s="7" t="s">
        <v>14</v>
      </c>
      <c r="B9" s="8">
        <v>0</v>
      </c>
      <c r="C9" s="8">
        <v>2125829.0999999996</v>
      </c>
      <c r="D9" s="8">
        <v>1077668.23</v>
      </c>
      <c r="E9" s="8">
        <v>1271948.1500000001</v>
      </c>
      <c r="F9" s="8">
        <v>374886.33000000007</v>
      </c>
      <c r="G9" s="8"/>
      <c r="H9" s="9">
        <f>SUM(Table1[[#This Row],[2016]:[2020]])</f>
        <v>4850331.8099999996</v>
      </c>
    </row>
    <row r="10" spans="1:9" x14ac:dyDescent="0.3">
      <c r="A10" s="7" t="s">
        <v>15</v>
      </c>
      <c r="B10" s="8"/>
      <c r="C10" s="8"/>
      <c r="D10" s="8">
        <v>247848.08</v>
      </c>
      <c r="E10" s="8">
        <v>8475778.8399999961</v>
      </c>
      <c r="F10" s="8">
        <v>4184832.2299999958</v>
      </c>
      <c r="G10" s="8"/>
      <c r="H10" s="9">
        <f>SUM(Table1[[#This Row],[2016]:[2020]])</f>
        <v>12908459.149999991</v>
      </c>
    </row>
    <row r="11" spans="1:9" x14ac:dyDescent="0.3">
      <c r="A11" s="5" t="s">
        <v>5</v>
      </c>
      <c r="H11" s="10"/>
      <c r="I11" s="29" t="s">
        <v>49</v>
      </c>
    </row>
    <row r="12" spans="1:9" x14ac:dyDescent="0.3">
      <c r="A12" s="11" t="s">
        <v>14</v>
      </c>
      <c r="B12" s="8">
        <v>0</v>
      </c>
      <c r="C12" s="8">
        <v>260986.09000000003</v>
      </c>
      <c r="D12" s="8">
        <v>638107.17000000004</v>
      </c>
      <c r="E12" s="8"/>
      <c r="F12" s="8"/>
      <c r="G12" s="8"/>
      <c r="H12" s="9">
        <f>SUM(Table1[[#This Row],[2016]:[2020]])</f>
        <v>899093.26</v>
      </c>
      <c r="I12" s="29"/>
    </row>
    <row r="13" spans="1:9" x14ac:dyDescent="0.3">
      <c r="A13" s="11" t="s">
        <v>15</v>
      </c>
      <c r="B13" s="8"/>
      <c r="C13" s="8"/>
      <c r="D13" s="8">
        <v>2464.83</v>
      </c>
      <c r="E13" s="8">
        <v>-236.67</v>
      </c>
      <c r="F13" s="8"/>
      <c r="G13" s="8"/>
      <c r="H13" s="9">
        <f>SUM(Table1[[#This Row],[2016]:[2020]])</f>
        <v>2228.16</v>
      </c>
      <c r="I13" s="29"/>
    </row>
    <row r="14" spans="1:9" x14ac:dyDescent="0.3">
      <c r="A14" s="5" t="s">
        <v>6</v>
      </c>
      <c r="H14" s="10"/>
      <c r="I14" s="29" t="s">
        <v>50</v>
      </c>
    </row>
    <row r="15" spans="1:9" x14ac:dyDescent="0.3">
      <c r="A15" s="11" t="s">
        <v>14</v>
      </c>
      <c r="B15" s="8">
        <v>0</v>
      </c>
      <c r="C15" s="8">
        <v>283463.19</v>
      </c>
      <c r="D15" s="8">
        <v>1327877.79</v>
      </c>
      <c r="E15" s="8">
        <v>367088.37000000017</v>
      </c>
      <c r="F15" s="8">
        <v>412629.87999999995</v>
      </c>
      <c r="G15" s="8"/>
      <c r="H15" s="9">
        <f>SUM(Table1[[#This Row],[2016]:[2020]])</f>
        <v>2391059.23</v>
      </c>
      <c r="I15" s="29"/>
    </row>
    <row r="16" spans="1:9" x14ac:dyDescent="0.3">
      <c r="A16" s="11" t="s">
        <v>15</v>
      </c>
      <c r="B16" s="8"/>
      <c r="C16" s="8"/>
      <c r="D16" s="8">
        <v>176294.98</v>
      </c>
      <c r="E16" s="8">
        <v>351822.03</v>
      </c>
      <c r="F16" s="8">
        <v>-371336.66999999993</v>
      </c>
      <c r="G16" s="8"/>
      <c r="H16" s="9">
        <f>SUM(Table1[[#This Row],[2016]:[2020]])</f>
        <v>156780.34000000008</v>
      </c>
      <c r="I16" s="29"/>
    </row>
    <row r="17" spans="1:11" x14ac:dyDescent="0.3">
      <c r="A17" s="5" t="s">
        <v>7</v>
      </c>
      <c r="H17" s="10"/>
      <c r="I17" s="29" t="s">
        <v>52</v>
      </c>
    </row>
    <row r="18" spans="1:11" x14ac:dyDescent="0.3">
      <c r="A18" s="11" t="s">
        <v>14</v>
      </c>
      <c r="B18" s="8">
        <v>0</v>
      </c>
      <c r="C18" s="8">
        <v>608937.93999999994</v>
      </c>
      <c r="D18" s="8">
        <v>273355.64</v>
      </c>
      <c r="E18" s="8">
        <v>-430596.13000000006</v>
      </c>
      <c r="F18" s="8">
        <v>-55.560000000000009</v>
      </c>
      <c r="G18" s="8"/>
      <c r="H18" s="9">
        <f>SUM(Table1[[#This Row],[2016]:[2020]])</f>
        <v>451641.8899999999</v>
      </c>
      <c r="I18" s="29"/>
    </row>
    <row r="19" spans="1:11" x14ac:dyDescent="0.3">
      <c r="A19" s="11" t="s">
        <v>15</v>
      </c>
      <c r="B19" s="8"/>
      <c r="C19" s="8"/>
      <c r="D19" s="8">
        <v>9211.5300000000007</v>
      </c>
      <c r="E19" s="8">
        <v>1148977.2599999993</v>
      </c>
      <c r="F19" s="8">
        <v>3386.9300000000021</v>
      </c>
      <c r="G19" s="8"/>
      <c r="H19" s="9">
        <f>SUM(Table1[[#This Row],[2016]:[2020]])</f>
        <v>1161575.7199999993</v>
      </c>
      <c r="I19" s="29"/>
    </row>
    <row r="20" spans="1:11" x14ac:dyDescent="0.3">
      <c r="A20" s="5" t="s">
        <v>8</v>
      </c>
      <c r="H20" s="10"/>
      <c r="I20" s="29" t="s">
        <v>54</v>
      </c>
    </row>
    <row r="21" spans="1:11" x14ac:dyDescent="0.3">
      <c r="A21" s="11" t="s">
        <v>14</v>
      </c>
      <c r="B21" s="8">
        <v>0</v>
      </c>
      <c r="C21" s="8">
        <v>439077.64</v>
      </c>
      <c r="D21" s="8">
        <v>105819.11</v>
      </c>
      <c r="E21" s="8">
        <v>68163.350000000006</v>
      </c>
      <c r="F21" s="8">
        <v>37218.15</v>
      </c>
      <c r="G21" s="8"/>
      <c r="H21" s="9">
        <f>SUM(Table1[[#This Row],[2016]:[2020]])</f>
        <v>650278.25</v>
      </c>
      <c r="I21" s="29"/>
    </row>
    <row r="22" spans="1:11" x14ac:dyDescent="0.3">
      <c r="A22" s="11" t="s">
        <v>15</v>
      </c>
      <c r="B22" s="8"/>
      <c r="C22" s="8"/>
      <c r="D22" s="8">
        <v>317.29000000000002</v>
      </c>
      <c r="E22" s="8">
        <v>730283.15999999968</v>
      </c>
      <c r="F22" s="8">
        <v>617031.44999999995</v>
      </c>
      <c r="G22" s="8"/>
      <c r="H22" s="9">
        <f>SUM(Table1[[#This Row],[2016]:[2020]])</f>
        <v>1347631.8999999997</v>
      </c>
      <c r="I22" s="29"/>
    </row>
    <row r="23" spans="1:11" x14ac:dyDescent="0.3">
      <c r="A23" s="5" t="s">
        <v>33</v>
      </c>
      <c r="B23" s="8"/>
      <c r="C23" s="8"/>
      <c r="D23" s="8"/>
      <c r="E23" s="8"/>
      <c r="F23" s="8"/>
      <c r="G23" s="8"/>
      <c r="H23" s="10"/>
      <c r="I23" s="29"/>
      <c r="K23" s="4"/>
    </row>
    <row r="24" spans="1:11" x14ac:dyDescent="0.3">
      <c r="A24" s="5" t="s">
        <v>9</v>
      </c>
      <c r="H24" s="12"/>
      <c r="I24" s="29" t="s">
        <v>49</v>
      </c>
      <c r="K24" s="13"/>
    </row>
    <row r="25" spans="1:11" x14ac:dyDescent="0.3">
      <c r="A25" s="14" t="s">
        <v>14</v>
      </c>
      <c r="B25" s="8">
        <v>0</v>
      </c>
      <c r="C25" s="8">
        <v>525715.11999999988</v>
      </c>
      <c r="D25" s="8">
        <v>856869.4</v>
      </c>
      <c r="E25" s="8">
        <v>1060.5299999999997</v>
      </c>
      <c r="F25" s="8"/>
      <c r="G25" s="8"/>
      <c r="H25" s="27">
        <f>SUM(Table1[[#This Row],[2016]:[2020]])</f>
        <v>1383645.05</v>
      </c>
      <c r="I25" s="29"/>
    </row>
    <row r="26" spans="1:11" x14ac:dyDescent="0.3">
      <c r="A26" s="5" t="s">
        <v>10</v>
      </c>
      <c r="H26" s="12"/>
      <c r="I26" s="29" t="s">
        <v>51</v>
      </c>
    </row>
    <row r="27" spans="1:11" x14ac:dyDescent="0.3">
      <c r="A27" s="14" t="s">
        <v>14</v>
      </c>
      <c r="B27" s="8">
        <v>0</v>
      </c>
      <c r="C27" s="8">
        <v>0</v>
      </c>
      <c r="D27" s="8">
        <v>570488.70000000007</v>
      </c>
      <c r="E27" s="8">
        <v>305409.78999999998</v>
      </c>
      <c r="F27" s="8">
        <v>234409.04000000007</v>
      </c>
      <c r="G27" s="8"/>
      <c r="H27" s="10">
        <f>SUM(Table1[[#This Row],[2016]:[2020]])</f>
        <v>1110307.53</v>
      </c>
      <c r="I27" s="29"/>
    </row>
    <row r="28" spans="1:11" x14ac:dyDescent="0.3">
      <c r="A28" s="5" t="s">
        <v>43</v>
      </c>
      <c r="B28" s="8"/>
      <c r="C28" s="8"/>
      <c r="D28" s="8"/>
      <c r="E28" s="8"/>
      <c r="F28" s="8"/>
      <c r="G28" s="8"/>
      <c r="H28" s="10">
        <f>SUM(Table1[[#This Row],[2016]:[2018]])</f>
        <v>0</v>
      </c>
      <c r="I28" s="29" t="s">
        <v>53</v>
      </c>
    </row>
    <row r="29" spans="1:11" x14ac:dyDescent="0.3">
      <c r="A29" s="11" t="s">
        <v>14</v>
      </c>
      <c r="B29" s="8"/>
      <c r="C29" s="8"/>
      <c r="D29" s="8"/>
      <c r="E29" s="8">
        <v>443012.26</v>
      </c>
      <c r="F29" s="8">
        <v>38913.000000000015</v>
      </c>
      <c r="G29" s="8"/>
      <c r="H29" s="10">
        <f>SUM(Table1[[#This Row],[2016]:[2020]])</f>
        <v>481925.26</v>
      </c>
      <c r="I29" s="29"/>
    </row>
    <row r="30" spans="1:11" x14ac:dyDescent="0.3">
      <c r="A30" s="11" t="s">
        <v>15</v>
      </c>
      <c r="B30" s="8"/>
      <c r="C30" s="8"/>
      <c r="D30" s="8"/>
      <c r="E30" s="8">
        <v>82229.009999999995</v>
      </c>
      <c r="F30" s="8">
        <v>72426.02</v>
      </c>
      <c r="G30" s="8"/>
      <c r="H30" s="10">
        <f>SUM(Table1[[#This Row],[2016]:[2020]])</f>
        <v>154655.03</v>
      </c>
      <c r="I30" s="29"/>
    </row>
    <row r="31" spans="1:11" x14ac:dyDescent="0.3">
      <c r="A31" s="5" t="s">
        <v>44</v>
      </c>
      <c r="B31" s="8"/>
      <c r="C31" s="8"/>
      <c r="D31" s="8"/>
      <c r="E31" s="8"/>
      <c r="F31" s="8"/>
      <c r="G31" s="8"/>
      <c r="H31" s="10">
        <f>SUM(Table1[[#This Row],[2016]:[2018]])</f>
        <v>0</v>
      </c>
      <c r="I31" s="29"/>
    </row>
    <row r="32" spans="1:11" x14ac:dyDescent="0.3">
      <c r="A32" s="11" t="s">
        <v>14</v>
      </c>
      <c r="B32" s="8"/>
      <c r="C32" s="8"/>
      <c r="D32" s="8"/>
      <c r="E32" s="8"/>
      <c r="F32" s="8">
        <v>29485.8</v>
      </c>
      <c r="G32" s="8"/>
      <c r="H32" s="10">
        <f>SUM(Table1[[#This Row],[2016]:[2020]])</f>
        <v>29485.8</v>
      </c>
      <c r="I32" s="29"/>
    </row>
    <row r="33" spans="1:9" x14ac:dyDescent="0.3">
      <c r="A33" s="11" t="s">
        <v>15</v>
      </c>
      <c r="B33" s="8"/>
      <c r="C33" s="8"/>
      <c r="D33" s="8"/>
      <c r="E33" s="8"/>
      <c r="F33" s="8">
        <v>40049.93</v>
      </c>
      <c r="G33" s="8"/>
      <c r="H33" s="10">
        <f>SUM(Table1[[#This Row],[2016]:[2020]])</f>
        <v>40049.93</v>
      </c>
      <c r="I33" s="29"/>
    </row>
    <row r="34" spans="1:9" x14ac:dyDescent="0.3">
      <c r="A34" s="5" t="s">
        <v>12</v>
      </c>
      <c r="H34" s="12"/>
      <c r="I34" s="29" t="s">
        <v>48</v>
      </c>
    </row>
    <row r="35" spans="1:9" x14ac:dyDescent="0.3">
      <c r="A35" s="14" t="s">
        <v>14</v>
      </c>
      <c r="B35" s="15">
        <v>20515.05</v>
      </c>
      <c r="C35" s="15">
        <v>62.870000000017171</v>
      </c>
      <c r="D35" s="8">
        <v>0</v>
      </c>
      <c r="E35" s="8"/>
      <c r="F35" s="8"/>
      <c r="G35" s="8"/>
      <c r="H35" s="28">
        <f>SUM(Table1[[#This Row],[2016]:[2020]])</f>
        <v>20577.920000000016</v>
      </c>
    </row>
    <row r="36" spans="1:9" x14ac:dyDescent="0.3">
      <c r="A36" s="5" t="s">
        <v>11</v>
      </c>
      <c r="B36" s="16">
        <f>SUBTOTAL(109,B7:B35)</f>
        <v>20515.05</v>
      </c>
      <c r="C36" s="16">
        <f>SUBTOTAL(109,C7:C35)</f>
        <v>4244071.9499999993</v>
      </c>
      <c r="D36" s="16">
        <f>SUBTOTAL(109,D7:D35)</f>
        <v>5286322.75</v>
      </c>
      <c r="E36" s="16">
        <f>SUBTOTAL(109,E7:E35)</f>
        <v>12814939.949999994</v>
      </c>
      <c r="F36" s="16">
        <f>SUBTOTAL(109,F7:F35)</f>
        <v>5673876.5299999956</v>
      </c>
      <c r="G36" s="16"/>
      <c r="H36" s="17">
        <f>SUM(Table1[[#This Row],[2016]:[2020]])</f>
        <v>28039726.229999989</v>
      </c>
    </row>
    <row r="37" spans="1:9" x14ac:dyDescent="0.3">
      <c r="A37" s="26"/>
      <c r="E37" s="4"/>
      <c r="F37" s="4"/>
      <c r="G37" s="4"/>
      <c r="H37" s="4"/>
    </row>
  </sheetData>
  <phoneticPr fontId="10" type="noConversion"/>
  <pageMargins left="0.7" right="0.7" top="0.75" bottom="0.75" header="0.3" footer="0.3"/>
  <pageSetup scale="75" orientation="portrait" r:id="rId1"/>
  <ignoredErrors>
    <ignoredError sqref="A18:A19 A21:A22 A25 A27 A35 A12:A13 A15:A16 A9:A10 A29:A33" numberStoredAsText="1"/>
    <ignoredError sqref="H9:H19 H21:H22 H25 H27:H36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4406B-E699-4997-9D3A-E5EA2FD3A194}">
  <ds:schemaRefs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48392ff-e111-4ddb-bb98-e239aebbaf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51C6D9-C3BB-4B99-99B3-3136C4078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3A1F2-CF12-4F1C-AE32-357278224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pg 1</vt:lpstr>
      <vt:lpstr>pg 4</vt:lpstr>
      <vt:lpstr>Capital Expenditures</vt:lpstr>
      <vt:lpstr>'pg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Roddey, Misty L</dc:creator>
  <cp:lastModifiedBy>Sunderman, Minna</cp:lastModifiedBy>
  <cp:lastPrinted>2021-08-18T12:14:30Z</cp:lastPrinted>
  <dcterms:created xsi:type="dcterms:W3CDTF">2019-02-06T19:21:29Z</dcterms:created>
  <dcterms:modified xsi:type="dcterms:W3CDTF">2021-08-18T12:14:37Z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