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Data Requests/"/>
    </mc:Choice>
  </mc:AlternateContent>
  <xr:revisionPtr revIDLastSave="0" documentId="13_ncr:1_{BD76B54D-8222-432E-9B99-8CD42D9948BF}" xr6:coauthVersionLast="44" xr6:coauthVersionMax="44" xr10:uidLastSave="{00000000-0000-0000-0000-000000000000}"/>
  <bookViews>
    <workbookView xWindow="52680" yWindow="-120" windowWidth="24240" windowHeight="13740" xr2:uid="{B5BF16CB-E921-4561-8D7B-83BDB682EC44}"/>
  </bookViews>
  <sheets>
    <sheet name="BASE PERIOD" sheetId="1" r:id="rId1"/>
  </sheets>
  <definedNames>
    <definedName name="_Dist_Bin" hidden="1">#REF!</definedName>
    <definedName name="_Dist_Values" hidden="1">#REF!</definedName>
    <definedName name="AccountBP">'BASE PERIOD'!$A$12:$A$139</definedName>
    <definedName name="AmountBP">'BASE PERIOD'!$E$12:$E$139</definedName>
    <definedName name="Base1">'BASE PERIOD'!$F$12:$F$139</definedName>
    <definedName name="Base10">'BASE PERIOD'!$O$12:$O$139</definedName>
    <definedName name="Base11">'BASE PERIOD'!$P$12:$P$139</definedName>
    <definedName name="Base12">'BASE PERIOD'!$Q$12:$Q$139</definedName>
    <definedName name="Base2">'BASE PERIOD'!$G$12:$G$139</definedName>
    <definedName name="Base3">'BASE PERIOD'!$H$12:$H$139</definedName>
    <definedName name="Base4">'BASE PERIOD'!$I$12:$I$139</definedName>
    <definedName name="Base5">'BASE PERIOD'!$J$12:$J$139</definedName>
    <definedName name="Base6">'BASE PERIOD'!$K$12:$K$139</definedName>
    <definedName name="Base7">'BASE PERIOD'!$L$12:$L$139</definedName>
    <definedName name="Base8">'BASE PERIOD'!$M$12:$M$139</definedName>
    <definedName name="Base9">'BASE PERIOD'!$N$12:$N$139</definedName>
    <definedName name="BasePeriod">'BASE PERIOD'!$A$12:$Q$139</definedName>
    <definedName name="CODE">'BASE PERIOD'!$C$12:$C$139</definedName>
    <definedName name="_xlnm.Database">'BASE PERIOD'!$A$11:$E$202</definedName>
    <definedName name="FERCBP">'BASE PERIOD'!$D$12:$D$139</definedName>
    <definedName name="_xlnm.Print_Area" localSheetId="0">'BASE PERIOD'!$A$1:$Q$168</definedName>
    <definedName name="_xlnm.Print_Titles" localSheetId="0">'BASE PERIOD'!$1:$11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9" i="1" l="1"/>
  <c r="H159" i="1"/>
  <c r="P150" i="1"/>
  <c r="H150" i="1"/>
  <c r="Q159" i="1"/>
  <c r="O159" i="1"/>
  <c r="N159" i="1"/>
  <c r="M159" i="1"/>
  <c r="L159" i="1"/>
  <c r="K159" i="1"/>
  <c r="J159" i="1"/>
  <c r="I159" i="1"/>
  <c r="G159" i="1"/>
  <c r="F159" i="1"/>
  <c r="D139" i="1"/>
  <c r="E138" i="1"/>
  <c r="D138" i="1"/>
  <c r="E137" i="1"/>
  <c r="D137" i="1"/>
  <c r="E136" i="1"/>
  <c r="D136" i="1"/>
  <c r="D135" i="1"/>
  <c r="E134" i="1"/>
  <c r="D134" i="1"/>
  <c r="E133" i="1"/>
  <c r="D133" i="1"/>
  <c r="E132" i="1"/>
  <c r="D132" i="1"/>
  <c r="E131" i="1"/>
  <c r="D131" i="1"/>
  <c r="E130" i="1"/>
  <c r="D130" i="1"/>
  <c r="D129" i="1"/>
  <c r="E128" i="1"/>
  <c r="D128" i="1"/>
  <c r="E127" i="1"/>
  <c r="D127" i="1"/>
  <c r="E126" i="1"/>
  <c r="D126" i="1"/>
  <c r="D125" i="1"/>
  <c r="E124" i="1"/>
  <c r="D124" i="1"/>
  <c r="D123" i="1"/>
  <c r="E122" i="1"/>
  <c r="D122" i="1"/>
  <c r="E121" i="1"/>
  <c r="D121" i="1"/>
  <c r="E120" i="1"/>
  <c r="D120" i="1"/>
  <c r="D119" i="1"/>
  <c r="E118" i="1"/>
  <c r="D118" i="1"/>
  <c r="D117" i="1"/>
  <c r="E116" i="1"/>
  <c r="D116" i="1"/>
  <c r="D115" i="1"/>
  <c r="E114" i="1"/>
  <c r="D114" i="1"/>
  <c r="D113" i="1"/>
  <c r="E112" i="1"/>
  <c r="D112" i="1"/>
  <c r="E111" i="1"/>
  <c r="D111" i="1"/>
  <c r="E110" i="1"/>
  <c r="D110" i="1"/>
  <c r="D109" i="1"/>
  <c r="E108" i="1"/>
  <c r="D108" i="1"/>
  <c r="D107" i="1"/>
  <c r="D106" i="1"/>
  <c r="E105" i="1"/>
  <c r="D105" i="1"/>
  <c r="E104" i="1"/>
  <c r="D104" i="1"/>
  <c r="P153" i="1"/>
  <c r="N153" i="1"/>
  <c r="L153" i="1"/>
  <c r="J153" i="1"/>
  <c r="H153" i="1"/>
  <c r="F153" i="1"/>
  <c r="D103" i="1"/>
  <c r="E102" i="1"/>
  <c r="D102" i="1"/>
  <c r="O150" i="1"/>
  <c r="N150" i="1"/>
  <c r="M150" i="1"/>
  <c r="L150" i="1"/>
  <c r="K150" i="1"/>
  <c r="J150" i="1"/>
  <c r="G150" i="1"/>
  <c r="F150" i="1"/>
  <c r="D101" i="1"/>
  <c r="M149" i="1"/>
  <c r="E100" i="1"/>
  <c r="D100" i="1"/>
  <c r="E99" i="1"/>
  <c r="D99" i="1"/>
  <c r="E98" i="1"/>
  <c r="D98" i="1"/>
  <c r="P149" i="1"/>
  <c r="O149" i="1"/>
  <c r="N149" i="1"/>
  <c r="L149" i="1"/>
  <c r="K149" i="1"/>
  <c r="J149" i="1"/>
  <c r="I149" i="1"/>
  <c r="H149" i="1"/>
  <c r="G149" i="1"/>
  <c r="D97" i="1"/>
  <c r="E96" i="1"/>
  <c r="D96" i="1"/>
  <c r="E95" i="1"/>
  <c r="D95" i="1"/>
  <c r="E94" i="1"/>
  <c r="D94" i="1"/>
  <c r="D93" i="1"/>
  <c r="E92" i="1"/>
  <c r="D92" i="1"/>
  <c r="D91" i="1"/>
  <c r="E90" i="1"/>
  <c r="D90" i="1"/>
  <c r="E89" i="1"/>
  <c r="D89" i="1"/>
  <c r="E88" i="1"/>
  <c r="D88" i="1"/>
  <c r="D87" i="1"/>
  <c r="E86" i="1"/>
  <c r="D86" i="1"/>
  <c r="D85" i="1"/>
  <c r="E84" i="1"/>
  <c r="D84" i="1"/>
  <c r="E83" i="1"/>
  <c r="D83" i="1"/>
  <c r="Q158" i="1"/>
  <c r="P158" i="1"/>
  <c r="O158" i="1"/>
  <c r="N158" i="1"/>
  <c r="M158" i="1"/>
  <c r="L158" i="1"/>
  <c r="K158" i="1"/>
  <c r="J158" i="1"/>
  <c r="H158" i="1"/>
  <c r="G158" i="1"/>
  <c r="F158" i="1"/>
  <c r="D82" i="1"/>
  <c r="D81" i="1"/>
  <c r="E80" i="1"/>
  <c r="D80" i="1"/>
  <c r="D79" i="1"/>
  <c r="E78" i="1"/>
  <c r="D78" i="1"/>
  <c r="D77" i="1"/>
  <c r="E76" i="1"/>
  <c r="D76" i="1"/>
  <c r="Q152" i="1"/>
  <c r="P152" i="1"/>
  <c r="M152" i="1"/>
  <c r="I152" i="1"/>
  <c r="H152" i="1"/>
  <c r="D75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74" i="1"/>
  <c r="D74" i="1"/>
  <c r="K151" i="1"/>
  <c r="D73" i="1"/>
  <c r="Q151" i="1"/>
  <c r="P151" i="1"/>
  <c r="N151" i="1"/>
  <c r="M151" i="1"/>
  <c r="I151" i="1"/>
  <c r="H151" i="1"/>
  <c r="F151" i="1"/>
  <c r="D72" i="1"/>
  <c r="E71" i="1"/>
  <c r="D71" i="1"/>
  <c r="E70" i="1"/>
  <c r="D70" i="1"/>
  <c r="D69" i="1"/>
  <c r="E68" i="1"/>
  <c r="D68" i="1"/>
  <c r="D67" i="1"/>
  <c r="Q144" i="1"/>
  <c r="P144" i="1"/>
  <c r="O144" i="1"/>
  <c r="M144" i="1"/>
  <c r="L144" i="1"/>
  <c r="J144" i="1"/>
  <c r="I144" i="1"/>
  <c r="H144" i="1"/>
  <c r="G144" i="1"/>
  <c r="D66" i="1"/>
  <c r="Q156" i="1"/>
  <c r="P156" i="1"/>
  <c r="O156" i="1"/>
  <c r="N156" i="1"/>
  <c r="M156" i="1"/>
  <c r="L156" i="1"/>
  <c r="K156" i="1"/>
  <c r="J156" i="1"/>
  <c r="I156" i="1"/>
  <c r="H156" i="1"/>
  <c r="G156" i="1"/>
  <c r="D65" i="1"/>
  <c r="E64" i="1"/>
  <c r="D64" i="1"/>
  <c r="E63" i="1"/>
  <c r="D63" i="1"/>
  <c r="E62" i="1"/>
  <c r="D62" i="1"/>
  <c r="E61" i="1"/>
  <c r="D61" i="1"/>
  <c r="O147" i="1"/>
  <c r="K147" i="1"/>
  <c r="G147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Q142" i="1"/>
  <c r="N142" i="1"/>
  <c r="M142" i="1"/>
  <c r="I142" i="1"/>
  <c r="F142" i="1"/>
  <c r="E37" i="1"/>
  <c r="D37" i="1"/>
  <c r="E36" i="1"/>
  <c r="D36" i="1"/>
  <c r="E35" i="1"/>
  <c r="D35" i="1"/>
  <c r="P148" i="1"/>
  <c r="O148" i="1"/>
  <c r="M148" i="1"/>
  <c r="J148" i="1"/>
  <c r="H148" i="1"/>
  <c r="G148" i="1"/>
  <c r="D34" i="1"/>
  <c r="E33" i="1"/>
  <c r="D33" i="1"/>
  <c r="D32" i="1"/>
  <c r="E31" i="1"/>
  <c r="D31" i="1"/>
  <c r="D30" i="1"/>
  <c r="E29" i="1"/>
  <c r="D29" i="1"/>
  <c r="D28" i="1"/>
  <c r="E27" i="1"/>
  <c r="D27" i="1"/>
  <c r="D26" i="1"/>
  <c r="E25" i="1"/>
  <c r="D25" i="1"/>
  <c r="L164" i="1"/>
  <c r="K16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L163" i="1"/>
  <c r="K163" i="1"/>
  <c r="E16" i="1"/>
  <c r="D16" i="1"/>
  <c r="E15" i="1"/>
  <c r="D15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D14" i="1"/>
  <c r="E13" i="1"/>
  <c r="D13" i="1"/>
  <c r="E12" i="1"/>
  <c r="D12" i="1"/>
  <c r="M161" i="1" l="1"/>
  <c r="M140" i="1"/>
  <c r="K154" i="1"/>
  <c r="M163" i="1"/>
  <c r="M164" i="1"/>
  <c r="E26" i="1"/>
  <c r="E28" i="1"/>
  <c r="E30" i="1"/>
  <c r="E32" i="1"/>
  <c r="I148" i="1"/>
  <c r="Q148" i="1"/>
  <c r="G142" i="1"/>
  <c r="O142" i="1"/>
  <c r="E60" i="1"/>
  <c r="M147" i="1"/>
  <c r="K144" i="1"/>
  <c r="E67" i="1"/>
  <c r="J151" i="1"/>
  <c r="J152" i="1"/>
  <c r="E109" i="1"/>
  <c r="E135" i="1"/>
  <c r="K161" i="1"/>
  <c r="K140" i="1"/>
  <c r="Q154" i="1"/>
  <c r="F161" i="1"/>
  <c r="N161" i="1"/>
  <c r="L154" i="1"/>
  <c r="F163" i="1"/>
  <c r="N163" i="1"/>
  <c r="F164" i="1"/>
  <c r="N164" i="1"/>
  <c r="H142" i="1"/>
  <c r="P142" i="1"/>
  <c r="F147" i="1"/>
  <c r="N147" i="1"/>
  <c r="E73" i="1"/>
  <c r="K152" i="1"/>
  <c r="E91" i="1"/>
  <c r="E97" i="1"/>
  <c r="I150" i="1"/>
  <c r="E150" i="1" s="1"/>
  <c r="Q150" i="1"/>
  <c r="G153" i="1"/>
  <c r="O153" i="1"/>
  <c r="E129" i="1"/>
  <c r="F140" i="1"/>
  <c r="G161" i="1"/>
  <c r="G140" i="1"/>
  <c r="O161" i="1"/>
  <c r="O140" i="1"/>
  <c r="M154" i="1"/>
  <c r="G163" i="1"/>
  <c r="O163" i="1"/>
  <c r="G164" i="1"/>
  <c r="O164" i="1"/>
  <c r="K148" i="1"/>
  <c r="E66" i="1"/>
  <c r="L151" i="1"/>
  <c r="L152" i="1"/>
  <c r="E79" i="1"/>
  <c r="E85" i="1"/>
  <c r="E117" i="1"/>
  <c r="N140" i="1"/>
  <c r="L161" i="1"/>
  <c r="L140" i="1"/>
  <c r="H161" i="1"/>
  <c r="H140" i="1"/>
  <c r="P161" i="1"/>
  <c r="P140" i="1"/>
  <c r="F154" i="1"/>
  <c r="N154" i="1"/>
  <c r="H163" i="1"/>
  <c r="P163" i="1"/>
  <c r="H164" i="1"/>
  <c r="P164" i="1"/>
  <c r="L148" i="1"/>
  <c r="J142" i="1"/>
  <c r="H147" i="1"/>
  <c r="P147" i="1"/>
  <c r="F144" i="1"/>
  <c r="N144" i="1"/>
  <c r="E69" i="1"/>
  <c r="E72" i="1"/>
  <c r="I153" i="1"/>
  <c r="E106" i="1"/>
  <c r="Q153" i="1"/>
  <c r="I161" i="1"/>
  <c r="I140" i="1"/>
  <c r="G154" i="1"/>
  <c r="O154" i="1"/>
  <c r="I163" i="1"/>
  <c r="Q163" i="1"/>
  <c r="I164" i="1"/>
  <c r="Q164" i="1"/>
  <c r="E34" i="1"/>
  <c r="K142" i="1"/>
  <c r="I147" i="1"/>
  <c r="Q147" i="1"/>
  <c r="F152" i="1"/>
  <c r="E75" i="1"/>
  <c r="N152" i="1"/>
  <c r="E87" i="1"/>
  <c r="E93" i="1"/>
  <c r="Q149" i="1"/>
  <c r="E119" i="1"/>
  <c r="E125" i="1"/>
  <c r="Q161" i="1"/>
  <c r="Q140" i="1"/>
  <c r="E14" i="1"/>
  <c r="J161" i="1"/>
  <c r="J140" i="1"/>
  <c r="E162" i="1"/>
  <c r="H154" i="1"/>
  <c r="P154" i="1"/>
  <c r="J163" i="1"/>
  <c r="J164" i="1"/>
  <c r="F148" i="1"/>
  <c r="N148" i="1"/>
  <c r="L142" i="1"/>
  <c r="J147" i="1"/>
  <c r="F156" i="1"/>
  <c r="E156" i="1" s="1"/>
  <c r="E65" i="1"/>
  <c r="G151" i="1"/>
  <c r="O151" i="1"/>
  <c r="G152" i="1"/>
  <c r="O152" i="1"/>
  <c r="E81" i="1"/>
  <c r="I158" i="1"/>
  <c r="E158" i="1" s="1"/>
  <c r="E82" i="1"/>
  <c r="K153" i="1"/>
  <c r="E107" i="1"/>
  <c r="E113" i="1"/>
  <c r="E159" i="1"/>
  <c r="I154" i="1"/>
  <c r="J154" i="1"/>
  <c r="L147" i="1"/>
  <c r="L160" i="1" s="1"/>
  <c r="E157" i="1"/>
  <c r="E77" i="1"/>
  <c r="M153" i="1"/>
  <c r="E115" i="1"/>
  <c r="F149" i="1"/>
  <c r="E103" i="1"/>
  <c r="E123" i="1"/>
  <c r="E139" i="1"/>
  <c r="E101" i="1"/>
  <c r="K160" i="1" l="1"/>
  <c r="E149" i="1"/>
  <c r="H160" i="1"/>
  <c r="E142" i="1"/>
  <c r="O160" i="1"/>
  <c r="E148" i="1"/>
  <c r="E151" i="1"/>
  <c r="E153" i="1"/>
  <c r="E152" i="1"/>
  <c r="J160" i="1"/>
  <c r="J168" i="1" s="1"/>
  <c r="E154" i="1"/>
  <c r="H166" i="1"/>
  <c r="H168" i="1"/>
  <c r="G160" i="1"/>
  <c r="L168" i="1"/>
  <c r="L166" i="1"/>
  <c r="E161" i="1"/>
  <c r="M160" i="1"/>
  <c r="E164" i="1"/>
  <c r="E144" i="1"/>
  <c r="O166" i="1"/>
  <c r="O168" i="1"/>
  <c r="K168" i="1"/>
  <c r="K166" i="1"/>
  <c r="Q160" i="1"/>
  <c r="P160" i="1"/>
  <c r="P166" i="1" s="1"/>
  <c r="E163" i="1"/>
  <c r="I160" i="1"/>
  <c r="N160" i="1"/>
  <c r="E24" i="1"/>
  <c r="E140" i="1" s="1"/>
  <c r="E147" i="1"/>
  <c r="F160" i="1"/>
  <c r="J166" i="1" l="1"/>
  <c r="E160" i="1"/>
  <c r="E168" i="1" s="1"/>
  <c r="G168" i="1"/>
  <c r="G166" i="1"/>
  <c r="N166" i="1"/>
  <c r="N168" i="1"/>
  <c r="M168" i="1"/>
  <c r="M166" i="1"/>
  <c r="I166" i="1"/>
  <c r="I168" i="1"/>
  <c r="Q166" i="1"/>
  <c r="Q168" i="1"/>
  <c r="P168" i="1"/>
  <c r="F168" i="1"/>
  <c r="F166" i="1"/>
  <c r="E1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Czupik, Ted</author>
  </authors>
  <commentList>
    <comment ref="E49" authorId="0" shapeId="0" xr:uid="{2D3E8751-9BCE-400B-9DDC-14E76EC00110}">
      <text>
        <r>
          <rPr>
            <sz val="9"/>
            <color indexed="81"/>
            <rFont val="Tahoma"/>
            <family val="2"/>
          </rPr>
          <t xml:space="preserve">IC - Erlanger from DEO
</t>
        </r>
      </text>
    </comment>
  </commentList>
</comments>
</file>

<file path=xl/sharedStrings.xml><?xml version="1.0" encoding="utf-8"?>
<sst xmlns="http://schemas.openxmlformats.org/spreadsheetml/2006/main" count="321" uniqueCount="177">
  <si>
    <t>MONTHLY REVENUES AND EXPENSES BY ACCOUNT</t>
  </si>
  <si>
    <t>BASE PERIOD</t>
  </si>
  <si>
    <t>ACTUAL</t>
  </si>
  <si>
    <t>BUDGET</t>
  </si>
  <si>
    <t>Account</t>
  </si>
  <si>
    <t>Description</t>
  </si>
  <si>
    <t>Code</t>
  </si>
  <si>
    <t>FERC</t>
  </si>
  <si>
    <t>Total</t>
  </si>
  <si>
    <t>Depreciation Expense</t>
  </si>
  <si>
    <t>DEPR</t>
  </si>
  <si>
    <t>Amort Exp - Limited Term</t>
  </si>
  <si>
    <t>Reg Assest Amortization</t>
  </si>
  <si>
    <t>AMORT</t>
  </si>
  <si>
    <t>DSM Amortization</t>
  </si>
  <si>
    <t>OTH</t>
  </si>
  <si>
    <t>Taxes Property-Operating</t>
  </si>
  <si>
    <t>OTHTX</t>
  </si>
  <si>
    <t>State Unemployment Tax</t>
  </si>
  <si>
    <t>Federal Unemployment Tax</t>
  </si>
  <si>
    <t>Employer FICA Tax</t>
  </si>
  <si>
    <t>Franchise Tax</t>
  </si>
  <si>
    <t>Fed Social Security Tax-Elec</t>
  </si>
  <si>
    <t>Sales and Use Expense</t>
  </si>
  <si>
    <t>Allocated Payroll Taxes</t>
  </si>
  <si>
    <t>Federal Income Taxes Utility Op Income</t>
  </si>
  <si>
    <t>FIT</t>
  </si>
  <si>
    <t>State/Local Inc Tax Exp Utility Op Inc</t>
  </si>
  <si>
    <t>Deferred FIT</t>
  </si>
  <si>
    <t>Deferred SIT</t>
  </si>
  <si>
    <t>Deferred FIT - ARAM</t>
  </si>
  <si>
    <t>Amortization of Investment Tax Credit</t>
  </si>
  <si>
    <t>Deferred SIT - ARAM</t>
  </si>
  <si>
    <t>DFIT - Other</t>
  </si>
  <si>
    <t>DSIT: State Excess DIT Amort</t>
  </si>
  <si>
    <t>DFIT: Federal Excess DIT Amort</t>
  </si>
  <si>
    <t>Loss on Sale of A/R</t>
  </si>
  <si>
    <t>CO</t>
  </si>
  <si>
    <t>I/C - Loss on Sale of A/R</t>
  </si>
  <si>
    <t>IC Sale of AR Fees VIE</t>
  </si>
  <si>
    <t>Residential Sales-Gas</t>
  </si>
  <si>
    <t>REV</t>
  </si>
  <si>
    <t>Gas Residential Sales-Unbilled</t>
  </si>
  <si>
    <t>Industrial Sales-Gas</t>
  </si>
  <si>
    <t>Gas Industrial Sales Unbilled</t>
  </si>
  <si>
    <t>Gas Commercial Sales</t>
  </si>
  <si>
    <t>Gas Commercial Sales Unbilled</t>
  </si>
  <si>
    <t>Other Sales to Public Auth-Gas</t>
  </si>
  <si>
    <t>Gas OPA Unbilled</t>
  </si>
  <si>
    <t>Gas Public St Hwy Ltng</t>
  </si>
  <si>
    <t>Interdepartmental Sales</t>
  </si>
  <si>
    <t>Discounts Earn/Lost-Gas</t>
  </si>
  <si>
    <t>Misc Service Revenue-Gas</t>
  </si>
  <si>
    <t>IC Misc Svc Reg Gas Reg</t>
  </si>
  <si>
    <t>Transp Gas of Others</t>
  </si>
  <si>
    <t>IC Gas Transp Rev Reg</t>
  </si>
  <si>
    <t>Comm Gas Transp Only</t>
  </si>
  <si>
    <t>Comm Gas Transp Unbilled</t>
  </si>
  <si>
    <t>Indust Gas Transp Only</t>
  </si>
  <si>
    <t>Indust Gas Transp Unbilled</t>
  </si>
  <si>
    <t>OPA Gas Transp Only</t>
  </si>
  <si>
    <t>OPA Gas Transp Unbilled</t>
  </si>
  <si>
    <t>Gas Losses Damaged Lines</t>
  </si>
  <si>
    <t>Provision for Rate Refund</t>
  </si>
  <si>
    <t>Gas Boiler Labor</t>
  </si>
  <si>
    <t>PO</t>
  </si>
  <si>
    <t>Gas Production-Other Power Ex</t>
  </si>
  <si>
    <t>Liq Petro Gas Exp-Vapor Proc</t>
  </si>
  <si>
    <t>Liquid Petroleum Gas</t>
  </si>
  <si>
    <t>Gas Misc Production Exp</t>
  </si>
  <si>
    <t>Maint Gas Production Equipmen</t>
  </si>
  <si>
    <t>PM</t>
  </si>
  <si>
    <t>Purchases Gas &amp; NGL</t>
  </si>
  <si>
    <t>Fuel</t>
  </si>
  <si>
    <t>Purchases Gas &amp; NGL-Aff</t>
  </si>
  <si>
    <t>Unrecovered Purchase Gas Adj</t>
  </si>
  <si>
    <t>Purchase Gas Cost Unbilled Rev</t>
  </si>
  <si>
    <t>Gas Purchased Expenses</t>
  </si>
  <si>
    <t>I/C Gas Purchased Expenses</t>
  </si>
  <si>
    <t>Operation Supv &amp; Eng-Tran</t>
  </si>
  <si>
    <t>TO</t>
  </si>
  <si>
    <t>Other Expenses-Trans</t>
  </si>
  <si>
    <t>Transm-Maint of Mains</t>
  </si>
  <si>
    <t>TM</t>
  </si>
  <si>
    <t>Distribution Load Dispatching</t>
  </si>
  <si>
    <t>DO</t>
  </si>
  <si>
    <t>Mains And Services</t>
  </si>
  <si>
    <t>Measuring And Reg Stations-Ge</t>
  </si>
  <si>
    <t>Measuring &amp; Reg Station-Indus</t>
  </si>
  <si>
    <t>Meter And House Regulator Exp</t>
  </si>
  <si>
    <t>Customer Installation Expense</t>
  </si>
  <si>
    <t>Gas Distribution-Other Expense</t>
  </si>
  <si>
    <t>Maintenance of Mains</t>
  </si>
  <si>
    <t>DM</t>
  </si>
  <si>
    <t>Maint-Meas/Reg Stn Equip-Gas</t>
  </si>
  <si>
    <t>Maintenance of Services</t>
  </si>
  <si>
    <t>Maint - Meters And House Reg</t>
  </si>
  <si>
    <t>Maint-Other Distribution Equip</t>
  </si>
  <si>
    <t>Supervision-Cust Accts</t>
  </si>
  <si>
    <t>Meter Reading Expense</t>
  </si>
  <si>
    <t>Cust Records &amp; Collection Exp</t>
  </si>
  <si>
    <t>Cust Contracts &amp; Orders-Local</t>
  </si>
  <si>
    <t>Cust Billing &amp; Acct</t>
  </si>
  <si>
    <t>Cust Collecting-Local</t>
  </si>
  <si>
    <t>Cust Receiv &amp; Collect Exp-Edp</t>
  </si>
  <si>
    <t>IC Collection Agent Revenue</t>
  </si>
  <si>
    <t>BAD DEBT EXPENSE</t>
  </si>
  <si>
    <t>Misc Customer Accts Expenses</t>
  </si>
  <si>
    <t>Cust Assist Exp-General</t>
  </si>
  <si>
    <t>CSI</t>
  </si>
  <si>
    <t>Misc Advertising Expenses</t>
  </si>
  <si>
    <t>Misc Cust Serv/Inform Exp</t>
  </si>
  <si>
    <t>Exp-Rs Reg Prod/Svces-CstAccts</t>
  </si>
  <si>
    <t>Demonstrating &amp; Selling Exp</t>
  </si>
  <si>
    <t>SE</t>
  </si>
  <si>
    <t>Advertising Expense</t>
  </si>
  <si>
    <t>A &amp; G Salaries</t>
  </si>
  <si>
    <t>AGO</t>
  </si>
  <si>
    <t>Employee Expenses</t>
  </si>
  <si>
    <t>Office Expenses</t>
  </si>
  <si>
    <t>Telephone And Telegraph Exp</t>
  </si>
  <si>
    <t>Computer Services Expenses</t>
  </si>
  <si>
    <t>Computer Rent (Go Only)</t>
  </si>
  <si>
    <t>Other</t>
  </si>
  <si>
    <t>Office Supplies &amp; Expenses</t>
  </si>
  <si>
    <t>Outside Services Employed</t>
  </si>
  <si>
    <t>Outside Services Employee &amp;</t>
  </si>
  <si>
    <t>Property Insurance</t>
  </si>
  <si>
    <t>Inter-Co Prop Ins Exp</t>
  </si>
  <si>
    <t>Property Insurance For Corp.</t>
  </si>
  <si>
    <t>Injuries &amp; Damages</t>
  </si>
  <si>
    <t>INTER-CO GEN LIAB EXP</t>
  </si>
  <si>
    <t>Injuries And Damages-Other</t>
  </si>
  <si>
    <t>Environmental Inj &amp; Damages</t>
  </si>
  <si>
    <t>Injuries And Damages For Corp.</t>
  </si>
  <si>
    <t>EMPL PENSIONS AND BENEFITS</t>
  </si>
  <si>
    <t>Employee Benefits-Transferred</t>
  </si>
  <si>
    <t>Non Serv Pension (ASU 2017-07)</t>
  </si>
  <si>
    <t>Regulatory Expenses (Go)</t>
  </si>
  <si>
    <t>State Reg Comm Proceeding</t>
  </si>
  <si>
    <t>Duplicate Chrgs-Enrgy To Exp</t>
  </si>
  <si>
    <t>Admin Exp Transf</t>
  </si>
  <si>
    <t>Miscellaneous Advertising Exp</t>
  </si>
  <si>
    <t>Misc General Expenses</t>
  </si>
  <si>
    <t>Exp Of Servicing Securities</t>
  </si>
  <si>
    <t>Dues To Various Organizations</t>
  </si>
  <si>
    <t>Director'S Expenses</t>
  </si>
  <si>
    <t>Buy\Sell Transf Employee Homes</t>
  </si>
  <si>
    <t>Research &amp; Development</t>
  </si>
  <si>
    <t>General Expenses</t>
  </si>
  <si>
    <t>Rents-A&amp;G</t>
  </si>
  <si>
    <t>A&amp;G Rents-IC</t>
  </si>
  <si>
    <t>Maintenance Of Gen Plant-Gas</t>
  </si>
  <si>
    <t>Cust Infor &amp; Computer Control</t>
  </si>
  <si>
    <t>AGM</t>
  </si>
  <si>
    <t>Revenues</t>
  </si>
  <si>
    <t>OperatingExpenses</t>
  </si>
  <si>
    <t>Gas Purchased Expense</t>
  </si>
  <si>
    <t>Operation</t>
  </si>
  <si>
    <t>Production</t>
  </si>
  <si>
    <t>Customer Accounts</t>
  </si>
  <si>
    <t>Customer Service &amp; Information</t>
  </si>
  <si>
    <t>Sales Expense</t>
  </si>
  <si>
    <t>Transmission</t>
  </si>
  <si>
    <t>Distribution</t>
  </si>
  <si>
    <t>A&amp;G</t>
  </si>
  <si>
    <t>Maintenance</t>
  </si>
  <si>
    <t>Operation &amp; Maintenance Expense</t>
  </si>
  <si>
    <t>Amortization of Deferred Expenses</t>
  </si>
  <si>
    <t>Taxes Other Than Income Taxes</t>
  </si>
  <si>
    <t>Income Taxes</t>
  </si>
  <si>
    <t>Operating Income</t>
  </si>
  <si>
    <t>Operating Income - Before Income Taxes</t>
  </si>
  <si>
    <t>DUKE ENERGY KENTUCKY, INC.</t>
  </si>
  <si>
    <t>CASE NO. 2021-00190</t>
  </si>
  <si>
    <t>DATA: "X" BASE PERIOD   FORECASTED PERIOD</t>
  </si>
  <si>
    <t xml:space="preserve">TYPE OF FILING:  "X" ORIGINAL   UPDATED    REVISED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</si>
</sst>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_)"/>
  </numFmts>
  <fonts count="12" x14ac:knownFonts="1">
    <font>
      <sz val="10"/>
      <name val="Arial"/>
      <family val="2"/>
    </font>
    <font>
      <sz val="12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name val="Times New Roman"/>
      <family val="1"/>
    </font>
    <font>
      <sz val="10"/>
      <color rgb="FF0000FF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3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37" fontId="2" fillId="0" borderId="0" xfId="1" applyNumberFormat="1" applyFont="1"/>
    <xf numFmtId="0" fontId="5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Continuous"/>
    </xf>
    <xf numFmtId="0" fontId="3" fillId="3" borderId="1" xfId="1" applyFont="1" applyFill="1" applyBorder="1" applyAlignment="1">
      <alignment horizontal="centerContinuous"/>
    </xf>
    <xf numFmtId="0" fontId="5" fillId="0" borderId="2" xfId="1" applyFont="1" applyBorder="1" applyAlignment="1">
      <alignment horizontal="center"/>
    </xf>
    <xf numFmtId="17" fontId="5" fillId="0" borderId="2" xfId="1" applyNumberFormat="1" applyFont="1" applyBorder="1" applyAlignment="1">
      <alignment horizontal="center"/>
    </xf>
    <xf numFmtId="17" fontId="6" fillId="0" borderId="2" xfId="1" applyNumberFormat="1" applyFont="1" applyBorder="1" applyAlignment="1">
      <alignment horizontal="center"/>
    </xf>
    <xf numFmtId="17" fontId="3" fillId="0" borderId="2" xfId="1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2" fillId="0" borderId="0" xfId="2" applyFont="1" applyAlignment="1">
      <alignment horizontal="center"/>
    </xf>
    <xf numFmtId="37" fontId="2" fillId="0" borderId="0" xfId="2" applyNumberFormat="1" applyFont="1"/>
    <xf numFmtId="1" fontId="8" fillId="0" borderId="0" xfId="0" applyNumberFormat="1" applyFont="1" applyAlignment="1">
      <alignment horizontal="center"/>
    </xf>
    <xf numFmtId="49" fontId="8" fillId="0" borderId="0" xfId="0" quotePrefix="1" applyNumberFormat="1" applyFont="1"/>
    <xf numFmtId="0" fontId="8" fillId="0" borderId="0" xfId="2" quotePrefix="1" applyFont="1"/>
    <xf numFmtId="0" fontId="8" fillId="0" borderId="0" xfId="0" applyFont="1"/>
    <xf numFmtId="1" fontId="8" fillId="0" borderId="0" xfId="0" applyNumberFormat="1" applyFont="1" applyAlignment="1">
      <alignment horizontal="left"/>
    </xf>
    <xf numFmtId="164" fontId="8" fillId="0" borderId="0" xfId="1" applyNumberFormat="1" applyFont="1"/>
    <xf numFmtId="164" fontId="9" fillId="0" borderId="0" xfId="1" applyNumberFormat="1" applyFont="1"/>
    <xf numFmtId="1" fontId="2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left" indent="2"/>
    </xf>
    <xf numFmtId="37" fontId="2" fillId="0" borderId="0" xfId="1" applyNumberFormat="1" applyFont="1" applyAlignment="1">
      <alignment horizontal="center"/>
    </xf>
    <xf numFmtId="164" fontId="2" fillId="0" borderId="0" xfId="1" applyNumberFormat="1" applyFont="1"/>
    <xf numFmtId="0" fontId="2" fillId="0" borderId="0" xfId="1" applyFont="1" applyFill="1"/>
    <xf numFmtId="37" fontId="2" fillId="0" borderId="0" xfId="1" applyNumberFormat="1" applyFont="1" applyFill="1"/>
    <xf numFmtId="37" fontId="8" fillId="0" borderId="0" xfId="1" applyNumberFormat="1" applyFont="1" applyFill="1"/>
  </cellXfs>
  <cellStyles count="3">
    <cellStyle name="Normal" xfId="0" builtinId="0"/>
    <cellStyle name="Normal_ACCTTABLE" xfId="1" xr:uid="{E2E61A9B-E918-4D1E-81C0-F4537E5781B1}"/>
    <cellStyle name="Normal_KPSC GAS SFRs-Forward Looking" xfId="2" xr:uid="{EE1F8821-2D4F-4CB7-A417-DDC598BEF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4B92A-1C71-4234-9967-07F71C71078C}">
  <sheetPr codeName="Sheet7">
    <tabColor theme="2" tint="-0.499984740745262"/>
  </sheetPr>
  <dimension ref="A1:Q174"/>
  <sheetViews>
    <sheetView tabSelected="1" topLeftCell="C1" workbookViewId="0"/>
  </sheetViews>
  <sheetFormatPr defaultColWidth="15.5546875" defaultRowHeight="13.2" x14ac:dyDescent="0.25"/>
  <cols>
    <col min="1" max="1" width="9.5546875" style="1" customWidth="1"/>
    <col min="2" max="2" width="33.5546875" style="1" customWidth="1"/>
    <col min="3" max="4" width="9.5546875" style="1" customWidth="1"/>
    <col min="5" max="5" width="15.5546875" style="2" customWidth="1"/>
    <col min="6" max="17" width="12.5546875" style="2" customWidth="1"/>
    <col min="18" max="16384" width="15.5546875" style="2"/>
  </cols>
  <sheetData>
    <row r="1" spans="1:17" x14ac:dyDescent="0.25">
      <c r="A1" s="3" t="s">
        <v>173</v>
      </c>
      <c r="B1" s="3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5">
      <c r="A2" s="3" t="s">
        <v>174</v>
      </c>
      <c r="B2" s="3"/>
    </row>
    <row r="3" spans="1:17" x14ac:dyDescent="0.25">
      <c r="A3" s="4" t="s">
        <v>0</v>
      </c>
      <c r="B3" s="4"/>
    </row>
    <row r="4" spans="1:17" x14ac:dyDescent="0.25">
      <c r="A4" s="4" t="s">
        <v>1</v>
      </c>
      <c r="B4" s="4"/>
    </row>
    <row r="5" spans="1:17" x14ac:dyDescent="0.25">
      <c r="A5" s="3"/>
      <c r="B5" s="3"/>
    </row>
    <row r="6" spans="1:17" x14ac:dyDescent="0.25">
      <c r="A6" s="3" t="s">
        <v>175</v>
      </c>
      <c r="B6" s="3"/>
      <c r="F6" s="5"/>
      <c r="K6" s="5"/>
      <c r="L6" s="5"/>
      <c r="M6" s="5"/>
      <c r="N6" s="5"/>
    </row>
    <row r="7" spans="1:17" x14ac:dyDescent="0.25">
      <c r="A7" s="3" t="s">
        <v>176</v>
      </c>
      <c r="B7" s="3"/>
      <c r="F7" s="5"/>
      <c r="L7" s="5"/>
      <c r="M7" s="5"/>
      <c r="N7" s="5"/>
    </row>
    <row r="8" spans="1:17" x14ac:dyDescent="0.25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5">
      <c r="E9" s="5"/>
    </row>
    <row r="10" spans="1:17" ht="13.8" thickBot="1" x14ac:dyDescent="0.3">
      <c r="E10" s="6"/>
      <c r="F10" s="7" t="s">
        <v>2</v>
      </c>
      <c r="G10" s="7" t="s">
        <v>2</v>
      </c>
      <c r="H10" s="7" t="s">
        <v>2</v>
      </c>
      <c r="I10" s="7" t="s">
        <v>2</v>
      </c>
      <c r="J10" s="7" t="s">
        <v>2</v>
      </c>
      <c r="K10" s="7" t="s">
        <v>2</v>
      </c>
      <c r="L10" s="7" t="s">
        <v>2</v>
      </c>
      <c r="M10" s="7" t="s">
        <v>2</v>
      </c>
      <c r="N10" s="8" t="s">
        <v>3</v>
      </c>
      <c r="O10" s="8" t="s">
        <v>3</v>
      </c>
      <c r="P10" s="8" t="s">
        <v>3</v>
      </c>
      <c r="Q10" s="8" t="s">
        <v>3</v>
      </c>
    </row>
    <row r="11" spans="1:17" ht="13.8" thickBot="1" x14ac:dyDescent="0.3">
      <c r="A11" s="9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10">
        <v>44104</v>
      </c>
      <c r="G11" s="10">
        <v>44135</v>
      </c>
      <c r="H11" s="10">
        <v>44165</v>
      </c>
      <c r="I11" s="10">
        <v>44196</v>
      </c>
      <c r="J11" s="10">
        <v>44227</v>
      </c>
      <c r="K11" s="11">
        <v>44255</v>
      </c>
      <c r="L11" s="11">
        <v>44286</v>
      </c>
      <c r="M11" s="11">
        <v>44316</v>
      </c>
      <c r="N11" s="12">
        <v>44347</v>
      </c>
      <c r="O11" s="12">
        <v>44377</v>
      </c>
      <c r="P11" s="12">
        <v>44408</v>
      </c>
      <c r="Q11" s="12">
        <v>44439</v>
      </c>
    </row>
    <row r="12" spans="1:17" x14ac:dyDescent="0.25">
      <c r="A12" s="13">
        <v>403002</v>
      </c>
      <c r="B12" s="14" t="s">
        <v>9</v>
      </c>
      <c r="C12" s="13" t="s">
        <v>10</v>
      </c>
      <c r="D12" s="15">
        <f>VALUE(LEFT(A12,3))</f>
        <v>403</v>
      </c>
      <c r="E12" s="16">
        <f>SUM(F12:Q12)</f>
        <v>15836014</v>
      </c>
      <c r="F12" s="31">
        <v>1214309</v>
      </c>
      <c r="G12" s="31">
        <v>1220388</v>
      </c>
      <c r="H12" s="31">
        <v>1226144</v>
      </c>
      <c r="I12" s="31">
        <v>1274508</v>
      </c>
      <c r="J12" s="31">
        <v>1283029</v>
      </c>
      <c r="K12" s="31">
        <v>1289438</v>
      </c>
      <c r="L12" s="31">
        <v>1291614</v>
      </c>
      <c r="M12" s="31">
        <v>1296376</v>
      </c>
      <c r="N12" s="31">
        <v>1432128</v>
      </c>
      <c r="O12" s="31">
        <v>1433714</v>
      </c>
      <c r="P12" s="31">
        <v>1436726</v>
      </c>
      <c r="Q12" s="31">
        <v>1437640</v>
      </c>
    </row>
    <row r="13" spans="1:17" x14ac:dyDescent="0.25">
      <c r="A13" s="13">
        <v>404200</v>
      </c>
      <c r="B13" s="14" t="s">
        <v>11</v>
      </c>
      <c r="C13" s="13" t="s">
        <v>10</v>
      </c>
      <c r="D13" s="15">
        <f t="shared" ref="D13:D76" si="0">VALUE(LEFT(A13,3))</f>
        <v>404</v>
      </c>
      <c r="E13" s="16">
        <f t="shared" ref="E13:E58" si="1">SUM(F13:Q13)</f>
        <v>3680288</v>
      </c>
      <c r="F13" s="31">
        <v>420534</v>
      </c>
      <c r="G13" s="31">
        <v>336102</v>
      </c>
      <c r="H13" s="31">
        <v>338677</v>
      </c>
      <c r="I13" s="31">
        <v>332457</v>
      </c>
      <c r="J13" s="31">
        <v>349084</v>
      </c>
      <c r="K13" s="31">
        <v>339923</v>
      </c>
      <c r="L13" s="31">
        <v>340220</v>
      </c>
      <c r="M13" s="31">
        <v>456224</v>
      </c>
      <c r="N13" s="31">
        <v>191963</v>
      </c>
      <c r="O13" s="31">
        <v>191963</v>
      </c>
      <c r="P13" s="31">
        <v>191963</v>
      </c>
      <c r="Q13" s="31">
        <v>191178</v>
      </c>
    </row>
    <row r="14" spans="1:17" x14ac:dyDescent="0.25">
      <c r="A14" s="13">
        <v>407305</v>
      </c>
      <c r="B14" s="14" t="s">
        <v>12</v>
      </c>
      <c r="C14" s="13" t="s">
        <v>13</v>
      </c>
      <c r="D14" s="15">
        <f t="shared" si="0"/>
        <v>407</v>
      </c>
      <c r="E14" s="16">
        <f t="shared" si="1"/>
        <v>468484</v>
      </c>
      <c r="F14" s="31">
        <v>29727</v>
      </c>
      <c r="G14" s="31">
        <v>29727</v>
      </c>
      <c r="H14" s="31">
        <v>29727</v>
      </c>
      <c r="I14" s="31">
        <v>29727</v>
      </c>
      <c r="J14" s="31">
        <v>29727</v>
      </c>
      <c r="K14" s="31">
        <v>29727</v>
      </c>
      <c r="L14" s="31">
        <v>29727</v>
      </c>
      <c r="M14" s="31">
        <v>29727</v>
      </c>
      <c r="N14" s="31">
        <v>57667</v>
      </c>
      <c r="O14" s="31">
        <v>57667</v>
      </c>
      <c r="P14" s="31">
        <v>57667</v>
      </c>
      <c r="Q14" s="31">
        <v>57667</v>
      </c>
    </row>
    <row r="15" spans="1:17" x14ac:dyDescent="0.25">
      <c r="A15" s="13">
        <v>407355</v>
      </c>
      <c r="B15" s="14" t="s">
        <v>14</v>
      </c>
      <c r="C15" s="13" t="s">
        <v>15</v>
      </c>
      <c r="D15" s="15">
        <f t="shared" si="0"/>
        <v>407</v>
      </c>
      <c r="E15" s="16">
        <f t="shared" si="1"/>
        <v>1712360</v>
      </c>
      <c r="F15" s="31">
        <v>30573</v>
      </c>
      <c r="G15" s="31">
        <v>74147</v>
      </c>
      <c r="H15" s="31">
        <v>144611</v>
      </c>
      <c r="I15" s="31">
        <v>357279</v>
      </c>
      <c r="J15" s="31">
        <v>354004</v>
      </c>
      <c r="K15" s="31">
        <v>412345</v>
      </c>
      <c r="L15" s="31">
        <v>203978</v>
      </c>
      <c r="M15" s="31">
        <v>135423</v>
      </c>
      <c r="N15" s="31">
        <v>0</v>
      </c>
      <c r="O15" s="31">
        <v>0</v>
      </c>
      <c r="P15" s="31">
        <v>0</v>
      </c>
      <c r="Q15" s="31">
        <v>0</v>
      </c>
    </row>
    <row r="16" spans="1:17" x14ac:dyDescent="0.25">
      <c r="A16" s="13">
        <v>408121</v>
      </c>
      <c r="B16" s="14" t="s">
        <v>16</v>
      </c>
      <c r="C16" s="17" t="s">
        <v>17</v>
      </c>
      <c r="D16" s="15">
        <f t="shared" si="0"/>
        <v>408</v>
      </c>
      <c r="E16" s="16">
        <f t="shared" si="1"/>
        <v>3609113</v>
      </c>
      <c r="F16" s="31">
        <v>282833</v>
      </c>
      <c r="G16" s="31">
        <v>282833</v>
      </c>
      <c r="H16" s="31">
        <v>282833</v>
      </c>
      <c r="I16" s="31">
        <v>126966</v>
      </c>
      <c r="J16" s="31">
        <v>282833</v>
      </c>
      <c r="K16" s="31">
        <v>375579</v>
      </c>
      <c r="L16" s="31">
        <v>329206</v>
      </c>
      <c r="M16" s="31">
        <v>329206</v>
      </c>
      <c r="N16" s="31">
        <v>329206</v>
      </c>
      <c r="O16" s="31">
        <v>329206</v>
      </c>
      <c r="P16" s="31">
        <v>329206</v>
      </c>
      <c r="Q16" s="31">
        <v>329206</v>
      </c>
    </row>
    <row r="17" spans="1:17" x14ac:dyDescent="0.25">
      <c r="A17" s="13">
        <v>408150</v>
      </c>
      <c r="B17" s="14" t="s">
        <v>18</v>
      </c>
      <c r="C17" s="17" t="s">
        <v>17</v>
      </c>
      <c r="D17" s="15">
        <f t="shared" si="0"/>
        <v>408</v>
      </c>
      <c r="E17" s="16">
        <f t="shared" si="1"/>
        <v>5194</v>
      </c>
      <c r="F17" s="31">
        <v>5</v>
      </c>
      <c r="G17" s="31">
        <v>5</v>
      </c>
      <c r="H17" s="31">
        <v>6</v>
      </c>
      <c r="I17" s="31">
        <v>9</v>
      </c>
      <c r="J17" s="31">
        <v>3503</v>
      </c>
      <c r="K17" s="31">
        <v>1327</v>
      </c>
      <c r="L17" s="31">
        <v>261</v>
      </c>
      <c r="M17" s="31">
        <v>78</v>
      </c>
      <c r="N17" s="31">
        <v>0</v>
      </c>
      <c r="O17" s="31">
        <v>0</v>
      </c>
      <c r="P17" s="31">
        <v>0</v>
      </c>
      <c r="Q17" s="31">
        <v>0</v>
      </c>
    </row>
    <row r="18" spans="1:17" x14ac:dyDescent="0.25">
      <c r="A18" s="13">
        <v>408151</v>
      </c>
      <c r="B18" s="14" t="s">
        <v>19</v>
      </c>
      <c r="C18" s="17" t="s">
        <v>17</v>
      </c>
      <c r="D18" s="15">
        <f t="shared" si="0"/>
        <v>408</v>
      </c>
      <c r="E18" s="16">
        <f t="shared" si="1"/>
        <v>1853</v>
      </c>
      <c r="F18" s="31">
        <v>-248</v>
      </c>
      <c r="G18" s="31">
        <v>-263</v>
      </c>
      <c r="H18" s="31">
        <v>-261</v>
      </c>
      <c r="I18" s="31">
        <v>-256</v>
      </c>
      <c r="J18" s="31">
        <v>2017</v>
      </c>
      <c r="K18" s="31">
        <v>320</v>
      </c>
      <c r="L18" s="31">
        <v>276</v>
      </c>
      <c r="M18" s="31">
        <v>268</v>
      </c>
      <c r="N18" s="31">
        <v>0</v>
      </c>
      <c r="O18" s="31">
        <v>0</v>
      </c>
      <c r="P18" s="31">
        <v>0</v>
      </c>
      <c r="Q18" s="31">
        <v>0</v>
      </c>
    </row>
    <row r="19" spans="1:17" x14ac:dyDescent="0.25">
      <c r="A19" s="13">
        <v>408152</v>
      </c>
      <c r="B19" s="18" t="s">
        <v>20</v>
      </c>
      <c r="C19" s="17" t="s">
        <v>17</v>
      </c>
      <c r="D19" s="15">
        <f t="shared" si="0"/>
        <v>408</v>
      </c>
      <c r="E19" s="16">
        <f t="shared" si="1"/>
        <v>208130</v>
      </c>
      <c r="F19" s="31">
        <v>-3331</v>
      </c>
      <c r="G19" s="31">
        <v>23645</v>
      </c>
      <c r="H19" s="31">
        <v>34358</v>
      </c>
      <c r="I19" s="31">
        <v>44366</v>
      </c>
      <c r="J19" s="31">
        <v>27357</v>
      </c>
      <c r="K19" s="31">
        <v>27712</v>
      </c>
      <c r="L19" s="31">
        <v>25977</v>
      </c>
      <c r="M19" s="31">
        <v>28046</v>
      </c>
      <c r="N19" s="31">
        <v>0</v>
      </c>
      <c r="O19" s="31">
        <v>0</v>
      </c>
      <c r="P19" s="31">
        <v>0</v>
      </c>
      <c r="Q19" s="31">
        <v>0</v>
      </c>
    </row>
    <row r="20" spans="1:17" x14ac:dyDescent="0.25">
      <c r="A20" s="13">
        <v>408470</v>
      </c>
      <c r="B20" s="19" t="s">
        <v>21</v>
      </c>
      <c r="C20" s="17" t="s">
        <v>17</v>
      </c>
      <c r="D20" s="15">
        <f>VALUE(LEFT(A20,3))</f>
        <v>408</v>
      </c>
      <c r="E20" s="16">
        <f>SUM(F20:Q20)</f>
        <v>4907</v>
      </c>
      <c r="F20" s="31">
        <v>543</v>
      </c>
      <c r="G20" s="31">
        <v>543</v>
      </c>
      <c r="H20" s="31">
        <v>543</v>
      </c>
      <c r="I20" s="31">
        <v>718</v>
      </c>
      <c r="J20" s="31">
        <v>639</v>
      </c>
      <c r="K20" s="31">
        <v>639</v>
      </c>
      <c r="L20" s="31">
        <v>639</v>
      </c>
      <c r="M20" s="31">
        <v>643</v>
      </c>
      <c r="N20" s="31">
        <v>0</v>
      </c>
      <c r="O20" s="31">
        <v>0</v>
      </c>
      <c r="P20" s="31">
        <v>0</v>
      </c>
      <c r="Q20" s="31">
        <v>0</v>
      </c>
    </row>
    <row r="21" spans="1:17" x14ac:dyDescent="0.25">
      <c r="A21" s="13">
        <v>408700</v>
      </c>
      <c r="B21" s="20" t="s">
        <v>22</v>
      </c>
      <c r="C21" s="17" t="s">
        <v>17</v>
      </c>
      <c r="D21" s="15">
        <f t="shared" si="0"/>
        <v>408</v>
      </c>
      <c r="E21" s="16">
        <f t="shared" si="1"/>
        <v>-2000</v>
      </c>
      <c r="F21" s="31">
        <v>-3000</v>
      </c>
      <c r="G21" s="31">
        <v>0</v>
      </c>
      <c r="H21" s="31">
        <v>0</v>
      </c>
      <c r="I21" s="31">
        <v>5000</v>
      </c>
      <c r="J21" s="31">
        <v>0</v>
      </c>
      <c r="K21" s="31">
        <v>0</v>
      </c>
      <c r="L21" s="31">
        <v>-4000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x14ac:dyDescent="0.25">
      <c r="A22" s="13">
        <v>408851</v>
      </c>
      <c r="B22" s="20" t="s">
        <v>23</v>
      </c>
      <c r="C22" s="17" t="s">
        <v>17</v>
      </c>
      <c r="D22" s="15">
        <f t="shared" si="0"/>
        <v>408</v>
      </c>
      <c r="E22" s="16">
        <f t="shared" si="1"/>
        <v>-14874</v>
      </c>
      <c r="F22" s="31">
        <v>-14471</v>
      </c>
      <c r="G22" s="31">
        <v>0</v>
      </c>
      <c r="H22" s="31">
        <v>0</v>
      </c>
      <c r="I22" s="31">
        <v>0</v>
      </c>
      <c r="J22" s="31">
        <v>0</v>
      </c>
      <c r="K22" s="31">
        <v>-403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x14ac:dyDescent="0.25">
      <c r="A23" s="13">
        <v>408960</v>
      </c>
      <c r="B23" s="20" t="s">
        <v>24</v>
      </c>
      <c r="C23" s="17" t="s">
        <v>17</v>
      </c>
      <c r="D23" s="15">
        <f t="shared" si="0"/>
        <v>408</v>
      </c>
      <c r="E23" s="16">
        <f t="shared" si="1"/>
        <v>441026</v>
      </c>
      <c r="F23" s="31">
        <v>36181</v>
      </c>
      <c r="G23" s="31">
        <v>1512</v>
      </c>
      <c r="H23" s="31">
        <v>30959</v>
      </c>
      <c r="I23" s="31">
        <v>60896</v>
      </c>
      <c r="J23" s="31">
        <v>35234</v>
      </c>
      <c r="K23" s="31">
        <v>31682</v>
      </c>
      <c r="L23" s="31">
        <v>22318</v>
      </c>
      <c r="M23" s="31">
        <v>14494</v>
      </c>
      <c r="N23" s="31">
        <v>48941</v>
      </c>
      <c r="O23" s="31">
        <v>48623</v>
      </c>
      <c r="P23" s="31">
        <v>61517</v>
      </c>
      <c r="Q23" s="31">
        <v>48669</v>
      </c>
    </row>
    <row r="24" spans="1:17" x14ac:dyDescent="0.25">
      <c r="A24" s="13">
        <v>409060</v>
      </c>
      <c r="B24" s="20" t="s">
        <v>25</v>
      </c>
      <c r="C24" s="17" t="s">
        <v>26</v>
      </c>
      <c r="D24" s="15">
        <f t="shared" si="0"/>
        <v>409</v>
      </c>
      <c r="E24" s="16">
        <f t="shared" si="1"/>
        <v>2063090</v>
      </c>
      <c r="F24" s="32">
        <v>171924</v>
      </c>
      <c r="G24" s="32">
        <v>171924</v>
      </c>
      <c r="H24" s="32">
        <v>171924</v>
      </c>
      <c r="I24" s="32">
        <v>171924</v>
      </c>
      <c r="J24" s="32">
        <v>171924</v>
      </c>
      <c r="K24" s="32">
        <v>171924</v>
      </c>
      <c r="L24" s="32">
        <v>171924</v>
      </c>
      <c r="M24" s="32">
        <v>171924</v>
      </c>
      <c r="N24" s="32">
        <v>171924</v>
      </c>
      <c r="O24" s="32">
        <v>171924</v>
      </c>
      <c r="P24" s="32">
        <v>171924</v>
      </c>
      <c r="Q24" s="32">
        <v>171926</v>
      </c>
    </row>
    <row r="25" spans="1:17" x14ac:dyDescent="0.25">
      <c r="A25" s="13">
        <v>409160</v>
      </c>
      <c r="B25" s="19" t="s">
        <v>27</v>
      </c>
      <c r="C25" s="13" t="s">
        <v>26</v>
      </c>
      <c r="D25" s="15">
        <f t="shared" si="0"/>
        <v>409</v>
      </c>
      <c r="E25" s="16">
        <f t="shared" si="1"/>
        <v>-277559</v>
      </c>
      <c r="F25" s="32">
        <v>-23130</v>
      </c>
      <c r="G25" s="32">
        <v>-23130</v>
      </c>
      <c r="H25" s="32">
        <v>-23130</v>
      </c>
      <c r="I25" s="32">
        <v>-23130</v>
      </c>
      <c r="J25" s="32">
        <v>-23130</v>
      </c>
      <c r="K25" s="32">
        <v>-23130</v>
      </c>
      <c r="L25" s="32">
        <v>-23130</v>
      </c>
      <c r="M25" s="32">
        <v>-23130</v>
      </c>
      <c r="N25" s="32">
        <v>-23130</v>
      </c>
      <c r="O25" s="32">
        <v>-23130</v>
      </c>
      <c r="P25" s="32">
        <v>-23130</v>
      </c>
      <c r="Q25" s="32">
        <v>-23129</v>
      </c>
    </row>
    <row r="26" spans="1:17" x14ac:dyDescent="0.25">
      <c r="A26" s="13">
        <v>410060</v>
      </c>
      <c r="B26" s="14" t="s">
        <v>28</v>
      </c>
      <c r="C26" s="13" t="s">
        <v>26</v>
      </c>
      <c r="D26" s="15">
        <f t="shared" si="0"/>
        <v>410</v>
      </c>
      <c r="E26" s="16">
        <f t="shared" si="1"/>
        <v>1370020</v>
      </c>
      <c r="F26" s="32">
        <v>114168</v>
      </c>
      <c r="G26" s="32">
        <v>114168</v>
      </c>
      <c r="H26" s="32">
        <v>114168</v>
      </c>
      <c r="I26" s="32">
        <v>114168</v>
      </c>
      <c r="J26" s="32">
        <v>114168</v>
      </c>
      <c r="K26" s="32">
        <v>114168</v>
      </c>
      <c r="L26" s="32">
        <v>114168</v>
      </c>
      <c r="M26" s="32">
        <v>114168</v>
      </c>
      <c r="N26" s="32">
        <v>114168</v>
      </c>
      <c r="O26" s="32">
        <v>114168</v>
      </c>
      <c r="P26" s="32">
        <v>114168</v>
      </c>
      <c r="Q26" s="32">
        <v>114172</v>
      </c>
    </row>
    <row r="27" spans="1:17" x14ac:dyDescent="0.25">
      <c r="A27" s="13">
        <v>410101</v>
      </c>
      <c r="B27" s="14" t="s">
        <v>29</v>
      </c>
      <c r="C27" s="13" t="s">
        <v>26</v>
      </c>
      <c r="D27" s="15">
        <f>VALUE(LEFT(A27,3))</f>
        <v>410</v>
      </c>
      <c r="E27" s="16">
        <f t="shared" si="1"/>
        <v>1132283</v>
      </c>
      <c r="F27" s="32">
        <v>94357</v>
      </c>
      <c r="G27" s="32">
        <v>94357</v>
      </c>
      <c r="H27" s="32">
        <v>94357</v>
      </c>
      <c r="I27" s="32">
        <v>94357</v>
      </c>
      <c r="J27" s="32">
        <v>94357</v>
      </c>
      <c r="K27" s="32">
        <v>94357</v>
      </c>
      <c r="L27" s="32">
        <v>94357</v>
      </c>
      <c r="M27" s="32">
        <v>94357</v>
      </c>
      <c r="N27" s="32">
        <v>94357</v>
      </c>
      <c r="O27" s="32">
        <v>94357</v>
      </c>
      <c r="P27" s="32">
        <v>94357</v>
      </c>
      <c r="Q27" s="32">
        <v>94356</v>
      </c>
    </row>
    <row r="28" spans="1:17" x14ac:dyDescent="0.25">
      <c r="A28" s="13">
        <v>411060</v>
      </c>
      <c r="B28" s="14" t="s">
        <v>30</v>
      </c>
      <c r="C28" s="13" t="s">
        <v>26</v>
      </c>
      <c r="D28" s="15">
        <f t="shared" si="0"/>
        <v>411</v>
      </c>
      <c r="E28" s="16">
        <f t="shared" si="1"/>
        <v>-59471</v>
      </c>
      <c r="F28" s="32">
        <v>-4956</v>
      </c>
      <c r="G28" s="32">
        <v>-4956</v>
      </c>
      <c r="H28" s="32">
        <v>-4956</v>
      </c>
      <c r="I28" s="32">
        <v>-4956</v>
      </c>
      <c r="J28" s="32">
        <v>-4956</v>
      </c>
      <c r="K28" s="32">
        <v>-4956</v>
      </c>
      <c r="L28" s="32">
        <v>-4956</v>
      </c>
      <c r="M28" s="32">
        <v>-4956</v>
      </c>
      <c r="N28" s="32">
        <v>-4956</v>
      </c>
      <c r="O28" s="32">
        <v>-4956</v>
      </c>
      <c r="P28" s="32">
        <v>-4956</v>
      </c>
      <c r="Q28" s="32">
        <v>-4955</v>
      </c>
    </row>
    <row r="29" spans="1:17" x14ac:dyDescent="0.25">
      <c r="A29" s="13">
        <v>411065</v>
      </c>
      <c r="B29" s="19" t="s">
        <v>31</v>
      </c>
      <c r="C29" s="13" t="s">
        <v>26</v>
      </c>
      <c r="D29" s="15">
        <f t="shared" si="0"/>
        <v>411</v>
      </c>
      <c r="E29" s="16">
        <f t="shared" si="1"/>
        <v>-75934</v>
      </c>
      <c r="F29" s="32">
        <v>-6328</v>
      </c>
      <c r="G29" s="32">
        <v>-6328</v>
      </c>
      <c r="H29" s="32">
        <v>-6328</v>
      </c>
      <c r="I29" s="32">
        <v>-6328</v>
      </c>
      <c r="J29" s="32">
        <v>-6328</v>
      </c>
      <c r="K29" s="32">
        <v>-6328</v>
      </c>
      <c r="L29" s="32">
        <v>-6328</v>
      </c>
      <c r="M29" s="32">
        <v>-6328</v>
      </c>
      <c r="N29" s="32">
        <v>-6328</v>
      </c>
      <c r="O29" s="32">
        <v>-6328</v>
      </c>
      <c r="P29" s="32">
        <v>-6328</v>
      </c>
      <c r="Q29" s="32">
        <v>-6326</v>
      </c>
    </row>
    <row r="30" spans="1:17" x14ac:dyDescent="0.25">
      <c r="A30" s="13">
        <v>411101</v>
      </c>
      <c r="B30" s="19" t="s">
        <v>32</v>
      </c>
      <c r="C30" s="13" t="s">
        <v>26</v>
      </c>
      <c r="D30" s="15">
        <f>VALUE(LEFT(A30,3))</f>
        <v>411</v>
      </c>
      <c r="E30" s="16">
        <f>SUM(F30:Q30)</f>
        <v>-46178</v>
      </c>
      <c r="F30" s="32">
        <v>-3848</v>
      </c>
      <c r="G30" s="32">
        <v>-3848</v>
      </c>
      <c r="H30" s="32">
        <v>-3848</v>
      </c>
      <c r="I30" s="32">
        <v>-3848</v>
      </c>
      <c r="J30" s="32">
        <v>-3848</v>
      </c>
      <c r="K30" s="32">
        <v>-3848</v>
      </c>
      <c r="L30" s="32">
        <v>-3848</v>
      </c>
      <c r="M30" s="32">
        <v>-3848</v>
      </c>
      <c r="N30" s="32">
        <v>-3848</v>
      </c>
      <c r="O30" s="32">
        <v>-3848</v>
      </c>
      <c r="P30" s="32">
        <v>-3848</v>
      </c>
      <c r="Q30" s="32">
        <v>-3850</v>
      </c>
    </row>
    <row r="31" spans="1:17" x14ac:dyDescent="0.25">
      <c r="A31" s="13">
        <v>411102</v>
      </c>
      <c r="B31" s="19" t="s">
        <v>33</v>
      </c>
      <c r="C31" s="13" t="s">
        <v>26</v>
      </c>
      <c r="D31" s="15">
        <f>VALUE(LEFT(A31,3))</f>
        <v>411</v>
      </c>
      <c r="E31" s="16">
        <f>SUM(F31:Q31)</f>
        <v>91381</v>
      </c>
      <c r="F31" s="32">
        <v>7615</v>
      </c>
      <c r="G31" s="32">
        <v>7615</v>
      </c>
      <c r="H31" s="32">
        <v>7615</v>
      </c>
      <c r="I31" s="32">
        <v>7615</v>
      </c>
      <c r="J31" s="32">
        <v>7615</v>
      </c>
      <c r="K31" s="32">
        <v>7615</v>
      </c>
      <c r="L31" s="32">
        <v>7615</v>
      </c>
      <c r="M31" s="32">
        <v>7615</v>
      </c>
      <c r="N31" s="32">
        <v>7615</v>
      </c>
      <c r="O31" s="32">
        <v>7615</v>
      </c>
      <c r="P31" s="32">
        <v>7615</v>
      </c>
      <c r="Q31" s="32">
        <v>7616</v>
      </c>
    </row>
    <row r="32" spans="1:17" x14ac:dyDescent="0.25">
      <c r="A32" s="13">
        <v>411113</v>
      </c>
      <c r="B32" s="14" t="s">
        <v>34</v>
      </c>
      <c r="C32" s="13" t="s">
        <v>26</v>
      </c>
      <c r="D32" s="15">
        <f t="shared" si="0"/>
        <v>411</v>
      </c>
      <c r="E32" s="16">
        <f t="shared" si="1"/>
        <v>-74589</v>
      </c>
      <c r="F32" s="32">
        <v>-6216</v>
      </c>
      <c r="G32" s="32">
        <v>-6216</v>
      </c>
      <c r="H32" s="32">
        <v>-6216</v>
      </c>
      <c r="I32" s="32">
        <v>-6216</v>
      </c>
      <c r="J32" s="32">
        <v>-6216</v>
      </c>
      <c r="K32" s="32">
        <v>-6216</v>
      </c>
      <c r="L32" s="32">
        <v>-6216</v>
      </c>
      <c r="M32" s="32">
        <v>-6216</v>
      </c>
      <c r="N32" s="32">
        <v>-6216</v>
      </c>
      <c r="O32" s="32">
        <v>-6216</v>
      </c>
      <c r="P32" s="32">
        <v>-6216</v>
      </c>
      <c r="Q32" s="32">
        <v>-6213</v>
      </c>
    </row>
    <row r="33" spans="1:17" x14ac:dyDescent="0.25">
      <c r="A33" s="13">
        <v>411115</v>
      </c>
      <c r="B33" s="14" t="s">
        <v>35</v>
      </c>
      <c r="C33" s="13" t="s">
        <v>26</v>
      </c>
      <c r="D33" s="15">
        <f>VALUE(LEFT(A33,3))</f>
        <v>411</v>
      </c>
      <c r="E33" s="16">
        <f>SUM(F33:Q33)</f>
        <v>-864745</v>
      </c>
      <c r="F33" s="32">
        <v>-72062</v>
      </c>
      <c r="G33" s="32">
        <v>-72062</v>
      </c>
      <c r="H33" s="32">
        <v>-72062</v>
      </c>
      <c r="I33" s="32">
        <v>-72062</v>
      </c>
      <c r="J33" s="32">
        <v>-72062</v>
      </c>
      <c r="K33" s="32">
        <v>-72062</v>
      </c>
      <c r="L33" s="32">
        <v>-72062</v>
      </c>
      <c r="M33" s="32">
        <v>-72062</v>
      </c>
      <c r="N33" s="32">
        <v>-72062</v>
      </c>
      <c r="O33" s="32">
        <v>-72062</v>
      </c>
      <c r="P33" s="32">
        <v>-72062</v>
      </c>
      <c r="Q33" s="32">
        <v>-72063</v>
      </c>
    </row>
    <row r="34" spans="1:17" x14ac:dyDescent="0.25">
      <c r="A34" s="13">
        <v>426509</v>
      </c>
      <c r="B34" s="14" t="s">
        <v>36</v>
      </c>
      <c r="C34" s="13" t="s">
        <v>37</v>
      </c>
      <c r="D34" s="15">
        <f t="shared" si="0"/>
        <v>426</v>
      </c>
      <c r="E34" s="16">
        <f>SUM(F34:Q34)</f>
        <v>527912</v>
      </c>
      <c r="F34" s="31">
        <v>-8099</v>
      </c>
      <c r="G34" s="31">
        <v>-9539</v>
      </c>
      <c r="H34" s="31">
        <v>9228</v>
      </c>
      <c r="I34" s="31">
        <v>4689</v>
      </c>
      <c r="J34" s="31">
        <v>95363</v>
      </c>
      <c r="K34" s="31">
        <v>100658</v>
      </c>
      <c r="L34" s="31">
        <v>66958</v>
      </c>
      <c r="M34" s="31">
        <v>49024</v>
      </c>
      <c r="N34" s="31">
        <v>45968</v>
      </c>
      <c r="O34" s="31">
        <v>28059</v>
      </c>
      <c r="P34" s="31">
        <v>72145</v>
      </c>
      <c r="Q34" s="31">
        <v>73458</v>
      </c>
    </row>
    <row r="35" spans="1:17" x14ac:dyDescent="0.25">
      <c r="A35" s="13">
        <v>426591</v>
      </c>
      <c r="B35" s="14" t="s">
        <v>38</v>
      </c>
      <c r="C35" s="13" t="s">
        <v>37</v>
      </c>
      <c r="D35" s="15">
        <f t="shared" si="0"/>
        <v>426</v>
      </c>
      <c r="E35" s="16">
        <f>SUM(F35:Q35)</f>
        <v>-112758</v>
      </c>
      <c r="F35" s="31">
        <v>21337</v>
      </c>
      <c r="G35" s="31">
        <v>22774</v>
      </c>
      <c r="H35" s="31">
        <v>6911</v>
      </c>
      <c r="I35" s="31">
        <v>13670</v>
      </c>
      <c r="J35" s="31">
        <v>-73228</v>
      </c>
      <c r="K35" s="31">
        <v>-74812</v>
      </c>
      <c r="L35" s="31">
        <v>-53909</v>
      </c>
      <c r="M35" s="31">
        <v>-32229</v>
      </c>
      <c r="N35" s="31">
        <v>16083</v>
      </c>
      <c r="O35" s="31">
        <v>21882</v>
      </c>
      <c r="P35" s="31">
        <v>8320</v>
      </c>
      <c r="Q35" s="31">
        <v>10443</v>
      </c>
    </row>
    <row r="36" spans="1:17" x14ac:dyDescent="0.25">
      <c r="A36" s="13">
        <v>426891</v>
      </c>
      <c r="B36" s="14" t="s">
        <v>39</v>
      </c>
      <c r="C36" s="13" t="s">
        <v>37</v>
      </c>
      <c r="D36" s="15">
        <f t="shared" si="0"/>
        <v>426</v>
      </c>
      <c r="E36" s="16">
        <f>SUM(F36:Q36)</f>
        <v>117968</v>
      </c>
      <c r="F36" s="31">
        <v>6789</v>
      </c>
      <c r="G36" s="31">
        <v>6249</v>
      </c>
      <c r="H36" s="31">
        <v>6067</v>
      </c>
      <c r="I36" s="31">
        <v>6206</v>
      </c>
      <c r="J36" s="31">
        <v>6504</v>
      </c>
      <c r="K36" s="31">
        <v>7361</v>
      </c>
      <c r="L36" s="31">
        <v>6447</v>
      </c>
      <c r="M36" s="31">
        <v>6810</v>
      </c>
      <c r="N36" s="31">
        <v>13784</v>
      </c>
      <c r="O36" s="31">
        <v>12658</v>
      </c>
      <c r="P36" s="31">
        <v>19942</v>
      </c>
      <c r="Q36" s="31">
        <v>19151</v>
      </c>
    </row>
    <row r="37" spans="1:17" x14ac:dyDescent="0.25">
      <c r="A37" s="13">
        <v>480000</v>
      </c>
      <c r="B37" s="14" t="s">
        <v>40</v>
      </c>
      <c r="C37" s="13" t="s">
        <v>41</v>
      </c>
      <c r="D37" s="15">
        <f t="shared" si="0"/>
        <v>480</v>
      </c>
      <c r="E37" s="16">
        <f t="shared" si="1"/>
        <v>71818419</v>
      </c>
      <c r="F37" s="31">
        <v>2329249</v>
      </c>
      <c r="G37" s="31">
        <v>2687106</v>
      </c>
      <c r="H37" s="31">
        <v>4663574</v>
      </c>
      <c r="I37" s="31">
        <v>9559941</v>
      </c>
      <c r="J37" s="31">
        <v>12781881</v>
      </c>
      <c r="K37" s="31">
        <v>12701059</v>
      </c>
      <c r="L37" s="31">
        <v>9335368</v>
      </c>
      <c r="M37" s="31">
        <v>5533671</v>
      </c>
      <c r="N37" s="31">
        <v>3994417</v>
      </c>
      <c r="O37" s="31">
        <v>2796250</v>
      </c>
      <c r="P37" s="31">
        <v>2719032</v>
      </c>
      <c r="Q37" s="31">
        <v>2716871</v>
      </c>
    </row>
    <row r="38" spans="1:17" x14ac:dyDescent="0.25">
      <c r="A38" s="13">
        <v>480990</v>
      </c>
      <c r="B38" s="14" t="s">
        <v>42</v>
      </c>
      <c r="C38" s="13" t="s">
        <v>41</v>
      </c>
      <c r="D38" s="15">
        <f t="shared" si="0"/>
        <v>480</v>
      </c>
      <c r="E38" s="16">
        <f t="shared" si="1"/>
        <v>-664287</v>
      </c>
      <c r="F38" s="31">
        <v>-17694</v>
      </c>
      <c r="G38" s="31">
        <v>764687</v>
      </c>
      <c r="H38" s="31">
        <v>1296965</v>
      </c>
      <c r="I38" s="31">
        <v>2533027</v>
      </c>
      <c r="J38" s="31">
        <v>-899242</v>
      </c>
      <c r="K38" s="31">
        <v>-683202</v>
      </c>
      <c r="L38" s="31">
        <v>-1612984</v>
      </c>
      <c r="M38" s="31">
        <v>-488831</v>
      </c>
      <c r="N38" s="31">
        <v>-1267955</v>
      </c>
      <c r="O38" s="31">
        <v>-252518</v>
      </c>
      <c r="P38" s="31">
        <v>-47736</v>
      </c>
      <c r="Q38" s="31">
        <v>11196</v>
      </c>
    </row>
    <row r="39" spans="1:17" x14ac:dyDescent="0.25">
      <c r="A39" s="13">
        <v>481000</v>
      </c>
      <c r="B39" s="14" t="s">
        <v>43</v>
      </c>
      <c r="C39" s="13" t="s">
        <v>41</v>
      </c>
      <c r="D39" s="15">
        <f t="shared" si="0"/>
        <v>481</v>
      </c>
      <c r="E39" s="16">
        <f t="shared" si="1"/>
        <v>1828294</v>
      </c>
      <c r="F39" s="31">
        <v>46433</v>
      </c>
      <c r="G39" s="31">
        <v>54649</v>
      </c>
      <c r="H39" s="31">
        <v>105726</v>
      </c>
      <c r="I39" s="31">
        <v>252219</v>
      </c>
      <c r="J39" s="31">
        <v>347799</v>
      </c>
      <c r="K39" s="31">
        <v>349929</v>
      </c>
      <c r="L39" s="31">
        <v>255243</v>
      </c>
      <c r="M39" s="31">
        <v>162998</v>
      </c>
      <c r="N39" s="31">
        <v>68061</v>
      </c>
      <c r="O39" s="31">
        <v>63490</v>
      </c>
      <c r="P39" s="31">
        <v>60106</v>
      </c>
      <c r="Q39" s="31">
        <v>61641</v>
      </c>
    </row>
    <row r="40" spans="1:17" x14ac:dyDescent="0.25">
      <c r="A40" s="13">
        <v>481090</v>
      </c>
      <c r="B40" s="14" t="s">
        <v>44</v>
      </c>
      <c r="C40" s="13" t="s">
        <v>41</v>
      </c>
      <c r="D40" s="15">
        <f t="shared" si="0"/>
        <v>481</v>
      </c>
      <c r="E40" s="16">
        <f t="shared" si="1"/>
        <v>-2915</v>
      </c>
      <c r="F40" s="31">
        <v>-1113</v>
      </c>
      <c r="G40" s="31">
        <v>19146</v>
      </c>
      <c r="H40" s="31">
        <v>33277</v>
      </c>
      <c r="I40" s="31">
        <v>7607</v>
      </c>
      <c r="J40" s="31">
        <v>-24021</v>
      </c>
      <c r="K40" s="31">
        <v>-8648</v>
      </c>
      <c r="L40" s="31">
        <v>-10368</v>
      </c>
      <c r="M40" s="31">
        <v>-9175</v>
      </c>
      <c r="N40" s="31">
        <v>10385</v>
      </c>
      <c r="O40" s="31">
        <v>-16640</v>
      </c>
      <c r="P40" s="31">
        <v>-5412</v>
      </c>
      <c r="Q40" s="31">
        <v>2047</v>
      </c>
    </row>
    <row r="41" spans="1:17" x14ac:dyDescent="0.25">
      <c r="A41" s="13">
        <v>481200</v>
      </c>
      <c r="B41" s="14" t="s">
        <v>45</v>
      </c>
      <c r="C41" s="13" t="s">
        <v>41</v>
      </c>
      <c r="D41" s="15">
        <f t="shared" si="0"/>
        <v>481</v>
      </c>
      <c r="E41" s="16">
        <f t="shared" si="1"/>
        <v>26112959</v>
      </c>
      <c r="F41" s="31">
        <v>665755</v>
      </c>
      <c r="G41" s="31">
        <v>864947</v>
      </c>
      <c r="H41" s="31">
        <v>1577078</v>
      </c>
      <c r="I41" s="31">
        <v>3523048</v>
      </c>
      <c r="J41" s="31">
        <v>4854582</v>
      </c>
      <c r="K41" s="31">
        <v>4863357</v>
      </c>
      <c r="L41" s="31">
        <v>3856694</v>
      </c>
      <c r="M41" s="31">
        <v>2070899</v>
      </c>
      <c r="N41" s="31">
        <v>1127565</v>
      </c>
      <c r="O41" s="31">
        <v>935745</v>
      </c>
      <c r="P41" s="31">
        <v>907687</v>
      </c>
      <c r="Q41" s="31">
        <v>865602</v>
      </c>
    </row>
    <row r="42" spans="1:17" x14ac:dyDescent="0.25">
      <c r="A42" s="13">
        <v>481290</v>
      </c>
      <c r="B42" s="14" t="s">
        <v>46</v>
      </c>
      <c r="C42" s="13" t="s">
        <v>41</v>
      </c>
      <c r="D42" s="15">
        <f t="shared" si="0"/>
        <v>481</v>
      </c>
      <c r="E42" s="16">
        <f t="shared" si="1"/>
        <v>-74627</v>
      </c>
      <c r="F42" s="31">
        <v>-2473</v>
      </c>
      <c r="G42" s="31">
        <v>267064</v>
      </c>
      <c r="H42" s="31">
        <v>666975</v>
      </c>
      <c r="I42" s="31">
        <v>593062</v>
      </c>
      <c r="J42" s="31">
        <v>-359140</v>
      </c>
      <c r="K42" s="31">
        <v>-188131</v>
      </c>
      <c r="L42" s="31">
        <v>-449272</v>
      </c>
      <c r="M42" s="31">
        <v>-280804</v>
      </c>
      <c r="N42" s="31">
        <v>-254894</v>
      </c>
      <c r="O42" s="31">
        <v>-82492</v>
      </c>
      <c r="P42" s="31">
        <v>25503</v>
      </c>
      <c r="Q42" s="31">
        <v>-10025</v>
      </c>
    </row>
    <row r="43" spans="1:17" x14ac:dyDescent="0.25">
      <c r="A43" s="13">
        <v>482000</v>
      </c>
      <c r="B43" s="14" t="s">
        <v>47</v>
      </c>
      <c r="C43" s="13" t="s">
        <v>41</v>
      </c>
      <c r="D43" s="15">
        <f t="shared" si="0"/>
        <v>482</v>
      </c>
      <c r="E43" s="16">
        <f t="shared" si="1"/>
        <v>814203</v>
      </c>
      <c r="F43" s="31">
        <v>24713</v>
      </c>
      <c r="G43" s="31">
        <v>19693</v>
      </c>
      <c r="H43" s="31">
        <v>35178</v>
      </c>
      <c r="I43" s="31">
        <v>112303</v>
      </c>
      <c r="J43" s="31">
        <v>122938</v>
      </c>
      <c r="K43" s="31">
        <v>116382</v>
      </c>
      <c r="L43" s="31">
        <v>91304</v>
      </c>
      <c r="M43" s="31">
        <v>51701</v>
      </c>
      <c r="N43" s="31">
        <v>93108</v>
      </c>
      <c r="O43" s="31">
        <v>57164</v>
      </c>
      <c r="P43" s="31">
        <v>49672</v>
      </c>
      <c r="Q43" s="31">
        <v>40047</v>
      </c>
    </row>
    <row r="44" spans="1:17" x14ac:dyDescent="0.25">
      <c r="A44" s="13">
        <v>482090</v>
      </c>
      <c r="B44" s="14" t="s">
        <v>48</v>
      </c>
      <c r="C44" s="13" t="s">
        <v>41</v>
      </c>
      <c r="D44" s="15">
        <f t="shared" si="0"/>
        <v>482</v>
      </c>
      <c r="E44" s="16">
        <f t="shared" si="1"/>
        <v>-40292</v>
      </c>
      <c r="F44" s="31">
        <v>-804</v>
      </c>
      <c r="G44" s="31">
        <v>27374</v>
      </c>
      <c r="H44" s="31">
        <v>77621</v>
      </c>
      <c r="I44" s="31">
        <v>14615</v>
      </c>
      <c r="J44" s="31">
        <v>-43796</v>
      </c>
      <c r="K44" s="31">
        <v>-24281</v>
      </c>
      <c r="L44" s="31">
        <v>-22903</v>
      </c>
      <c r="M44" s="31">
        <v>-25795</v>
      </c>
      <c r="N44" s="31">
        <v>-26835</v>
      </c>
      <c r="O44" s="31">
        <v>-19261</v>
      </c>
      <c r="P44" s="31">
        <v>-3518</v>
      </c>
      <c r="Q44" s="31">
        <v>7291</v>
      </c>
    </row>
    <row r="45" spans="1:17" x14ac:dyDescent="0.25">
      <c r="A45" s="13">
        <v>482200</v>
      </c>
      <c r="B45" s="14" t="s">
        <v>49</v>
      </c>
      <c r="C45" s="13" t="s">
        <v>41</v>
      </c>
      <c r="D45" s="15">
        <f t="shared" si="0"/>
        <v>482</v>
      </c>
      <c r="E45" s="16">
        <f t="shared" si="1"/>
        <v>353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78</v>
      </c>
      <c r="O45" s="31">
        <v>88</v>
      </c>
      <c r="P45" s="31">
        <v>94</v>
      </c>
      <c r="Q45" s="31">
        <v>93</v>
      </c>
    </row>
    <row r="46" spans="1:17" x14ac:dyDescent="0.25">
      <c r="A46" s="13">
        <v>484000</v>
      </c>
      <c r="B46" s="14" t="s">
        <v>50</v>
      </c>
      <c r="C46" s="13" t="s">
        <v>41</v>
      </c>
      <c r="D46" s="15">
        <f t="shared" si="0"/>
        <v>484</v>
      </c>
      <c r="E46" s="16">
        <f t="shared" si="1"/>
        <v>25058</v>
      </c>
      <c r="F46" s="31">
        <v>32</v>
      </c>
      <c r="G46" s="31">
        <v>40</v>
      </c>
      <c r="H46" s="31">
        <v>231</v>
      </c>
      <c r="I46" s="31">
        <v>2083</v>
      </c>
      <c r="J46" s="31">
        <v>6122</v>
      </c>
      <c r="K46" s="31">
        <v>5672</v>
      </c>
      <c r="L46" s="31">
        <v>6666</v>
      </c>
      <c r="M46" s="31">
        <v>3323</v>
      </c>
      <c r="N46" s="31">
        <v>304</v>
      </c>
      <c r="O46" s="31">
        <v>184</v>
      </c>
      <c r="P46" s="31">
        <v>199</v>
      </c>
      <c r="Q46" s="31">
        <v>202</v>
      </c>
    </row>
    <row r="47" spans="1:17" x14ac:dyDescent="0.25">
      <c r="A47" s="13">
        <v>487001</v>
      </c>
      <c r="B47" s="14" t="s">
        <v>51</v>
      </c>
      <c r="C47" s="13" t="s">
        <v>41</v>
      </c>
      <c r="D47" s="15">
        <f t="shared" si="0"/>
        <v>487</v>
      </c>
      <c r="E47" s="16">
        <f t="shared" si="1"/>
        <v>1166</v>
      </c>
      <c r="F47" s="31">
        <v>-2324</v>
      </c>
      <c r="G47" s="31">
        <v>0</v>
      </c>
      <c r="H47" s="31">
        <v>0</v>
      </c>
      <c r="I47" s="31">
        <v>3487</v>
      </c>
      <c r="J47" s="31">
        <v>0</v>
      </c>
      <c r="K47" s="31">
        <v>3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</row>
    <row r="48" spans="1:17" x14ac:dyDescent="0.25">
      <c r="A48" s="13">
        <v>488000</v>
      </c>
      <c r="B48" s="19" t="s">
        <v>52</v>
      </c>
      <c r="C48" s="13" t="s">
        <v>41</v>
      </c>
      <c r="D48" s="15">
        <f t="shared" si="0"/>
        <v>488</v>
      </c>
      <c r="E48" s="16">
        <f t="shared" si="1"/>
        <v>32382</v>
      </c>
      <c r="F48" s="31">
        <v>584</v>
      </c>
      <c r="G48" s="31">
        <v>1850</v>
      </c>
      <c r="H48" s="31">
        <v>732</v>
      </c>
      <c r="I48" s="31">
        <v>2312</v>
      </c>
      <c r="J48" s="31">
        <v>2089</v>
      </c>
      <c r="K48" s="31">
        <v>1513</v>
      </c>
      <c r="L48" s="31">
        <v>3064</v>
      </c>
      <c r="M48" s="31">
        <v>2906</v>
      </c>
      <c r="N48" s="31">
        <v>4333</v>
      </c>
      <c r="O48" s="31">
        <v>4333</v>
      </c>
      <c r="P48" s="31">
        <v>4333</v>
      </c>
      <c r="Q48" s="31">
        <v>4333</v>
      </c>
    </row>
    <row r="49" spans="1:17" x14ac:dyDescent="0.25">
      <c r="A49" s="13">
        <v>488100</v>
      </c>
      <c r="B49" s="14" t="s">
        <v>53</v>
      </c>
      <c r="C49" s="13" t="s">
        <v>41</v>
      </c>
      <c r="D49" s="15">
        <f t="shared" si="0"/>
        <v>488</v>
      </c>
      <c r="E49" s="16">
        <f t="shared" si="1"/>
        <v>751963</v>
      </c>
      <c r="F49" s="31">
        <v>51997</v>
      </c>
      <c r="G49" s="31">
        <v>51997</v>
      </c>
      <c r="H49" s="31">
        <v>51997</v>
      </c>
      <c r="I49" s="31">
        <v>307166</v>
      </c>
      <c r="J49" s="31">
        <v>70641</v>
      </c>
      <c r="K49" s="31">
        <v>70641</v>
      </c>
      <c r="L49" s="31">
        <v>76883</v>
      </c>
      <c r="M49" s="31">
        <v>70641</v>
      </c>
      <c r="N49" s="31">
        <v>0</v>
      </c>
      <c r="O49" s="31">
        <v>0</v>
      </c>
      <c r="P49" s="31">
        <v>0</v>
      </c>
      <c r="Q49" s="31">
        <v>0</v>
      </c>
    </row>
    <row r="50" spans="1:17" x14ac:dyDescent="0.25">
      <c r="A50" s="13">
        <v>489000</v>
      </c>
      <c r="B50" s="14" t="s">
        <v>54</v>
      </c>
      <c r="C50" s="13" t="s">
        <v>41</v>
      </c>
      <c r="D50" s="15">
        <f t="shared" si="0"/>
        <v>489</v>
      </c>
      <c r="E50" s="16">
        <f t="shared" si="1"/>
        <v>1448104</v>
      </c>
      <c r="F50" s="31">
        <v>117810</v>
      </c>
      <c r="G50" s="31">
        <v>123868</v>
      </c>
      <c r="H50" s="31">
        <v>121597</v>
      </c>
      <c r="I50" s="31">
        <v>119590</v>
      </c>
      <c r="J50" s="31">
        <v>113694</v>
      </c>
      <c r="K50" s="31">
        <v>97455</v>
      </c>
      <c r="L50" s="31">
        <v>94898</v>
      </c>
      <c r="M50" s="31">
        <v>96865</v>
      </c>
      <c r="N50" s="31">
        <v>139018</v>
      </c>
      <c r="O50" s="31">
        <v>138194</v>
      </c>
      <c r="P50" s="31">
        <v>138418</v>
      </c>
      <c r="Q50" s="31">
        <v>146697</v>
      </c>
    </row>
    <row r="51" spans="1:17" x14ac:dyDescent="0.25">
      <c r="A51" s="13">
        <v>489010</v>
      </c>
      <c r="B51" s="14" t="s">
        <v>55</v>
      </c>
      <c r="C51" s="13" t="s">
        <v>41</v>
      </c>
      <c r="D51" s="15">
        <f t="shared" si="0"/>
        <v>489</v>
      </c>
      <c r="E51" s="16">
        <f t="shared" si="1"/>
        <v>602336</v>
      </c>
      <c r="F51" s="31">
        <v>50292</v>
      </c>
      <c r="G51" s="31">
        <v>50292</v>
      </c>
      <c r="H51" s="31">
        <v>50292</v>
      </c>
      <c r="I51" s="31">
        <v>50292</v>
      </c>
      <c r="J51" s="31">
        <v>50292</v>
      </c>
      <c r="K51" s="31">
        <v>50292</v>
      </c>
      <c r="L51" s="31">
        <v>50292</v>
      </c>
      <c r="M51" s="31">
        <v>50292</v>
      </c>
      <c r="N51" s="31">
        <v>50000</v>
      </c>
      <c r="O51" s="31">
        <v>50000</v>
      </c>
      <c r="P51" s="31">
        <v>50000</v>
      </c>
      <c r="Q51" s="31">
        <v>50000</v>
      </c>
    </row>
    <row r="52" spans="1:17" x14ac:dyDescent="0.25">
      <c r="A52" s="13">
        <v>489020</v>
      </c>
      <c r="B52" s="14" t="s">
        <v>56</v>
      </c>
      <c r="C52" s="13" t="s">
        <v>41</v>
      </c>
      <c r="D52" s="15">
        <f t="shared" si="0"/>
        <v>489</v>
      </c>
      <c r="E52" s="16">
        <f t="shared" si="1"/>
        <v>1563408</v>
      </c>
      <c r="F52" s="31">
        <v>86179</v>
      </c>
      <c r="G52" s="31">
        <v>108713</v>
      </c>
      <c r="H52" s="31">
        <v>135598</v>
      </c>
      <c r="I52" s="31">
        <v>213266</v>
      </c>
      <c r="J52" s="31">
        <v>254438</v>
      </c>
      <c r="K52" s="31">
        <v>258615</v>
      </c>
      <c r="L52" s="31">
        <v>164294</v>
      </c>
      <c r="M52" s="31">
        <v>125644</v>
      </c>
      <c r="N52" s="31">
        <v>66395</v>
      </c>
      <c r="O52" s="31">
        <v>52748</v>
      </c>
      <c r="P52" s="31">
        <v>47393</v>
      </c>
      <c r="Q52" s="31">
        <v>50125</v>
      </c>
    </row>
    <row r="53" spans="1:17" x14ac:dyDescent="0.25">
      <c r="A53" s="13">
        <v>489025</v>
      </c>
      <c r="B53" s="14" t="s">
        <v>57</v>
      </c>
      <c r="C53" s="13" t="s">
        <v>41</v>
      </c>
      <c r="D53" s="15">
        <f t="shared" si="0"/>
        <v>489</v>
      </c>
      <c r="E53" s="16">
        <f t="shared" si="1"/>
        <v>-279</v>
      </c>
      <c r="F53" s="31">
        <v>-161</v>
      </c>
      <c r="G53" s="31">
        <v>17762</v>
      </c>
      <c r="H53" s="31">
        <v>28867</v>
      </c>
      <c r="I53" s="31">
        <v>-58879</v>
      </c>
      <c r="J53" s="31">
        <v>-401</v>
      </c>
      <c r="K53" s="31">
        <v>82587</v>
      </c>
      <c r="L53" s="31">
        <v>-36550</v>
      </c>
      <c r="M53" s="31">
        <v>-13624</v>
      </c>
      <c r="N53" s="31">
        <v>-13710</v>
      </c>
      <c r="O53" s="31">
        <v>-7320</v>
      </c>
      <c r="P53" s="31">
        <v>1833</v>
      </c>
      <c r="Q53" s="31">
        <v>-683</v>
      </c>
    </row>
    <row r="54" spans="1:17" x14ac:dyDescent="0.25">
      <c r="A54" s="13">
        <v>489030</v>
      </c>
      <c r="B54" s="14" t="s">
        <v>58</v>
      </c>
      <c r="C54" s="13" t="s">
        <v>41</v>
      </c>
      <c r="D54" s="15">
        <f t="shared" si="0"/>
        <v>489</v>
      </c>
      <c r="E54" s="16">
        <f t="shared" si="1"/>
        <v>2956697</v>
      </c>
      <c r="F54" s="31">
        <v>189352</v>
      </c>
      <c r="G54" s="31">
        <v>222524</v>
      </c>
      <c r="H54" s="31">
        <v>242129</v>
      </c>
      <c r="I54" s="31">
        <v>311435</v>
      </c>
      <c r="J54" s="31">
        <v>335718</v>
      </c>
      <c r="K54" s="31">
        <v>321039</v>
      </c>
      <c r="L54" s="31">
        <v>271338</v>
      </c>
      <c r="M54" s="31">
        <v>248222</v>
      </c>
      <c r="N54" s="31">
        <v>217480</v>
      </c>
      <c r="O54" s="31">
        <v>198896</v>
      </c>
      <c r="P54" s="31">
        <v>197690</v>
      </c>
      <c r="Q54" s="31">
        <v>200874</v>
      </c>
    </row>
    <row r="55" spans="1:17" x14ac:dyDescent="0.25">
      <c r="A55" s="13">
        <v>489035</v>
      </c>
      <c r="B55" s="14" t="s">
        <v>59</v>
      </c>
      <c r="C55" s="13" t="s">
        <v>41</v>
      </c>
      <c r="D55" s="15">
        <f t="shared" si="0"/>
        <v>489</v>
      </c>
      <c r="E55" s="16">
        <f t="shared" si="1"/>
        <v>-4778</v>
      </c>
      <c r="F55" s="31">
        <v>-1564</v>
      </c>
      <c r="G55" s="31">
        <v>42153</v>
      </c>
      <c r="H55" s="31">
        <v>41489</v>
      </c>
      <c r="I55" s="31">
        <v>-180887</v>
      </c>
      <c r="J55" s="31">
        <v>260</v>
      </c>
      <c r="K55" s="31">
        <v>139662</v>
      </c>
      <c r="L55" s="31">
        <v>-25773</v>
      </c>
      <c r="M55" s="31">
        <v>-18585</v>
      </c>
      <c r="N55" s="31">
        <v>-7487</v>
      </c>
      <c r="O55" s="31">
        <v>-3337</v>
      </c>
      <c r="P55" s="31">
        <v>-2014</v>
      </c>
      <c r="Q55" s="31">
        <v>11305</v>
      </c>
    </row>
    <row r="56" spans="1:17" x14ac:dyDescent="0.25">
      <c r="A56" s="13">
        <v>489040</v>
      </c>
      <c r="B56" s="14" t="s">
        <v>60</v>
      </c>
      <c r="C56" s="13" t="s">
        <v>41</v>
      </c>
      <c r="D56" s="15">
        <f t="shared" si="0"/>
        <v>489</v>
      </c>
      <c r="E56" s="16">
        <f t="shared" si="1"/>
        <v>228914</v>
      </c>
      <c r="F56" s="31">
        <v>-1605</v>
      </c>
      <c r="G56" s="31">
        <v>15845</v>
      </c>
      <c r="H56" s="31">
        <v>25349</v>
      </c>
      <c r="I56" s="31">
        <v>44615</v>
      </c>
      <c r="J56" s="31">
        <v>43834</v>
      </c>
      <c r="K56" s="31">
        <v>24801</v>
      </c>
      <c r="L56" s="31">
        <v>24480</v>
      </c>
      <c r="M56" s="31">
        <v>16863</v>
      </c>
      <c r="N56" s="31">
        <v>13654</v>
      </c>
      <c r="O56" s="31">
        <v>7382</v>
      </c>
      <c r="P56" s="31">
        <v>6906</v>
      </c>
      <c r="Q56" s="31">
        <v>6790</v>
      </c>
    </row>
    <row r="57" spans="1:17" x14ac:dyDescent="0.25">
      <c r="A57" s="13">
        <v>489045</v>
      </c>
      <c r="B57" s="14" t="s">
        <v>61</v>
      </c>
      <c r="C57" s="13" t="s">
        <v>41</v>
      </c>
      <c r="D57" s="15">
        <f t="shared" si="0"/>
        <v>489</v>
      </c>
      <c r="E57" s="16">
        <f t="shared" si="1"/>
        <v>-482</v>
      </c>
      <c r="F57" s="31">
        <v>-208</v>
      </c>
      <c r="G57" s="31">
        <v>6430</v>
      </c>
      <c r="H57" s="31">
        <v>12462</v>
      </c>
      <c r="I57" s="31">
        <v>-33762</v>
      </c>
      <c r="J57" s="31">
        <v>1344</v>
      </c>
      <c r="K57" s="31">
        <v>28127</v>
      </c>
      <c r="L57" s="31">
        <v>-7758</v>
      </c>
      <c r="M57" s="31">
        <v>-3493</v>
      </c>
      <c r="N57" s="31">
        <v>-3948</v>
      </c>
      <c r="O57" s="31">
        <v>-574</v>
      </c>
      <c r="P57" s="31">
        <v>94</v>
      </c>
      <c r="Q57" s="31">
        <v>804</v>
      </c>
    </row>
    <row r="58" spans="1:17" x14ac:dyDescent="0.25">
      <c r="A58" s="13">
        <v>495031</v>
      </c>
      <c r="B58" s="21" t="s">
        <v>62</v>
      </c>
      <c r="C58" s="13" t="s">
        <v>41</v>
      </c>
      <c r="D58" s="15">
        <f t="shared" si="0"/>
        <v>495</v>
      </c>
      <c r="E58" s="16">
        <f t="shared" si="1"/>
        <v>4563</v>
      </c>
      <c r="F58" s="31">
        <v>574</v>
      </c>
      <c r="G58" s="31">
        <v>486</v>
      </c>
      <c r="H58" s="31">
        <v>1682</v>
      </c>
      <c r="I58" s="31">
        <v>234</v>
      </c>
      <c r="J58" s="31">
        <v>-279</v>
      </c>
      <c r="K58" s="31">
        <v>795</v>
      </c>
      <c r="L58" s="31">
        <v>128</v>
      </c>
      <c r="M58" s="31">
        <v>943</v>
      </c>
      <c r="N58" s="31">
        <v>0</v>
      </c>
      <c r="O58" s="31">
        <v>0</v>
      </c>
      <c r="P58" s="31">
        <v>0</v>
      </c>
      <c r="Q58" s="31">
        <v>0</v>
      </c>
    </row>
    <row r="59" spans="1:17" x14ac:dyDescent="0.25">
      <c r="A59" s="13">
        <v>496020</v>
      </c>
      <c r="B59" s="21" t="s">
        <v>63</v>
      </c>
      <c r="C59" s="13" t="s">
        <v>41</v>
      </c>
      <c r="D59" s="15">
        <f>VALUE(LEFT(A59,3))</f>
        <v>496</v>
      </c>
      <c r="E59" s="16">
        <f>SUM(F59:Q59)</f>
        <v>33424</v>
      </c>
      <c r="F59" s="31">
        <v>4178</v>
      </c>
      <c r="G59" s="31">
        <v>4178</v>
      </c>
      <c r="H59" s="31">
        <v>4178</v>
      </c>
      <c r="I59" s="31">
        <v>4178</v>
      </c>
      <c r="J59" s="31">
        <v>4178</v>
      </c>
      <c r="K59" s="31">
        <v>4178</v>
      </c>
      <c r="L59" s="31">
        <v>4178</v>
      </c>
      <c r="M59" s="31">
        <v>4178</v>
      </c>
      <c r="N59" s="31">
        <v>0</v>
      </c>
      <c r="O59" s="31">
        <v>0</v>
      </c>
      <c r="P59" s="31">
        <v>0</v>
      </c>
      <c r="Q59" s="31">
        <v>0</v>
      </c>
    </row>
    <row r="60" spans="1:17" x14ac:dyDescent="0.25">
      <c r="A60" s="13">
        <v>711000</v>
      </c>
      <c r="B60" s="14" t="s">
        <v>64</v>
      </c>
      <c r="C60" s="13" t="s">
        <v>65</v>
      </c>
      <c r="D60" s="15">
        <f t="shared" si="0"/>
        <v>711</v>
      </c>
      <c r="E60" s="16">
        <f t="shared" ref="E60:E123" si="2">SUM(F60:Q60)</f>
        <v>3677</v>
      </c>
      <c r="F60" s="31">
        <v>6</v>
      </c>
      <c r="G60" s="31">
        <v>50</v>
      </c>
      <c r="H60" s="31">
        <v>155</v>
      </c>
      <c r="I60" s="31">
        <v>361</v>
      </c>
      <c r="J60" s="31">
        <v>846</v>
      </c>
      <c r="K60" s="31">
        <v>876</v>
      </c>
      <c r="L60" s="31">
        <v>940</v>
      </c>
      <c r="M60" s="31">
        <v>443</v>
      </c>
      <c r="N60" s="31">
        <v>0</v>
      </c>
      <c r="O60" s="31">
        <v>0</v>
      </c>
      <c r="P60" s="31">
        <v>0</v>
      </c>
      <c r="Q60" s="31">
        <v>0</v>
      </c>
    </row>
    <row r="61" spans="1:17" x14ac:dyDescent="0.25">
      <c r="A61" s="13">
        <v>712000</v>
      </c>
      <c r="B61" s="14" t="s">
        <v>66</v>
      </c>
      <c r="C61" s="13" t="s">
        <v>65</v>
      </c>
      <c r="D61" s="15">
        <f t="shared" si="0"/>
        <v>712</v>
      </c>
      <c r="E61" s="16">
        <f t="shared" si="2"/>
        <v>2574</v>
      </c>
      <c r="F61" s="31">
        <v>108</v>
      </c>
      <c r="G61" s="31">
        <v>117</v>
      </c>
      <c r="H61" s="31">
        <v>0</v>
      </c>
      <c r="I61" s="31">
        <v>223</v>
      </c>
      <c r="J61" s="31">
        <v>960</v>
      </c>
      <c r="K61" s="31">
        <v>475</v>
      </c>
      <c r="L61" s="31">
        <v>575</v>
      </c>
      <c r="M61" s="31">
        <v>116</v>
      </c>
      <c r="N61" s="31">
        <v>0</v>
      </c>
      <c r="O61" s="31">
        <v>0</v>
      </c>
      <c r="P61" s="31">
        <v>0</v>
      </c>
      <c r="Q61" s="31">
        <v>0</v>
      </c>
    </row>
    <row r="62" spans="1:17" x14ac:dyDescent="0.25">
      <c r="A62" s="13">
        <v>717000</v>
      </c>
      <c r="B62" s="14" t="s">
        <v>67</v>
      </c>
      <c r="C62" s="13" t="s">
        <v>65</v>
      </c>
      <c r="D62" s="15">
        <f t="shared" si="0"/>
        <v>717</v>
      </c>
      <c r="E62" s="16">
        <f t="shared" si="2"/>
        <v>180379</v>
      </c>
      <c r="F62" s="31">
        <v>10614</v>
      </c>
      <c r="G62" s="31">
        <v>5879</v>
      </c>
      <c r="H62" s="31">
        <v>8617</v>
      </c>
      <c r="I62" s="31">
        <v>9069</v>
      </c>
      <c r="J62" s="31">
        <v>9434</v>
      </c>
      <c r="K62" s="31">
        <v>6759</v>
      </c>
      <c r="L62" s="31">
        <v>8896</v>
      </c>
      <c r="M62" s="31">
        <v>7183</v>
      </c>
      <c r="N62" s="31">
        <v>25539</v>
      </c>
      <c r="O62" s="31">
        <v>25495</v>
      </c>
      <c r="P62" s="31">
        <v>37932</v>
      </c>
      <c r="Q62" s="31">
        <v>24962</v>
      </c>
    </row>
    <row r="63" spans="1:17" x14ac:dyDescent="0.25">
      <c r="A63" s="13">
        <v>728000</v>
      </c>
      <c r="B63" s="22" t="s">
        <v>68</v>
      </c>
      <c r="C63" s="13" t="s">
        <v>65</v>
      </c>
      <c r="D63" s="15">
        <f t="shared" si="0"/>
        <v>728</v>
      </c>
      <c r="E63" s="16">
        <f t="shared" si="2"/>
        <v>31207</v>
      </c>
      <c r="F63" s="31">
        <v>0</v>
      </c>
      <c r="G63" s="31">
        <v>0</v>
      </c>
      <c r="H63" s="31">
        <v>0</v>
      </c>
      <c r="I63" s="31">
        <v>12792</v>
      </c>
      <c r="J63" s="31">
        <v>13955</v>
      </c>
      <c r="K63" s="31">
        <v>4460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</row>
    <row r="64" spans="1:17" x14ac:dyDescent="0.25">
      <c r="A64" s="13">
        <v>735000</v>
      </c>
      <c r="B64" s="22" t="s">
        <v>69</v>
      </c>
      <c r="C64" s="13" t="s">
        <v>65</v>
      </c>
      <c r="D64" s="15">
        <f t="shared" si="0"/>
        <v>735</v>
      </c>
      <c r="E64" s="16">
        <f t="shared" si="2"/>
        <v>146622</v>
      </c>
      <c r="F64" s="31">
        <v>4827</v>
      </c>
      <c r="G64" s="31">
        <v>6537</v>
      </c>
      <c r="H64" s="31">
        <v>9886</v>
      </c>
      <c r="I64" s="31">
        <v>13086</v>
      </c>
      <c r="J64" s="31">
        <v>7678</v>
      </c>
      <c r="K64" s="31">
        <v>21915</v>
      </c>
      <c r="L64" s="31">
        <v>7076</v>
      </c>
      <c r="M64" s="31">
        <v>5382</v>
      </c>
      <c r="N64" s="31">
        <v>16721</v>
      </c>
      <c r="O64" s="31">
        <v>16605</v>
      </c>
      <c r="P64" s="31">
        <v>20662</v>
      </c>
      <c r="Q64" s="31">
        <v>16247</v>
      </c>
    </row>
    <row r="65" spans="1:17" x14ac:dyDescent="0.25">
      <c r="A65" s="13">
        <v>742000</v>
      </c>
      <c r="B65" s="21" t="s">
        <v>70</v>
      </c>
      <c r="C65" s="13" t="s">
        <v>71</v>
      </c>
      <c r="D65" s="15">
        <f t="shared" si="0"/>
        <v>742</v>
      </c>
      <c r="E65" s="16">
        <f t="shared" si="2"/>
        <v>88399</v>
      </c>
      <c r="F65" s="31">
        <v>1279</v>
      </c>
      <c r="G65" s="31">
        <v>666</v>
      </c>
      <c r="H65" s="31">
        <v>2181</v>
      </c>
      <c r="I65" s="31">
        <v>5881</v>
      </c>
      <c r="J65" s="31">
        <v>2775</v>
      </c>
      <c r="K65" s="31">
        <v>2567</v>
      </c>
      <c r="L65" s="31">
        <v>1123</v>
      </c>
      <c r="M65" s="31">
        <v>1165</v>
      </c>
      <c r="N65" s="31">
        <v>30862</v>
      </c>
      <c r="O65" s="31">
        <v>16800</v>
      </c>
      <c r="P65" s="31">
        <v>22050</v>
      </c>
      <c r="Q65" s="31">
        <v>1050</v>
      </c>
    </row>
    <row r="66" spans="1:17" x14ac:dyDescent="0.25">
      <c r="A66" s="13">
        <v>801000</v>
      </c>
      <c r="B66" s="22" t="s">
        <v>72</v>
      </c>
      <c r="C66" s="13" t="s">
        <v>73</v>
      </c>
      <c r="D66" s="15">
        <f t="shared" si="0"/>
        <v>801</v>
      </c>
      <c r="E66" s="16">
        <f t="shared" si="2"/>
        <v>36847633</v>
      </c>
      <c r="F66" s="31">
        <v>762951</v>
      </c>
      <c r="G66" s="31">
        <v>1607007</v>
      </c>
      <c r="H66" s="31">
        <v>3130187</v>
      </c>
      <c r="I66" s="31">
        <v>5352501</v>
      </c>
      <c r="J66" s="31">
        <v>5891545</v>
      </c>
      <c r="K66" s="31">
        <v>9576336</v>
      </c>
      <c r="L66" s="31">
        <v>3632217</v>
      </c>
      <c r="M66" s="31">
        <v>2299087</v>
      </c>
      <c r="N66" s="31">
        <v>1360953</v>
      </c>
      <c r="O66" s="31">
        <v>1074372</v>
      </c>
      <c r="P66" s="31">
        <v>1100748</v>
      </c>
      <c r="Q66" s="31">
        <v>1059729</v>
      </c>
    </row>
    <row r="67" spans="1:17" x14ac:dyDescent="0.25">
      <c r="A67" s="13">
        <v>801001</v>
      </c>
      <c r="B67" s="22" t="s">
        <v>74</v>
      </c>
      <c r="C67" s="13" t="s">
        <v>73</v>
      </c>
      <c r="D67" s="15">
        <f t="shared" si="0"/>
        <v>801</v>
      </c>
      <c r="E67" s="16">
        <f t="shared" si="2"/>
        <v>1330415</v>
      </c>
      <c r="F67" s="31">
        <v>163015</v>
      </c>
      <c r="G67" s="31">
        <v>160156</v>
      </c>
      <c r="H67" s="31">
        <v>159450</v>
      </c>
      <c r="I67" s="31">
        <v>174459</v>
      </c>
      <c r="J67" s="31">
        <v>172128</v>
      </c>
      <c r="K67" s="31">
        <v>173844</v>
      </c>
      <c r="L67" s="31">
        <v>165465</v>
      </c>
      <c r="M67" s="31">
        <v>161898</v>
      </c>
      <c r="N67" s="31">
        <v>0</v>
      </c>
      <c r="O67" s="31">
        <v>0</v>
      </c>
      <c r="P67" s="31">
        <v>0</v>
      </c>
      <c r="Q67" s="31">
        <v>0</v>
      </c>
    </row>
    <row r="68" spans="1:17" x14ac:dyDescent="0.25">
      <c r="A68" s="13">
        <v>805002</v>
      </c>
      <c r="B68" s="22" t="s">
        <v>75</v>
      </c>
      <c r="C68" s="13" t="s">
        <v>73</v>
      </c>
      <c r="D68" s="15">
        <f t="shared" si="0"/>
        <v>805</v>
      </c>
      <c r="E68" s="16">
        <f t="shared" si="2"/>
        <v>-2551347</v>
      </c>
      <c r="F68" s="31">
        <v>-486728</v>
      </c>
      <c r="G68" s="31">
        <v>-1102574</v>
      </c>
      <c r="H68" s="31">
        <v>-1660393</v>
      </c>
      <c r="I68" s="31">
        <v>-440745</v>
      </c>
      <c r="J68" s="31">
        <v>1328584</v>
      </c>
      <c r="K68" s="31">
        <v>-1981840</v>
      </c>
      <c r="L68" s="31">
        <v>1651546</v>
      </c>
      <c r="M68" s="31">
        <v>140803</v>
      </c>
      <c r="N68" s="31">
        <v>0</v>
      </c>
      <c r="O68" s="31">
        <v>0</v>
      </c>
      <c r="P68" s="31">
        <v>0</v>
      </c>
      <c r="Q68" s="31">
        <v>0</v>
      </c>
    </row>
    <row r="69" spans="1:17" x14ac:dyDescent="0.25">
      <c r="A69" s="13">
        <v>805003</v>
      </c>
      <c r="B69" s="20" t="s">
        <v>76</v>
      </c>
      <c r="C69" s="13" t="s">
        <v>73</v>
      </c>
      <c r="D69" s="15">
        <f t="shared" si="0"/>
        <v>805</v>
      </c>
      <c r="E69" s="16">
        <f>SUM(F69:Q69)</f>
        <v>-179098</v>
      </c>
      <c r="F69" s="31">
        <v>-8321</v>
      </c>
      <c r="G69" s="31">
        <v>385724</v>
      </c>
      <c r="H69" s="31">
        <v>928193</v>
      </c>
      <c r="I69" s="31">
        <v>1529065</v>
      </c>
      <c r="J69" s="31">
        <v>-573671</v>
      </c>
      <c r="K69" s="31">
        <v>-214131</v>
      </c>
      <c r="L69" s="31">
        <v>-1208747</v>
      </c>
      <c r="M69" s="31">
        <v>-143595</v>
      </c>
      <c r="N69" s="31">
        <v>-615480</v>
      </c>
      <c r="O69" s="31">
        <v>-221211</v>
      </c>
      <c r="P69" s="31">
        <v>-40185</v>
      </c>
      <c r="Q69" s="31">
        <v>3261</v>
      </c>
    </row>
    <row r="70" spans="1:17" x14ac:dyDescent="0.25">
      <c r="A70" s="13">
        <v>807000</v>
      </c>
      <c r="B70" s="22" t="s">
        <v>77</v>
      </c>
      <c r="C70" s="13" t="s">
        <v>65</v>
      </c>
      <c r="D70" s="15">
        <f t="shared" si="0"/>
        <v>807</v>
      </c>
      <c r="E70" s="16">
        <f t="shared" si="2"/>
        <v>573997</v>
      </c>
      <c r="F70" s="31">
        <v>36307</v>
      </c>
      <c r="G70" s="31">
        <v>58027</v>
      </c>
      <c r="H70" s="31">
        <v>42169</v>
      </c>
      <c r="I70" s="31">
        <v>38013</v>
      </c>
      <c r="J70" s="31">
        <v>93072</v>
      </c>
      <c r="K70" s="31">
        <v>38454</v>
      </c>
      <c r="L70" s="31">
        <v>38057</v>
      </c>
      <c r="M70" s="31">
        <v>41290</v>
      </c>
      <c r="N70" s="31">
        <v>47502</v>
      </c>
      <c r="O70" s="31">
        <v>47114</v>
      </c>
      <c r="P70" s="31">
        <v>47558</v>
      </c>
      <c r="Q70" s="31">
        <v>46434</v>
      </c>
    </row>
    <row r="71" spans="1:17" x14ac:dyDescent="0.25">
      <c r="A71" s="13">
        <v>807100</v>
      </c>
      <c r="B71" s="22" t="s">
        <v>78</v>
      </c>
      <c r="C71" s="13" t="s">
        <v>65</v>
      </c>
      <c r="D71" s="15">
        <f t="shared" si="0"/>
        <v>807</v>
      </c>
      <c r="E71" s="16">
        <f t="shared" si="2"/>
        <v>2159</v>
      </c>
      <c r="F71" s="31">
        <v>125</v>
      </c>
      <c r="G71" s="31">
        <v>129</v>
      </c>
      <c r="H71" s="31">
        <v>202</v>
      </c>
      <c r="I71" s="31">
        <v>427</v>
      </c>
      <c r="J71" s="31">
        <v>379</v>
      </c>
      <c r="K71" s="31">
        <v>581</v>
      </c>
      <c r="L71" s="31">
        <v>157</v>
      </c>
      <c r="M71" s="31">
        <v>159</v>
      </c>
      <c r="N71" s="31">
        <v>0</v>
      </c>
      <c r="O71" s="31">
        <v>0</v>
      </c>
      <c r="P71" s="31">
        <v>0</v>
      </c>
      <c r="Q71" s="31">
        <v>0</v>
      </c>
    </row>
    <row r="72" spans="1:17" x14ac:dyDescent="0.25">
      <c r="A72" s="13">
        <v>850001</v>
      </c>
      <c r="B72" s="22" t="s">
        <v>79</v>
      </c>
      <c r="C72" s="13" t="s">
        <v>80</v>
      </c>
      <c r="D72" s="15">
        <f t="shared" si="0"/>
        <v>850</v>
      </c>
      <c r="E72" s="16">
        <f t="shared" si="2"/>
        <v>2385</v>
      </c>
      <c r="F72" s="31">
        <v>480</v>
      </c>
      <c r="G72" s="31">
        <v>269</v>
      </c>
      <c r="H72" s="31">
        <v>200</v>
      </c>
      <c r="I72" s="31">
        <v>272</v>
      </c>
      <c r="J72" s="31">
        <v>291</v>
      </c>
      <c r="K72" s="31">
        <v>319</v>
      </c>
      <c r="L72" s="31">
        <v>237</v>
      </c>
      <c r="M72" s="31">
        <v>317</v>
      </c>
      <c r="N72" s="31">
        <v>0</v>
      </c>
      <c r="O72" s="31">
        <v>0</v>
      </c>
      <c r="P72" s="31">
        <v>0</v>
      </c>
      <c r="Q72" s="31">
        <v>0</v>
      </c>
    </row>
    <row r="73" spans="1:17" x14ac:dyDescent="0.25">
      <c r="A73" s="13">
        <v>859000</v>
      </c>
      <c r="B73" s="22" t="s">
        <v>81</v>
      </c>
      <c r="C73" s="13" t="s">
        <v>80</v>
      </c>
      <c r="D73" s="15">
        <f t="shared" si="0"/>
        <v>859</v>
      </c>
      <c r="E73" s="16">
        <f>SUM(F73:Q73)</f>
        <v>28182</v>
      </c>
      <c r="F73" s="31">
        <v>1345</v>
      </c>
      <c r="G73" s="31">
        <v>1321</v>
      </c>
      <c r="H73" s="31">
        <v>1034</v>
      </c>
      <c r="I73" s="31">
        <v>-638</v>
      </c>
      <c r="J73" s="31">
        <v>1543</v>
      </c>
      <c r="K73" s="31">
        <v>1502</v>
      </c>
      <c r="L73" s="31">
        <v>8443</v>
      </c>
      <c r="M73" s="31">
        <v>8281</v>
      </c>
      <c r="N73" s="31">
        <v>1354</v>
      </c>
      <c r="O73" s="31">
        <v>1342</v>
      </c>
      <c r="P73" s="31">
        <v>1334</v>
      </c>
      <c r="Q73" s="31">
        <v>1321</v>
      </c>
    </row>
    <row r="74" spans="1:17" x14ac:dyDescent="0.25">
      <c r="A74" s="13">
        <v>863000</v>
      </c>
      <c r="B74" s="22" t="s">
        <v>82</v>
      </c>
      <c r="C74" s="13" t="s">
        <v>83</v>
      </c>
      <c r="D74" s="15">
        <f>VALUE(LEFT(A74,3))</f>
        <v>863</v>
      </c>
      <c r="E74" s="16">
        <f>SUM(F74:Q74)</f>
        <v>314393</v>
      </c>
      <c r="F74" s="31">
        <v>5089</v>
      </c>
      <c r="G74" s="31">
        <v>2330</v>
      </c>
      <c r="H74" s="31">
        <v>14546</v>
      </c>
      <c r="I74" s="31">
        <v>4679</v>
      </c>
      <c r="J74" s="31">
        <v>362</v>
      </c>
      <c r="K74" s="31">
        <v>1662</v>
      </c>
      <c r="L74" s="31">
        <v>5375</v>
      </c>
      <c r="M74" s="31">
        <v>12498</v>
      </c>
      <c r="N74" s="31">
        <v>53536</v>
      </c>
      <c r="O74" s="31">
        <v>77138</v>
      </c>
      <c r="P74" s="31">
        <v>77127</v>
      </c>
      <c r="Q74" s="31">
        <v>60051</v>
      </c>
    </row>
    <row r="75" spans="1:17" x14ac:dyDescent="0.25">
      <c r="A75" s="13">
        <v>871000</v>
      </c>
      <c r="B75" s="22" t="s">
        <v>84</v>
      </c>
      <c r="C75" s="13" t="s">
        <v>85</v>
      </c>
      <c r="D75" s="15">
        <f t="shared" si="0"/>
        <v>871</v>
      </c>
      <c r="E75" s="16">
        <f t="shared" si="2"/>
        <v>243686</v>
      </c>
      <c r="F75" s="31">
        <v>36088</v>
      </c>
      <c r="G75" s="31">
        <v>13641</v>
      </c>
      <c r="H75" s="31">
        <v>14104</v>
      </c>
      <c r="I75" s="31">
        <v>30180</v>
      </c>
      <c r="J75" s="31">
        <v>17822</v>
      </c>
      <c r="K75" s="31">
        <v>13753</v>
      </c>
      <c r="L75" s="31">
        <v>13813</v>
      </c>
      <c r="M75" s="31">
        <v>13035</v>
      </c>
      <c r="N75" s="31">
        <v>27349</v>
      </c>
      <c r="O75" s="31">
        <v>22138</v>
      </c>
      <c r="P75" s="31">
        <v>20288</v>
      </c>
      <c r="Q75" s="31">
        <v>21475</v>
      </c>
    </row>
    <row r="76" spans="1:17" x14ac:dyDescent="0.25">
      <c r="A76" s="13">
        <v>874000</v>
      </c>
      <c r="B76" s="22" t="s">
        <v>86</v>
      </c>
      <c r="C76" s="13" t="s">
        <v>85</v>
      </c>
      <c r="D76" s="15">
        <f t="shared" si="0"/>
        <v>874</v>
      </c>
      <c r="E76" s="16">
        <f t="shared" si="2"/>
        <v>1621121</v>
      </c>
      <c r="F76" s="31">
        <v>157834</v>
      </c>
      <c r="G76" s="31">
        <v>141137</v>
      </c>
      <c r="H76" s="31">
        <v>206954</v>
      </c>
      <c r="I76" s="31">
        <v>181261</v>
      </c>
      <c r="J76" s="31">
        <v>180672</v>
      </c>
      <c r="K76" s="31">
        <v>112304</v>
      </c>
      <c r="L76" s="31">
        <v>110713</v>
      </c>
      <c r="M76" s="31">
        <v>57619</v>
      </c>
      <c r="N76" s="31">
        <v>109845</v>
      </c>
      <c r="O76" s="31">
        <v>110798</v>
      </c>
      <c r="P76" s="31">
        <v>143002</v>
      </c>
      <c r="Q76" s="31">
        <v>108982</v>
      </c>
    </row>
    <row r="77" spans="1:17" x14ac:dyDescent="0.25">
      <c r="A77" s="13">
        <v>875000</v>
      </c>
      <c r="B77" s="22" t="s">
        <v>87</v>
      </c>
      <c r="C77" s="13" t="s">
        <v>85</v>
      </c>
      <c r="D77" s="15">
        <f t="shared" ref="D77:D138" si="3">VALUE(LEFT(A77,3))</f>
        <v>875</v>
      </c>
      <c r="E77" s="16">
        <f t="shared" si="2"/>
        <v>164903</v>
      </c>
      <c r="F77" s="31">
        <v>13859</v>
      </c>
      <c r="G77" s="31">
        <v>30166</v>
      </c>
      <c r="H77" s="31">
        <v>18722</v>
      </c>
      <c r="I77" s="31">
        <v>17921</v>
      </c>
      <c r="J77" s="31">
        <v>586</v>
      </c>
      <c r="K77" s="31">
        <v>12</v>
      </c>
      <c r="L77" s="31">
        <v>11</v>
      </c>
      <c r="M77" s="31">
        <v>24350</v>
      </c>
      <c r="N77" s="31">
        <v>13582</v>
      </c>
      <c r="O77" s="31">
        <v>13549</v>
      </c>
      <c r="P77" s="31">
        <v>18850</v>
      </c>
      <c r="Q77" s="31">
        <v>13295</v>
      </c>
    </row>
    <row r="78" spans="1:17" x14ac:dyDescent="0.25">
      <c r="A78" s="13">
        <v>876000</v>
      </c>
      <c r="B78" s="22" t="s">
        <v>88</v>
      </c>
      <c r="C78" s="13" t="s">
        <v>85</v>
      </c>
      <c r="D78" s="15">
        <f t="shared" si="3"/>
        <v>876</v>
      </c>
      <c r="E78" s="16">
        <f t="shared" si="2"/>
        <v>11130</v>
      </c>
      <c r="F78" s="31">
        <v>1306</v>
      </c>
      <c r="G78" s="31">
        <v>329</v>
      </c>
      <c r="H78" s="31">
        <v>630</v>
      </c>
      <c r="I78" s="31">
        <v>2911</v>
      </c>
      <c r="J78" s="31">
        <v>378</v>
      </c>
      <c r="K78" s="31">
        <v>2979</v>
      </c>
      <c r="L78" s="31">
        <v>1982</v>
      </c>
      <c r="M78" s="31">
        <v>4341</v>
      </c>
      <c r="N78" s="31">
        <v>-833</v>
      </c>
      <c r="O78" s="31">
        <v>-833</v>
      </c>
      <c r="P78" s="31">
        <v>-1241</v>
      </c>
      <c r="Q78" s="31">
        <v>-819</v>
      </c>
    </row>
    <row r="79" spans="1:17" x14ac:dyDescent="0.25">
      <c r="A79" s="13">
        <v>878000</v>
      </c>
      <c r="B79" s="22" t="s">
        <v>89</v>
      </c>
      <c r="C79" s="13" t="s">
        <v>85</v>
      </c>
      <c r="D79" s="15">
        <f t="shared" si="3"/>
        <v>878</v>
      </c>
      <c r="E79" s="16">
        <f t="shared" si="2"/>
        <v>1079596</v>
      </c>
      <c r="F79" s="31">
        <v>113458</v>
      </c>
      <c r="G79" s="31">
        <v>22742</v>
      </c>
      <c r="H79" s="31">
        <v>307398</v>
      </c>
      <c r="I79" s="31">
        <v>92821</v>
      </c>
      <c r="J79" s="31">
        <v>38178</v>
      </c>
      <c r="K79" s="31">
        <v>29796</v>
      </c>
      <c r="L79" s="31">
        <v>99208</v>
      </c>
      <c r="M79" s="31">
        <v>169085</v>
      </c>
      <c r="N79" s="31">
        <v>50359</v>
      </c>
      <c r="O79" s="31">
        <v>49931</v>
      </c>
      <c r="P79" s="31">
        <v>57745</v>
      </c>
      <c r="Q79" s="31">
        <v>48875</v>
      </c>
    </row>
    <row r="80" spans="1:17" x14ac:dyDescent="0.25">
      <c r="A80" s="13">
        <v>879000</v>
      </c>
      <c r="B80" s="22" t="s">
        <v>90</v>
      </c>
      <c r="C80" s="13" t="s">
        <v>85</v>
      </c>
      <c r="D80" s="15">
        <f t="shared" si="3"/>
        <v>879</v>
      </c>
      <c r="E80" s="16">
        <f t="shared" si="2"/>
        <v>1186643</v>
      </c>
      <c r="F80" s="31">
        <v>80034</v>
      </c>
      <c r="G80" s="31">
        <v>123262</v>
      </c>
      <c r="H80" s="31">
        <v>83348</v>
      </c>
      <c r="I80" s="31">
        <v>143907</v>
      </c>
      <c r="J80" s="31">
        <v>110436</v>
      </c>
      <c r="K80" s="31">
        <v>81324</v>
      </c>
      <c r="L80" s="31">
        <v>75402</v>
      </c>
      <c r="M80" s="31">
        <v>62973</v>
      </c>
      <c r="N80" s="31">
        <v>86669</v>
      </c>
      <c r="O80" s="31">
        <v>106394</v>
      </c>
      <c r="P80" s="31">
        <v>136720</v>
      </c>
      <c r="Q80" s="31">
        <v>96174</v>
      </c>
    </row>
    <row r="81" spans="1:17" x14ac:dyDescent="0.25">
      <c r="A81" s="13">
        <v>880000</v>
      </c>
      <c r="B81" s="22" t="s">
        <v>91</v>
      </c>
      <c r="C81" s="13" t="s">
        <v>85</v>
      </c>
      <c r="D81" s="15">
        <f t="shared" si="3"/>
        <v>880</v>
      </c>
      <c r="E81" s="16">
        <f t="shared" si="2"/>
        <v>1771659</v>
      </c>
      <c r="F81" s="31">
        <v>98076</v>
      </c>
      <c r="G81" s="31">
        <v>99233</v>
      </c>
      <c r="H81" s="31">
        <v>104949</v>
      </c>
      <c r="I81" s="31">
        <v>134439</v>
      </c>
      <c r="J81" s="31">
        <v>148349</v>
      </c>
      <c r="K81" s="31">
        <v>103907</v>
      </c>
      <c r="L81" s="31">
        <v>139748</v>
      </c>
      <c r="M81" s="31">
        <v>177191</v>
      </c>
      <c r="N81" s="31">
        <v>190099</v>
      </c>
      <c r="O81" s="31">
        <v>191322</v>
      </c>
      <c r="P81" s="31">
        <v>192106</v>
      </c>
      <c r="Q81" s="31">
        <v>192240</v>
      </c>
    </row>
    <row r="82" spans="1:17" x14ac:dyDescent="0.25">
      <c r="A82" s="13">
        <v>887000</v>
      </c>
      <c r="B82" s="22" t="s">
        <v>92</v>
      </c>
      <c r="C82" s="13" t="s">
        <v>93</v>
      </c>
      <c r="D82" s="15">
        <f t="shared" si="3"/>
        <v>887</v>
      </c>
      <c r="E82" s="16">
        <f t="shared" si="2"/>
        <v>1056332</v>
      </c>
      <c r="F82" s="31">
        <v>78411</v>
      </c>
      <c r="G82" s="31">
        <v>45616</v>
      </c>
      <c r="H82" s="31">
        <v>82430</v>
      </c>
      <c r="I82" s="31">
        <v>75264</v>
      </c>
      <c r="J82" s="31">
        <v>111588</v>
      </c>
      <c r="K82" s="31">
        <v>127223</v>
      </c>
      <c r="L82" s="31">
        <v>104712</v>
      </c>
      <c r="M82" s="31">
        <v>49305</v>
      </c>
      <c r="N82" s="31">
        <v>85632</v>
      </c>
      <c r="O82" s="31">
        <v>89593</v>
      </c>
      <c r="P82" s="31">
        <v>118198</v>
      </c>
      <c r="Q82" s="31">
        <v>88360</v>
      </c>
    </row>
    <row r="83" spans="1:17" x14ac:dyDescent="0.25">
      <c r="A83" s="13">
        <v>889000</v>
      </c>
      <c r="B83" s="22" t="s">
        <v>94</v>
      </c>
      <c r="C83" s="13" t="s">
        <v>93</v>
      </c>
      <c r="D83" s="15">
        <f t="shared" si="3"/>
        <v>889</v>
      </c>
      <c r="E83" s="16">
        <f t="shared" si="2"/>
        <v>68457</v>
      </c>
      <c r="F83" s="31">
        <v>9716</v>
      </c>
      <c r="G83" s="31">
        <v>6701</v>
      </c>
      <c r="H83" s="31">
        <v>1100</v>
      </c>
      <c r="I83" s="31">
        <v>12047</v>
      </c>
      <c r="J83" s="31">
        <v>7519</v>
      </c>
      <c r="K83" s="31">
        <v>7537</v>
      </c>
      <c r="L83" s="31">
        <v>4314</v>
      </c>
      <c r="M83" s="31">
        <v>7975</v>
      </c>
      <c r="N83" s="31">
        <v>2792</v>
      </c>
      <c r="O83" s="31">
        <v>2786</v>
      </c>
      <c r="P83" s="31">
        <v>3199</v>
      </c>
      <c r="Q83" s="31">
        <v>2771</v>
      </c>
    </row>
    <row r="84" spans="1:17" x14ac:dyDescent="0.25">
      <c r="A84" s="13">
        <v>892000</v>
      </c>
      <c r="B84" s="22" t="s">
        <v>95</v>
      </c>
      <c r="C84" s="13" t="s">
        <v>93</v>
      </c>
      <c r="D84" s="15">
        <f t="shared" si="3"/>
        <v>892</v>
      </c>
      <c r="E84" s="16">
        <f t="shared" si="2"/>
        <v>491685</v>
      </c>
      <c r="F84" s="31">
        <v>11066</v>
      </c>
      <c r="G84" s="31">
        <v>7926</v>
      </c>
      <c r="H84" s="31">
        <v>64835</v>
      </c>
      <c r="I84" s="31">
        <v>84439</v>
      </c>
      <c r="J84" s="31">
        <v>11380</v>
      </c>
      <c r="K84" s="31">
        <v>1478</v>
      </c>
      <c r="L84" s="31">
        <v>53913</v>
      </c>
      <c r="M84" s="31">
        <v>42449</v>
      </c>
      <c r="N84" s="31">
        <v>54385</v>
      </c>
      <c r="O84" s="31">
        <v>53749</v>
      </c>
      <c r="P84" s="31">
        <v>53449</v>
      </c>
      <c r="Q84" s="31">
        <v>52616</v>
      </c>
    </row>
    <row r="85" spans="1:17" x14ac:dyDescent="0.25">
      <c r="A85" s="13">
        <v>893000</v>
      </c>
      <c r="B85" s="21" t="s">
        <v>96</v>
      </c>
      <c r="C85" s="13" t="s">
        <v>93</v>
      </c>
      <c r="D85" s="15">
        <f t="shared" si="3"/>
        <v>893</v>
      </c>
      <c r="E85" s="16">
        <f t="shared" si="2"/>
        <v>185777</v>
      </c>
      <c r="F85" s="31">
        <v>14366</v>
      </c>
      <c r="G85" s="31">
        <v>23446</v>
      </c>
      <c r="H85" s="31">
        <v>12829</v>
      </c>
      <c r="I85" s="31">
        <v>30655</v>
      </c>
      <c r="J85" s="31">
        <v>27064</v>
      </c>
      <c r="K85" s="31">
        <v>21429</v>
      </c>
      <c r="L85" s="31">
        <v>25801</v>
      </c>
      <c r="M85" s="31">
        <v>24258</v>
      </c>
      <c r="N85" s="31">
        <v>1325</v>
      </c>
      <c r="O85" s="31">
        <v>1326</v>
      </c>
      <c r="P85" s="31">
        <v>1975</v>
      </c>
      <c r="Q85" s="31">
        <v>1303</v>
      </c>
    </row>
    <row r="86" spans="1:17" x14ac:dyDescent="0.25">
      <c r="A86" s="13">
        <v>894000</v>
      </c>
      <c r="B86" s="21" t="s">
        <v>97</v>
      </c>
      <c r="C86" s="13" t="s">
        <v>93</v>
      </c>
      <c r="D86" s="15">
        <f t="shared" si="3"/>
        <v>894</v>
      </c>
      <c r="E86" s="16">
        <f t="shared" si="2"/>
        <v>113530</v>
      </c>
      <c r="F86" s="31">
        <v>79491</v>
      </c>
      <c r="G86" s="31">
        <v>28540</v>
      </c>
      <c r="H86" s="31">
        <v>-41336</v>
      </c>
      <c r="I86" s="31">
        <v>5899</v>
      </c>
      <c r="J86" s="31">
        <v>23480</v>
      </c>
      <c r="K86" s="31">
        <v>21473</v>
      </c>
      <c r="L86" s="31">
        <v>-4915</v>
      </c>
      <c r="M86" s="31">
        <v>-7649</v>
      </c>
      <c r="N86" s="31">
        <v>12604</v>
      </c>
      <c r="O86" s="31">
        <v>-35167</v>
      </c>
      <c r="P86" s="31">
        <v>18754</v>
      </c>
      <c r="Q86" s="31">
        <v>12356</v>
      </c>
    </row>
    <row r="87" spans="1:17" x14ac:dyDescent="0.25">
      <c r="A87" s="13">
        <v>901000</v>
      </c>
      <c r="B87" s="21" t="s">
        <v>98</v>
      </c>
      <c r="C87" s="13" t="s">
        <v>37</v>
      </c>
      <c r="D87" s="15">
        <f t="shared" si="3"/>
        <v>901</v>
      </c>
      <c r="E87" s="16">
        <f t="shared" si="2"/>
        <v>185567</v>
      </c>
      <c r="F87" s="31">
        <v>15804</v>
      </c>
      <c r="G87" s="31">
        <v>14851</v>
      </c>
      <c r="H87" s="31">
        <v>15276</v>
      </c>
      <c r="I87" s="31">
        <v>17048</v>
      </c>
      <c r="J87" s="31">
        <v>13444</v>
      </c>
      <c r="K87" s="31">
        <v>14245</v>
      </c>
      <c r="L87" s="31">
        <v>14299</v>
      </c>
      <c r="M87" s="31">
        <v>15465</v>
      </c>
      <c r="N87" s="31">
        <v>14528</v>
      </c>
      <c r="O87" s="31">
        <v>14525</v>
      </c>
      <c r="P87" s="31">
        <v>21552</v>
      </c>
      <c r="Q87" s="31">
        <v>14530</v>
      </c>
    </row>
    <row r="88" spans="1:17" x14ac:dyDescent="0.25">
      <c r="A88" s="13">
        <v>902000</v>
      </c>
      <c r="B88" s="21" t="s">
        <v>99</v>
      </c>
      <c r="C88" s="13" t="s">
        <v>37</v>
      </c>
      <c r="D88" s="15">
        <f t="shared" si="3"/>
        <v>902</v>
      </c>
      <c r="E88" s="16">
        <f t="shared" si="2"/>
        <v>12675</v>
      </c>
      <c r="F88" s="31">
        <v>2176</v>
      </c>
      <c r="G88" s="31">
        <v>1114</v>
      </c>
      <c r="H88" s="31">
        <v>1471</v>
      </c>
      <c r="I88" s="31">
        <v>1513</v>
      </c>
      <c r="J88" s="31">
        <v>1715</v>
      </c>
      <c r="K88" s="31">
        <v>1788</v>
      </c>
      <c r="L88" s="31">
        <v>1106</v>
      </c>
      <c r="M88" s="31">
        <v>1470</v>
      </c>
      <c r="N88" s="31">
        <v>72</v>
      </c>
      <c r="O88" s="31">
        <v>72</v>
      </c>
      <c r="P88" s="31">
        <v>107</v>
      </c>
      <c r="Q88" s="31">
        <v>71</v>
      </c>
    </row>
    <row r="89" spans="1:17" x14ac:dyDescent="0.25">
      <c r="A89" s="13">
        <v>903000</v>
      </c>
      <c r="B89" s="21" t="s">
        <v>100</v>
      </c>
      <c r="C89" s="13" t="s">
        <v>37</v>
      </c>
      <c r="D89" s="15">
        <f t="shared" si="3"/>
        <v>903</v>
      </c>
      <c r="E89" s="16">
        <f t="shared" si="2"/>
        <v>1668020</v>
      </c>
      <c r="F89" s="31">
        <v>104049</v>
      </c>
      <c r="G89" s="31">
        <v>153396</v>
      </c>
      <c r="H89" s="31">
        <v>150996</v>
      </c>
      <c r="I89" s="31">
        <v>141024</v>
      </c>
      <c r="J89" s="31">
        <v>141313</v>
      </c>
      <c r="K89" s="31">
        <v>142390</v>
      </c>
      <c r="L89" s="31">
        <v>241404</v>
      </c>
      <c r="M89" s="31">
        <v>31235</v>
      </c>
      <c r="N89" s="31">
        <v>147519</v>
      </c>
      <c r="O89" s="31">
        <v>109869</v>
      </c>
      <c r="P89" s="31">
        <v>171245</v>
      </c>
      <c r="Q89" s="31">
        <v>133580</v>
      </c>
    </row>
    <row r="90" spans="1:17" x14ac:dyDescent="0.25">
      <c r="A90" s="13">
        <v>903100</v>
      </c>
      <c r="B90" s="21" t="s">
        <v>101</v>
      </c>
      <c r="C90" s="13" t="s">
        <v>37</v>
      </c>
      <c r="D90" s="15">
        <f t="shared" si="3"/>
        <v>903</v>
      </c>
      <c r="E90" s="16">
        <f t="shared" si="2"/>
        <v>241531</v>
      </c>
      <c r="F90" s="31">
        <v>15406</v>
      </c>
      <c r="G90" s="31">
        <v>13847</v>
      </c>
      <c r="H90" s="31">
        <v>12794</v>
      </c>
      <c r="I90" s="31">
        <v>21472</v>
      </c>
      <c r="J90" s="31">
        <v>12705</v>
      </c>
      <c r="K90" s="31">
        <v>13850</v>
      </c>
      <c r="L90" s="31">
        <v>12853</v>
      </c>
      <c r="M90" s="31">
        <v>12892</v>
      </c>
      <c r="N90" s="31">
        <v>30783</v>
      </c>
      <c r="O90" s="31">
        <v>34346</v>
      </c>
      <c r="P90" s="31">
        <v>29757</v>
      </c>
      <c r="Q90" s="31">
        <v>30826</v>
      </c>
    </row>
    <row r="91" spans="1:17" x14ac:dyDescent="0.25">
      <c r="A91" s="13">
        <v>903200</v>
      </c>
      <c r="B91" s="21" t="s">
        <v>102</v>
      </c>
      <c r="C91" s="13" t="s">
        <v>37</v>
      </c>
      <c r="D91" s="15">
        <f t="shared" si="3"/>
        <v>903</v>
      </c>
      <c r="E91" s="16">
        <f t="shared" si="2"/>
        <v>469604</v>
      </c>
      <c r="F91" s="31">
        <v>59625</v>
      </c>
      <c r="G91" s="31">
        <v>-28715</v>
      </c>
      <c r="H91" s="31">
        <v>43497</v>
      </c>
      <c r="I91" s="31">
        <v>36580</v>
      </c>
      <c r="J91" s="31">
        <v>43621</v>
      </c>
      <c r="K91" s="31">
        <v>45421</v>
      </c>
      <c r="L91" s="31">
        <v>51391</v>
      </c>
      <c r="M91" s="31">
        <v>48016</v>
      </c>
      <c r="N91" s="31">
        <v>41283</v>
      </c>
      <c r="O91" s="31">
        <v>44920</v>
      </c>
      <c r="P91" s="31">
        <v>42759</v>
      </c>
      <c r="Q91" s="31">
        <v>41206</v>
      </c>
    </row>
    <row r="92" spans="1:17" x14ac:dyDescent="0.25">
      <c r="A92" s="13">
        <v>903300</v>
      </c>
      <c r="B92" s="21" t="s">
        <v>103</v>
      </c>
      <c r="C92" s="13" t="s">
        <v>37</v>
      </c>
      <c r="D92" s="15">
        <f t="shared" si="3"/>
        <v>903</v>
      </c>
      <c r="E92" s="16">
        <f t="shared" si="2"/>
        <v>324937</v>
      </c>
      <c r="F92" s="31">
        <v>34001</v>
      </c>
      <c r="G92" s="31">
        <v>32943</v>
      </c>
      <c r="H92" s="31">
        <v>33056</v>
      </c>
      <c r="I92" s="31">
        <v>37450</v>
      </c>
      <c r="J92" s="31">
        <v>16327</v>
      </c>
      <c r="K92" s="31">
        <v>12929</v>
      </c>
      <c r="L92" s="31">
        <v>11508</v>
      </c>
      <c r="M92" s="31">
        <v>9371</v>
      </c>
      <c r="N92" s="31">
        <v>32805</v>
      </c>
      <c r="O92" s="31">
        <v>35486</v>
      </c>
      <c r="P92" s="31">
        <v>36225</v>
      </c>
      <c r="Q92" s="31">
        <v>32836</v>
      </c>
    </row>
    <row r="93" spans="1:17" x14ac:dyDescent="0.25">
      <c r="A93" s="13">
        <v>903400</v>
      </c>
      <c r="B93" s="21" t="s">
        <v>104</v>
      </c>
      <c r="C93" s="13" t="s">
        <v>37</v>
      </c>
      <c r="D93" s="15">
        <f t="shared" si="3"/>
        <v>903</v>
      </c>
      <c r="E93" s="16">
        <f t="shared" si="2"/>
        <v>26377</v>
      </c>
      <c r="F93" s="31">
        <v>1306</v>
      </c>
      <c r="G93" s="31">
        <v>1155</v>
      </c>
      <c r="H93" s="31">
        <v>547</v>
      </c>
      <c r="I93" s="31">
        <v>2392</v>
      </c>
      <c r="J93" s="31">
        <v>191</v>
      </c>
      <c r="K93" s="31">
        <v>821</v>
      </c>
      <c r="L93" s="31">
        <v>1751</v>
      </c>
      <c r="M93" s="31">
        <v>-88</v>
      </c>
      <c r="N93" s="31">
        <v>4472</v>
      </c>
      <c r="O93" s="31">
        <v>4463</v>
      </c>
      <c r="P93" s="31">
        <v>4688</v>
      </c>
      <c r="Q93" s="31">
        <v>4679</v>
      </c>
    </row>
    <row r="94" spans="1:17" x14ac:dyDescent="0.25">
      <c r="A94" s="13">
        <v>903891</v>
      </c>
      <c r="B94" s="21" t="s">
        <v>105</v>
      </c>
      <c r="C94" s="13" t="s">
        <v>37</v>
      </c>
      <c r="D94" s="15">
        <f t="shared" si="3"/>
        <v>903</v>
      </c>
      <c r="E94" s="16">
        <f t="shared" si="2"/>
        <v>-51618</v>
      </c>
      <c r="F94" s="31">
        <v>-3851</v>
      </c>
      <c r="G94" s="31">
        <v>-3608</v>
      </c>
      <c r="H94" s="31">
        <v>-4112</v>
      </c>
      <c r="I94" s="31">
        <v>-5365</v>
      </c>
      <c r="J94" s="31">
        <v>-5114</v>
      </c>
      <c r="K94" s="31">
        <v>-5534</v>
      </c>
      <c r="L94" s="31">
        <v>-4385</v>
      </c>
      <c r="M94" s="31">
        <v>-3807</v>
      </c>
      <c r="N94" s="31">
        <v>-3505</v>
      </c>
      <c r="O94" s="31">
        <v>-3924</v>
      </c>
      <c r="P94" s="31">
        <v>-4392</v>
      </c>
      <c r="Q94" s="31">
        <v>-4021</v>
      </c>
    </row>
    <row r="95" spans="1:17" x14ac:dyDescent="0.25">
      <c r="A95" s="13">
        <v>904001</v>
      </c>
      <c r="B95" s="21" t="s">
        <v>106</v>
      </c>
      <c r="C95" s="13" t="s">
        <v>37</v>
      </c>
      <c r="D95" s="15">
        <f t="shared" si="3"/>
        <v>904</v>
      </c>
      <c r="E95" s="16">
        <f t="shared" si="2"/>
        <v>-228241</v>
      </c>
      <c r="F95" s="31">
        <v>-100000</v>
      </c>
      <c r="G95" s="31">
        <v>-50000</v>
      </c>
      <c r="H95" s="31">
        <v>-50000</v>
      </c>
      <c r="I95" s="31">
        <v>-28241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</row>
    <row r="96" spans="1:17" x14ac:dyDescent="0.25">
      <c r="A96" s="13">
        <v>905000</v>
      </c>
      <c r="B96" s="21" t="s">
        <v>107</v>
      </c>
      <c r="C96" s="13" t="s">
        <v>37</v>
      </c>
      <c r="D96" s="15">
        <f t="shared" si="3"/>
        <v>905</v>
      </c>
      <c r="E96" s="16">
        <f t="shared" si="2"/>
        <v>89</v>
      </c>
      <c r="F96" s="31">
        <v>13</v>
      </c>
      <c r="G96" s="31">
        <v>2</v>
      </c>
      <c r="H96" s="31">
        <v>1</v>
      </c>
      <c r="I96" s="31">
        <v>39</v>
      </c>
      <c r="J96" s="31">
        <v>7</v>
      </c>
      <c r="K96" s="31">
        <v>9</v>
      </c>
      <c r="L96" s="31">
        <v>18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</row>
    <row r="97" spans="1:17" x14ac:dyDescent="0.25">
      <c r="A97" s="13">
        <v>908160</v>
      </c>
      <c r="B97" s="21" t="s">
        <v>108</v>
      </c>
      <c r="C97" s="13" t="s">
        <v>109</v>
      </c>
      <c r="D97" s="15">
        <f t="shared" si="3"/>
        <v>908</v>
      </c>
      <c r="E97" s="16">
        <f t="shared" si="2"/>
        <v>133899</v>
      </c>
      <c r="F97" s="31">
        <v>8113</v>
      </c>
      <c r="G97" s="31">
        <v>7456</v>
      </c>
      <c r="H97" s="31">
        <v>8445</v>
      </c>
      <c r="I97" s="31">
        <v>8368</v>
      </c>
      <c r="J97" s="31">
        <v>11740</v>
      </c>
      <c r="K97" s="31">
        <v>12517</v>
      </c>
      <c r="L97" s="31">
        <v>13425</v>
      </c>
      <c r="M97" s="31">
        <v>11239</v>
      </c>
      <c r="N97" s="31">
        <v>14539</v>
      </c>
      <c r="O97" s="31">
        <v>12008</v>
      </c>
      <c r="P97" s="31">
        <v>14229</v>
      </c>
      <c r="Q97" s="31">
        <v>11820</v>
      </c>
    </row>
    <row r="98" spans="1:17" x14ac:dyDescent="0.25">
      <c r="A98" s="13">
        <v>909650</v>
      </c>
      <c r="B98" s="21" t="s">
        <v>110</v>
      </c>
      <c r="C98" s="13" t="s">
        <v>109</v>
      </c>
      <c r="D98" s="15">
        <f t="shared" si="3"/>
        <v>909</v>
      </c>
      <c r="E98" s="16">
        <f t="shared" si="2"/>
        <v>2005</v>
      </c>
      <c r="F98" s="31">
        <v>76</v>
      </c>
      <c r="G98" s="31">
        <v>953</v>
      </c>
      <c r="H98" s="31">
        <v>180</v>
      </c>
      <c r="I98" s="31">
        <v>0</v>
      </c>
      <c r="J98" s="31">
        <v>0</v>
      </c>
      <c r="K98" s="31">
        <v>796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</row>
    <row r="99" spans="1:17" x14ac:dyDescent="0.25">
      <c r="A99" s="13">
        <v>910000</v>
      </c>
      <c r="B99" s="21" t="s">
        <v>111</v>
      </c>
      <c r="C99" s="13" t="s">
        <v>109</v>
      </c>
      <c r="D99" s="15">
        <f t="shared" si="3"/>
        <v>910</v>
      </c>
      <c r="E99" s="16">
        <f t="shared" si="2"/>
        <v>89177</v>
      </c>
      <c r="F99" s="31">
        <v>6409</v>
      </c>
      <c r="G99" s="31">
        <v>-5415</v>
      </c>
      <c r="H99" s="31">
        <v>10967</v>
      </c>
      <c r="I99" s="31">
        <v>9870</v>
      </c>
      <c r="J99" s="31">
        <v>8275</v>
      </c>
      <c r="K99" s="31">
        <v>6334</v>
      </c>
      <c r="L99" s="31">
        <v>7780</v>
      </c>
      <c r="M99" s="31">
        <v>7503</v>
      </c>
      <c r="N99" s="31">
        <v>9386</v>
      </c>
      <c r="O99" s="31">
        <v>9352</v>
      </c>
      <c r="P99" s="31">
        <v>9318</v>
      </c>
      <c r="Q99" s="31">
        <v>9398</v>
      </c>
    </row>
    <row r="100" spans="1:17" x14ac:dyDescent="0.25">
      <c r="A100" s="13">
        <v>910100</v>
      </c>
      <c r="B100" s="21" t="s">
        <v>112</v>
      </c>
      <c r="C100" s="13" t="s">
        <v>109</v>
      </c>
      <c r="D100" s="15">
        <f t="shared" si="3"/>
        <v>910</v>
      </c>
      <c r="E100" s="16">
        <f t="shared" si="2"/>
        <v>95703</v>
      </c>
      <c r="F100" s="31">
        <v>5018</v>
      </c>
      <c r="G100" s="31">
        <v>9896</v>
      </c>
      <c r="H100" s="31">
        <v>9381</v>
      </c>
      <c r="I100" s="31">
        <v>773</v>
      </c>
      <c r="J100" s="31">
        <v>28142</v>
      </c>
      <c r="K100" s="31">
        <v>915</v>
      </c>
      <c r="L100" s="31">
        <v>1078</v>
      </c>
      <c r="M100" s="31">
        <v>909</v>
      </c>
      <c r="N100" s="31">
        <v>9896</v>
      </c>
      <c r="O100" s="31">
        <v>9896</v>
      </c>
      <c r="P100" s="31">
        <v>9903</v>
      </c>
      <c r="Q100" s="31">
        <v>9896</v>
      </c>
    </row>
    <row r="101" spans="1:17" x14ac:dyDescent="0.25">
      <c r="A101" s="13">
        <v>912000</v>
      </c>
      <c r="B101" s="21" t="s">
        <v>113</v>
      </c>
      <c r="C101" s="13" t="s">
        <v>114</v>
      </c>
      <c r="D101" s="15">
        <f t="shared" si="3"/>
        <v>912</v>
      </c>
      <c r="E101" s="16">
        <f t="shared" si="2"/>
        <v>338998</v>
      </c>
      <c r="F101" s="31">
        <v>16792</v>
      </c>
      <c r="G101" s="31">
        <v>26655</v>
      </c>
      <c r="H101" s="31">
        <v>15795</v>
      </c>
      <c r="I101" s="31">
        <v>24600</v>
      </c>
      <c r="J101" s="31">
        <v>26682</v>
      </c>
      <c r="K101" s="31">
        <v>21744</v>
      </c>
      <c r="L101" s="31">
        <v>31387</v>
      </c>
      <c r="M101" s="31">
        <v>21277</v>
      </c>
      <c r="N101" s="31">
        <v>41442</v>
      </c>
      <c r="O101" s="31">
        <v>37964</v>
      </c>
      <c r="P101" s="31">
        <v>35054</v>
      </c>
      <c r="Q101" s="31">
        <v>39606</v>
      </c>
    </row>
    <row r="102" spans="1:17" x14ac:dyDescent="0.25">
      <c r="A102" s="13">
        <v>913001</v>
      </c>
      <c r="B102" s="21" t="s">
        <v>115</v>
      </c>
      <c r="C102" s="13" t="s">
        <v>114</v>
      </c>
      <c r="D102" s="15">
        <f t="shared" si="3"/>
        <v>913</v>
      </c>
      <c r="E102" s="16">
        <f t="shared" si="2"/>
        <v>2361</v>
      </c>
      <c r="F102" s="31">
        <v>18</v>
      </c>
      <c r="G102" s="31">
        <v>1100</v>
      </c>
      <c r="H102" s="31">
        <v>21</v>
      </c>
      <c r="I102" s="31">
        <v>1216</v>
      </c>
      <c r="J102" s="31">
        <v>0</v>
      </c>
      <c r="K102" s="31">
        <v>0</v>
      </c>
      <c r="L102" s="31">
        <v>0</v>
      </c>
      <c r="M102" s="31">
        <v>6</v>
      </c>
      <c r="N102" s="31">
        <v>0</v>
      </c>
      <c r="O102" s="31">
        <v>0</v>
      </c>
      <c r="P102" s="31">
        <v>0</v>
      </c>
      <c r="Q102" s="31">
        <v>0</v>
      </c>
    </row>
    <row r="103" spans="1:17" x14ac:dyDescent="0.25">
      <c r="A103" s="13">
        <v>920000</v>
      </c>
      <c r="B103" s="21" t="s">
        <v>116</v>
      </c>
      <c r="C103" s="13" t="s">
        <v>117</v>
      </c>
      <c r="D103" s="15">
        <f t="shared" si="3"/>
        <v>920</v>
      </c>
      <c r="E103" s="16">
        <f t="shared" si="2"/>
        <v>2575383</v>
      </c>
      <c r="F103" s="31">
        <v>95703</v>
      </c>
      <c r="G103" s="31">
        <v>149867</v>
      </c>
      <c r="H103" s="31">
        <v>177133</v>
      </c>
      <c r="I103" s="31">
        <v>600756</v>
      </c>
      <c r="J103" s="31">
        <v>213697</v>
      </c>
      <c r="K103" s="31">
        <v>215032</v>
      </c>
      <c r="L103" s="31">
        <v>139951</v>
      </c>
      <c r="M103" s="31">
        <v>197941</v>
      </c>
      <c r="N103" s="31">
        <v>181364</v>
      </c>
      <c r="O103" s="31">
        <v>233635</v>
      </c>
      <c r="P103" s="31">
        <v>187801</v>
      </c>
      <c r="Q103" s="31">
        <v>182503</v>
      </c>
    </row>
    <row r="104" spans="1:17" x14ac:dyDescent="0.25">
      <c r="A104" s="13">
        <v>921100</v>
      </c>
      <c r="B104" s="21" t="s">
        <v>118</v>
      </c>
      <c r="C104" s="13" t="s">
        <v>117</v>
      </c>
      <c r="D104" s="15">
        <f t="shared" si="3"/>
        <v>921</v>
      </c>
      <c r="E104" s="16">
        <f t="shared" si="2"/>
        <v>92440</v>
      </c>
      <c r="F104" s="31">
        <v>3169</v>
      </c>
      <c r="G104" s="31">
        <v>7138</v>
      </c>
      <c r="H104" s="31">
        <v>2868</v>
      </c>
      <c r="I104" s="31">
        <v>-6164</v>
      </c>
      <c r="J104" s="31">
        <v>6013</v>
      </c>
      <c r="K104" s="31">
        <v>11390</v>
      </c>
      <c r="L104" s="31">
        <v>165</v>
      </c>
      <c r="M104" s="31">
        <v>1724</v>
      </c>
      <c r="N104" s="31">
        <v>16377</v>
      </c>
      <c r="O104" s="31">
        <v>16997</v>
      </c>
      <c r="P104" s="31">
        <v>16402</v>
      </c>
      <c r="Q104" s="31">
        <v>16361</v>
      </c>
    </row>
    <row r="105" spans="1:17" x14ac:dyDescent="0.25">
      <c r="A105" s="13">
        <v>921200</v>
      </c>
      <c r="B105" s="21" t="s">
        <v>119</v>
      </c>
      <c r="C105" s="13" t="s">
        <v>117</v>
      </c>
      <c r="D105" s="15">
        <f t="shared" si="3"/>
        <v>921</v>
      </c>
      <c r="E105" s="16">
        <f t="shared" si="2"/>
        <v>217541</v>
      </c>
      <c r="F105" s="31">
        <v>8517</v>
      </c>
      <c r="G105" s="31">
        <v>11881</v>
      </c>
      <c r="H105" s="31">
        <v>8936</v>
      </c>
      <c r="I105" s="31">
        <v>65325</v>
      </c>
      <c r="J105" s="31">
        <v>16419</v>
      </c>
      <c r="K105" s="31">
        <v>-43928</v>
      </c>
      <c r="L105" s="31">
        <v>21537</v>
      </c>
      <c r="M105" s="31">
        <v>20681</v>
      </c>
      <c r="N105" s="31">
        <v>26246</v>
      </c>
      <c r="O105" s="31">
        <v>31362</v>
      </c>
      <c r="P105" s="31">
        <v>25315</v>
      </c>
      <c r="Q105" s="31">
        <v>25250</v>
      </c>
    </row>
    <row r="106" spans="1:17" x14ac:dyDescent="0.25">
      <c r="A106" s="13">
        <v>921300</v>
      </c>
      <c r="B106" s="21" t="s">
        <v>120</v>
      </c>
      <c r="C106" s="13" t="s">
        <v>117</v>
      </c>
      <c r="D106" s="15">
        <f t="shared" si="3"/>
        <v>921</v>
      </c>
      <c r="E106" s="16">
        <f t="shared" si="2"/>
        <v>186</v>
      </c>
      <c r="F106" s="31">
        <v>4</v>
      </c>
      <c r="G106" s="31">
        <v>30</v>
      </c>
      <c r="H106" s="31">
        <v>10</v>
      </c>
      <c r="I106" s="31">
        <v>1</v>
      </c>
      <c r="J106" s="31">
        <v>13</v>
      </c>
      <c r="K106" s="31">
        <v>4</v>
      </c>
      <c r="L106" s="31">
        <v>14</v>
      </c>
      <c r="M106" s="31">
        <v>110</v>
      </c>
      <c r="N106" s="31">
        <v>0</v>
      </c>
      <c r="O106" s="31">
        <v>0</v>
      </c>
      <c r="P106" s="31">
        <v>0</v>
      </c>
      <c r="Q106" s="31">
        <v>0</v>
      </c>
    </row>
    <row r="107" spans="1:17" x14ac:dyDescent="0.25">
      <c r="A107" s="13">
        <v>921400</v>
      </c>
      <c r="B107" s="21" t="s">
        <v>121</v>
      </c>
      <c r="C107" s="13" t="s">
        <v>117</v>
      </c>
      <c r="D107" s="15">
        <f t="shared" si="3"/>
        <v>921</v>
      </c>
      <c r="E107" s="16">
        <f t="shared" si="2"/>
        <v>137377</v>
      </c>
      <c r="F107" s="31">
        <v>4174</v>
      </c>
      <c r="G107" s="31">
        <v>10281</v>
      </c>
      <c r="H107" s="31">
        <v>3988</v>
      </c>
      <c r="I107" s="31">
        <v>17767</v>
      </c>
      <c r="J107" s="31">
        <v>17105</v>
      </c>
      <c r="K107" s="31">
        <v>-2456</v>
      </c>
      <c r="L107" s="31">
        <v>7497</v>
      </c>
      <c r="M107" s="31">
        <v>3683</v>
      </c>
      <c r="N107" s="31">
        <v>18229</v>
      </c>
      <c r="O107" s="31">
        <v>20491</v>
      </c>
      <c r="P107" s="31">
        <v>19374</v>
      </c>
      <c r="Q107" s="31">
        <v>17244</v>
      </c>
    </row>
    <row r="108" spans="1:17" x14ac:dyDescent="0.25">
      <c r="A108" s="13">
        <v>921540</v>
      </c>
      <c r="B108" s="21" t="s">
        <v>122</v>
      </c>
      <c r="C108" s="13" t="s">
        <v>117</v>
      </c>
      <c r="D108" s="15">
        <f t="shared" si="3"/>
        <v>921</v>
      </c>
      <c r="E108" s="16">
        <f t="shared" si="2"/>
        <v>197135</v>
      </c>
      <c r="F108" s="31">
        <v>27699</v>
      </c>
      <c r="G108" s="31">
        <v>29842</v>
      </c>
      <c r="H108" s="31">
        <v>28680</v>
      </c>
      <c r="I108" s="31">
        <v>28848</v>
      </c>
      <c r="J108" s="31">
        <v>18942</v>
      </c>
      <c r="K108" s="31">
        <v>19815</v>
      </c>
      <c r="L108" s="31">
        <v>21668</v>
      </c>
      <c r="M108" s="31">
        <v>19673</v>
      </c>
      <c r="N108" s="31">
        <v>183</v>
      </c>
      <c r="O108" s="31">
        <v>1695</v>
      </c>
      <c r="P108" s="31">
        <v>45</v>
      </c>
      <c r="Q108" s="31">
        <v>45</v>
      </c>
    </row>
    <row r="109" spans="1:17" x14ac:dyDescent="0.25">
      <c r="A109" s="13">
        <v>921600</v>
      </c>
      <c r="B109" s="21" t="s">
        <v>123</v>
      </c>
      <c r="C109" s="13" t="s">
        <v>117</v>
      </c>
      <c r="D109" s="15">
        <f t="shared" si="3"/>
        <v>921</v>
      </c>
      <c r="E109" s="16">
        <f t="shared" si="2"/>
        <v>66</v>
      </c>
      <c r="F109" s="31">
        <v>8</v>
      </c>
      <c r="G109" s="31">
        <v>1</v>
      </c>
      <c r="H109" s="31">
        <v>10</v>
      </c>
      <c r="I109" s="31">
        <v>0</v>
      </c>
      <c r="J109" s="31">
        <v>2</v>
      </c>
      <c r="K109" s="31">
        <v>0</v>
      </c>
      <c r="L109" s="31">
        <v>1</v>
      </c>
      <c r="M109" s="31">
        <v>0</v>
      </c>
      <c r="N109" s="31">
        <v>11</v>
      </c>
      <c r="O109" s="31">
        <v>11</v>
      </c>
      <c r="P109" s="31">
        <v>11</v>
      </c>
      <c r="Q109" s="31">
        <v>11</v>
      </c>
    </row>
    <row r="110" spans="1:17" x14ac:dyDescent="0.25">
      <c r="A110" s="13">
        <v>921980</v>
      </c>
      <c r="B110" s="21" t="s">
        <v>124</v>
      </c>
      <c r="C110" s="13" t="s">
        <v>117</v>
      </c>
      <c r="D110" s="15">
        <f t="shared" si="3"/>
        <v>921</v>
      </c>
      <c r="E110" s="16">
        <f t="shared" si="2"/>
        <v>851860</v>
      </c>
      <c r="F110" s="31">
        <v>68189</v>
      </c>
      <c r="G110" s="31">
        <v>73505</v>
      </c>
      <c r="H110" s="31">
        <v>58999</v>
      </c>
      <c r="I110" s="31">
        <v>61196</v>
      </c>
      <c r="J110" s="31">
        <v>71894</v>
      </c>
      <c r="K110" s="31">
        <v>69610</v>
      </c>
      <c r="L110" s="31">
        <v>70683</v>
      </c>
      <c r="M110" s="31">
        <v>71103</v>
      </c>
      <c r="N110" s="31">
        <v>76776</v>
      </c>
      <c r="O110" s="31">
        <v>76618</v>
      </c>
      <c r="P110" s="31">
        <v>76454</v>
      </c>
      <c r="Q110" s="31">
        <v>76833</v>
      </c>
    </row>
    <row r="111" spans="1:17" x14ac:dyDescent="0.25">
      <c r="A111" s="13">
        <v>923000</v>
      </c>
      <c r="B111" s="21" t="s">
        <v>125</v>
      </c>
      <c r="C111" s="13" t="s">
        <v>117</v>
      </c>
      <c r="D111" s="15">
        <f t="shared" si="3"/>
        <v>923</v>
      </c>
      <c r="E111" s="16">
        <f t="shared" si="2"/>
        <v>1658780</v>
      </c>
      <c r="F111" s="31">
        <v>447116</v>
      </c>
      <c r="G111" s="31">
        <v>170676</v>
      </c>
      <c r="H111" s="31">
        <v>300877</v>
      </c>
      <c r="I111" s="31">
        <v>220180</v>
      </c>
      <c r="J111" s="31">
        <v>59909</v>
      </c>
      <c r="K111" s="31">
        <v>260938</v>
      </c>
      <c r="L111" s="31">
        <v>-70403</v>
      </c>
      <c r="M111" s="31">
        <v>71841</v>
      </c>
      <c r="N111" s="31">
        <v>51807</v>
      </c>
      <c r="O111" s="31">
        <v>51952</v>
      </c>
      <c r="P111" s="31">
        <v>43342</v>
      </c>
      <c r="Q111" s="31">
        <v>50545</v>
      </c>
    </row>
    <row r="112" spans="1:17" x14ac:dyDescent="0.25">
      <c r="A112" s="13">
        <v>923980</v>
      </c>
      <c r="B112" s="21" t="s">
        <v>126</v>
      </c>
      <c r="C112" s="13" t="s">
        <v>117</v>
      </c>
      <c r="D112" s="15">
        <f t="shared" si="3"/>
        <v>923</v>
      </c>
      <c r="E112" s="16">
        <f t="shared" si="2"/>
        <v>-10631</v>
      </c>
      <c r="F112" s="31">
        <v>-2971</v>
      </c>
      <c r="G112" s="31">
        <v>-855</v>
      </c>
      <c r="H112" s="31">
        <v>-2478</v>
      </c>
      <c r="I112" s="31">
        <v>-931</v>
      </c>
      <c r="J112" s="31">
        <v>-2547</v>
      </c>
      <c r="K112" s="31">
        <v>531</v>
      </c>
      <c r="L112" s="31">
        <v>-1520</v>
      </c>
      <c r="M112" s="31">
        <v>140</v>
      </c>
      <c r="N112" s="31">
        <v>0</v>
      </c>
      <c r="O112" s="31">
        <v>0</v>
      </c>
      <c r="P112" s="31">
        <v>0</v>
      </c>
      <c r="Q112" s="31">
        <v>0</v>
      </c>
    </row>
    <row r="113" spans="1:17" x14ac:dyDescent="0.25">
      <c r="A113" s="13">
        <v>924000</v>
      </c>
      <c r="B113" s="21" t="s">
        <v>127</v>
      </c>
      <c r="C113" s="13" t="s">
        <v>117</v>
      </c>
      <c r="D113" s="15">
        <f t="shared" si="3"/>
        <v>924</v>
      </c>
      <c r="E113" s="16">
        <f t="shared" si="2"/>
        <v>1408</v>
      </c>
      <c r="F113" s="31">
        <v>-128</v>
      </c>
      <c r="G113" s="31">
        <v>110</v>
      </c>
      <c r="H113" s="31">
        <v>110</v>
      </c>
      <c r="I113" s="31">
        <v>-128</v>
      </c>
      <c r="J113" s="31">
        <v>174</v>
      </c>
      <c r="K113" s="31">
        <v>174</v>
      </c>
      <c r="L113" s="31">
        <v>-94</v>
      </c>
      <c r="M113" s="31">
        <v>269</v>
      </c>
      <c r="N113" s="31">
        <v>0</v>
      </c>
      <c r="O113" s="31">
        <v>0</v>
      </c>
      <c r="P113" s="31">
        <v>921</v>
      </c>
      <c r="Q113" s="31">
        <v>0</v>
      </c>
    </row>
    <row r="114" spans="1:17" x14ac:dyDescent="0.25">
      <c r="A114" s="13">
        <v>924050</v>
      </c>
      <c r="B114" s="21" t="s">
        <v>128</v>
      </c>
      <c r="C114" s="13" t="s">
        <v>117</v>
      </c>
      <c r="D114" s="15">
        <f t="shared" si="3"/>
        <v>924</v>
      </c>
      <c r="E114" s="16">
        <f t="shared" si="2"/>
        <v>5340</v>
      </c>
      <c r="F114" s="31">
        <v>420</v>
      </c>
      <c r="G114" s="31">
        <v>420</v>
      </c>
      <c r="H114" s="31">
        <v>420</v>
      </c>
      <c r="I114" s="31">
        <v>420</v>
      </c>
      <c r="J114" s="31">
        <v>448</v>
      </c>
      <c r="K114" s="31">
        <v>448</v>
      </c>
      <c r="L114" s="31">
        <v>448</v>
      </c>
      <c r="M114" s="31">
        <v>448</v>
      </c>
      <c r="N114" s="31">
        <v>467</v>
      </c>
      <c r="O114" s="31">
        <v>467</v>
      </c>
      <c r="P114" s="31">
        <v>467</v>
      </c>
      <c r="Q114" s="31">
        <v>467</v>
      </c>
    </row>
    <row r="115" spans="1:17" x14ac:dyDescent="0.25">
      <c r="A115" s="13">
        <v>924980</v>
      </c>
      <c r="B115" s="21" t="s">
        <v>129</v>
      </c>
      <c r="C115" s="13" t="s">
        <v>117</v>
      </c>
      <c r="D115" s="15">
        <f t="shared" si="3"/>
        <v>924</v>
      </c>
      <c r="E115" s="16">
        <f t="shared" si="2"/>
        <v>57008</v>
      </c>
      <c r="F115" s="31">
        <v>4222</v>
      </c>
      <c r="G115" s="31">
        <v>4222</v>
      </c>
      <c r="H115" s="31">
        <v>4222</v>
      </c>
      <c r="I115" s="31">
        <v>4222</v>
      </c>
      <c r="J115" s="31">
        <v>4997</v>
      </c>
      <c r="K115" s="31">
        <v>4997</v>
      </c>
      <c r="L115" s="31">
        <v>4997</v>
      </c>
      <c r="M115" s="31">
        <v>4997</v>
      </c>
      <c r="N115" s="31">
        <v>5033</v>
      </c>
      <c r="O115" s="31">
        <v>5033</v>
      </c>
      <c r="P115" s="31">
        <v>5033</v>
      </c>
      <c r="Q115" s="31">
        <v>5033</v>
      </c>
    </row>
    <row r="116" spans="1:17" x14ac:dyDescent="0.25">
      <c r="A116" s="13">
        <v>925000</v>
      </c>
      <c r="B116" s="21" t="s">
        <v>130</v>
      </c>
      <c r="C116" s="13" t="s">
        <v>117</v>
      </c>
      <c r="D116" s="15">
        <f t="shared" si="3"/>
        <v>925</v>
      </c>
      <c r="E116" s="16">
        <f t="shared" si="2"/>
        <v>24772</v>
      </c>
      <c r="F116" s="31">
        <v>520</v>
      </c>
      <c r="G116" s="31">
        <v>520</v>
      </c>
      <c r="H116" s="31">
        <v>3888</v>
      </c>
      <c r="I116" s="31">
        <v>552</v>
      </c>
      <c r="J116" s="31">
        <v>6056</v>
      </c>
      <c r="K116" s="31">
        <v>2353</v>
      </c>
      <c r="L116" s="31">
        <v>2441</v>
      </c>
      <c r="M116" s="31">
        <v>6426</v>
      </c>
      <c r="N116" s="31">
        <v>504</v>
      </c>
      <c r="O116" s="31">
        <v>504</v>
      </c>
      <c r="P116" s="31">
        <v>504</v>
      </c>
      <c r="Q116" s="31">
        <v>504</v>
      </c>
    </row>
    <row r="117" spans="1:17" x14ac:dyDescent="0.25">
      <c r="A117" s="13">
        <v>925051</v>
      </c>
      <c r="B117" s="21" t="s">
        <v>131</v>
      </c>
      <c r="C117" s="13" t="s">
        <v>117</v>
      </c>
      <c r="D117" s="15">
        <f t="shared" si="3"/>
        <v>925</v>
      </c>
      <c r="E117" s="16">
        <f t="shared" si="2"/>
        <v>99352</v>
      </c>
      <c r="F117" s="31">
        <v>6449</v>
      </c>
      <c r="G117" s="31">
        <v>6449</v>
      </c>
      <c r="H117" s="31">
        <v>6449</v>
      </c>
      <c r="I117" s="31">
        <v>6449</v>
      </c>
      <c r="J117" s="31">
        <v>9663</v>
      </c>
      <c r="K117" s="31">
        <v>9663</v>
      </c>
      <c r="L117" s="31">
        <v>9663</v>
      </c>
      <c r="M117" s="31">
        <v>9663</v>
      </c>
      <c r="N117" s="31">
        <v>8726</v>
      </c>
      <c r="O117" s="31">
        <v>8726</v>
      </c>
      <c r="P117" s="31">
        <v>8726</v>
      </c>
      <c r="Q117" s="31">
        <v>8726</v>
      </c>
    </row>
    <row r="118" spans="1:17" x14ac:dyDescent="0.25">
      <c r="A118" s="13">
        <v>925200</v>
      </c>
      <c r="B118" s="21" t="s">
        <v>132</v>
      </c>
      <c r="C118" s="13" t="s">
        <v>117</v>
      </c>
      <c r="D118" s="15">
        <f t="shared" si="3"/>
        <v>925</v>
      </c>
      <c r="E118" s="16">
        <f t="shared" si="2"/>
        <v>8780</v>
      </c>
      <c r="F118" s="31">
        <v>134</v>
      </c>
      <c r="G118" s="31">
        <v>136</v>
      </c>
      <c r="H118" s="31">
        <v>138</v>
      </c>
      <c r="I118" s="31">
        <v>155</v>
      </c>
      <c r="J118" s="31">
        <v>144</v>
      </c>
      <c r="K118" s="31">
        <v>160</v>
      </c>
      <c r="L118" s="31">
        <v>165</v>
      </c>
      <c r="M118" s="31">
        <v>159</v>
      </c>
      <c r="N118" s="31">
        <v>1741</v>
      </c>
      <c r="O118" s="31">
        <v>2616</v>
      </c>
      <c r="P118" s="31">
        <v>1491</v>
      </c>
      <c r="Q118" s="31">
        <v>1741</v>
      </c>
    </row>
    <row r="119" spans="1:17" x14ac:dyDescent="0.25">
      <c r="A119" s="13">
        <v>925300</v>
      </c>
      <c r="B119" s="21" t="s">
        <v>133</v>
      </c>
      <c r="C119" s="13" t="s">
        <v>117</v>
      </c>
      <c r="D119" s="15">
        <f t="shared" si="3"/>
        <v>925</v>
      </c>
      <c r="E119" s="16">
        <f t="shared" si="2"/>
        <v>-1360</v>
      </c>
      <c r="F119" s="31">
        <v>-1360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</row>
    <row r="120" spans="1:17" x14ac:dyDescent="0.25">
      <c r="A120" s="13">
        <v>925980</v>
      </c>
      <c r="B120" s="21" t="s">
        <v>134</v>
      </c>
      <c r="C120" s="13" t="s">
        <v>117</v>
      </c>
      <c r="D120" s="15">
        <f t="shared" si="3"/>
        <v>925</v>
      </c>
      <c r="E120" s="16">
        <f t="shared" si="2"/>
        <v>4450</v>
      </c>
      <c r="F120" s="31">
        <v>435</v>
      </c>
      <c r="G120" s="31">
        <v>435</v>
      </c>
      <c r="H120" s="31">
        <v>481</v>
      </c>
      <c r="I120" s="31">
        <v>435</v>
      </c>
      <c r="J120" s="31">
        <v>400</v>
      </c>
      <c r="K120" s="31">
        <v>400</v>
      </c>
      <c r="L120" s="31">
        <v>400</v>
      </c>
      <c r="M120" s="31">
        <v>400</v>
      </c>
      <c r="N120" s="31">
        <v>266</v>
      </c>
      <c r="O120" s="31">
        <v>266</v>
      </c>
      <c r="P120" s="31">
        <v>266</v>
      </c>
      <c r="Q120" s="31">
        <v>266</v>
      </c>
    </row>
    <row r="121" spans="1:17" x14ac:dyDescent="0.25">
      <c r="A121" s="13">
        <v>926000</v>
      </c>
      <c r="B121" s="21" t="s">
        <v>135</v>
      </c>
      <c r="C121" s="13" t="s">
        <v>117</v>
      </c>
      <c r="D121" s="15">
        <f t="shared" si="3"/>
        <v>926</v>
      </c>
      <c r="E121" s="16">
        <f t="shared" si="2"/>
        <v>2118671</v>
      </c>
      <c r="F121" s="31">
        <v>136058</v>
      </c>
      <c r="G121" s="31">
        <v>114847</v>
      </c>
      <c r="H121" s="31">
        <v>167215</v>
      </c>
      <c r="I121" s="31">
        <v>185809</v>
      </c>
      <c r="J121" s="31">
        <v>144066</v>
      </c>
      <c r="K121" s="31">
        <v>122131</v>
      </c>
      <c r="L121" s="31">
        <v>188330</v>
      </c>
      <c r="M121" s="31">
        <v>122682</v>
      </c>
      <c r="N121" s="31">
        <v>229867</v>
      </c>
      <c r="O121" s="31">
        <v>225843</v>
      </c>
      <c r="P121" s="31">
        <v>239696</v>
      </c>
      <c r="Q121" s="31">
        <v>242127</v>
      </c>
    </row>
    <row r="122" spans="1:17" x14ac:dyDescent="0.25">
      <c r="A122" s="13">
        <v>926600</v>
      </c>
      <c r="B122" s="21" t="s">
        <v>136</v>
      </c>
      <c r="C122" s="13" t="s">
        <v>117</v>
      </c>
      <c r="D122" s="15">
        <f t="shared" si="3"/>
        <v>926</v>
      </c>
      <c r="E122" s="16">
        <f t="shared" si="2"/>
        <v>172116</v>
      </c>
      <c r="F122" s="31">
        <v>93395</v>
      </c>
      <c r="G122" s="31">
        <v>52157</v>
      </c>
      <c r="H122" s="31">
        <v>-23183</v>
      </c>
      <c r="I122" s="31">
        <v>61834</v>
      </c>
      <c r="J122" s="31">
        <v>118186</v>
      </c>
      <c r="K122" s="31">
        <v>86370</v>
      </c>
      <c r="L122" s="31">
        <v>24072</v>
      </c>
      <c r="M122" s="31">
        <v>45655</v>
      </c>
      <c r="N122" s="31">
        <v>-94095</v>
      </c>
      <c r="O122" s="31">
        <v>-52807</v>
      </c>
      <c r="P122" s="31">
        <v>-96692</v>
      </c>
      <c r="Q122" s="31">
        <v>-42776</v>
      </c>
    </row>
    <row r="123" spans="1:17" x14ac:dyDescent="0.25">
      <c r="A123" s="13">
        <v>926999</v>
      </c>
      <c r="B123" s="21" t="s">
        <v>137</v>
      </c>
      <c r="C123" s="13" t="s">
        <v>117</v>
      </c>
      <c r="D123" s="15">
        <f t="shared" si="3"/>
        <v>926</v>
      </c>
      <c r="E123" s="16">
        <f t="shared" si="2"/>
        <v>-486922</v>
      </c>
      <c r="F123" s="31">
        <v>-26162</v>
      </c>
      <c r="G123" s="31">
        <v>-32628</v>
      </c>
      <c r="H123" s="31">
        <v>-26510</v>
      </c>
      <c r="I123" s="31">
        <v>-26510</v>
      </c>
      <c r="J123" s="31">
        <v>-29950</v>
      </c>
      <c r="K123" s="31">
        <v>-44396</v>
      </c>
      <c r="L123" s="31">
        <v>-37173</v>
      </c>
      <c r="M123" s="31">
        <v>-37173</v>
      </c>
      <c r="N123" s="31">
        <v>-56605</v>
      </c>
      <c r="O123" s="31">
        <v>-56605</v>
      </c>
      <c r="P123" s="31">
        <v>-56605</v>
      </c>
      <c r="Q123" s="31">
        <v>-56605</v>
      </c>
    </row>
    <row r="124" spans="1:17" x14ac:dyDescent="0.25">
      <c r="A124" s="13">
        <v>928000</v>
      </c>
      <c r="B124" s="21" t="s">
        <v>138</v>
      </c>
      <c r="C124" s="13" t="s">
        <v>117</v>
      </c>
      <c r="D124" s="15">
        <f t="shared" si="3"/>
        <v>928</v>
      </c>
      <c r="E124" s="16">
        <f>SUM(F124:Q124)</f>
        <v>-5</v>
      </c>
      <c r="F124" s="31">
        <v>45</v>
      </c>
      <c r="G124" s="31">
        <v>0</v>
      </c>
      <c r="H124" s="31">
        <v>3</v>
      </c>
      <c r="I124" s="31">
        <v>0</v>
      </c>
      <c r="J124" s="31">
        <v>0</v>
      </c>
      <c r="K124" s="31">
        <v>0</v>
      </c>
      <c r="L124" s="31">
        <v>-53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</row>
    <row r="125" spans="1:17" x14ac:dyDescent="0.25">
      <c r="A125" s="13">
        <v>928006</v>
      </c>
      <c r="B125" s="21" t="s">
        <v>139</v>
      </c>
      <c r="C125" s="13" t="s">
        <v>117</v>
      </c>
      <c r="D125" s="15">
        <f t="shared" si="3"/>
        <v>928</v>
      </c>
      <c r="E125" s="16">
        <f t="shared" ref="E125:E139" si="4">SUM(F125:Q125)</f>
        <v>245553</v>
      </c>
      <c r="F125" s="31">
        <v>21264</v>
      </c>
      <c r="G125" s="31">
        <v>21264</v>
      </c>
      <c r="H125" s="31">
        <v>21264</v>
      </c>
      <c r="I125" s="31">
        <v>21264</v>
      </c>
      <c r="J125" s="31">
        <v>21264</v>
      </c>
      <c r="K125" s="31">
        <v>21265</v>
      </c>
      <c r="L125" s="31">
        <v>21264</v>
      </c>
      <c r="M125" s="31">
        <v>21264</v>
      </c>
      <c r="N125" s="31">
        <v>18860</v>
      </c>
      <c r="O125" s="31">
        <v>18860</v>
      </c>
      <c r="P125" s="31">
        <v>18860</v>
      </c>
      <c r="Q125" s="31">
        <v>18860</v>
      </c>
    </row>
    <row r="126" spans="1:17" x14ac:dyDescent="0.25">
      <c r="A126" s="13">
        <v>929000</v>
      </c>
      <c r="B126" s="21" t="s">
        <v>140</v>
      </c>
      <c r="C126" s="13" t="s">
        <v>117</v>
      </c>
      <c r="D126" s="15">
        <f t="shared" si="3"/>
        <v>929</v>
      </c>
      <c r="E126" s="16">
        <f t="shared" si="4"/>
        <v>-32617</v>
      </c>
      <c r="F126" s="31">
        <v>-87</v>
      </c>
      <c r="G126" s="31">
        <v>-279</v>
      </c>
      <c r="H126" s="31">
        <v>-767</v>
      </c>
      <c r="I126" s="31">
        <v>-2914</v>
      </c>
      <c r="J126" s="31">
        <v>-7370</v>
      </c>
      <c r="K126" s="31">
        <v>-8003</v>
      </c>
      <c r="L126" s="31">
        <v>-8703</v>
      </c>
      <c r="M126" s="31">
        <v>-4494</v>
      </c>
      <c r="N126" s="31">
        <v>0</v>
      </c>
      <c r="O126" s="31">
        <v>0</v>
      </c>
      <c r="P126" s="31">
        <v>0</v>
      </c>
      <c r="Q126" s="31">
        <v>0</v>
      </c>
    </row>
    <row r="127" spans="1:17" x14ac:dyDescent="0.25">
      <c r="A127" s="13">
        <v>929500</v>
      </c>
      <c r="B127" s="21" t="s">
        <v>141</v>
      </c>
      <c r="C127" s="13" t="s">
        <v>117</v>
      </c>
      <c r="D127" s="15">
        <f t="shared" si="3"/>
        <v>929</v>
      </c>
      <c r="E127" s="16">
        <f t="shared" si="4"/>
        <v>-183163</v>
      </c>
      <c r="F127" s="31">
        <v>-9406</v>
      </c>
      <c r="G127" s="31">
        <v>-14800</v>
      </c>
      <c r="H127" s="31">
        <v>-9560</v>
      </c>
      <c r="I127" s="31">
        <v>-8718</v>
      </c>
      <c r="J127" s="31">
        <v>-13499</v>
      </c>
      <c r="K127" s="31">
        <v>-11792</v>
      </c>
      <c r="L127" s="31">
        <v>-15837</v>
      </c>
      <c r="M127" s="31">
        <v>-16992</v>
      </c>
      <c r="N127" s="31">
        <v>-18270</v>
      </c>
      <c r="O127" s="31">
        <v>-18435</v>
      </c>
      <c r="P127" s="31">
        <v>-27419</v>
      </c>
      <c r="Q127" s="31">
        <v>-18435</v>
      </c>
    </row>
    <row r="128" spans="1:17" x14ac:dyDescent="0.25">
      <c r="A128" s="13">
        <v>930150</v>
      </c>
      <c r="B128" s="21" t="s">
        <v>142</v>
      </c>
      <c r="C128" s="13" t="s">
        <v>117</v>
      </c>
      <c r="D128" s="15">
        <f t="shared" si="3"/>
        <v>930</v>
      </c>
      <c r="E128" s="16">
        <f t="shared" si="4"/>
        <v>29152</v>
      </c>
      <c r="F128" s="31">
        <v>1424</v>
      </c>
      <c r="G128" s="31">
        <v>361</v>
      </c>
      <c r="H128" s="31">
        <v>1597</v>
      </c>
      <c r="I128" s="31">
        <v>4864</v>
      </c>
      <c r="J128" s="31">
        <v>3491</v>
      </c>
      <c r="K128" s="31">
        <v>429</v>
      </c>
      <c r="L128" s="31">
        <v>1310</v>
      </c>
      <c r="M128" s="31">
        <v>2486</v>
      </c>
      <c r="N128" s="31">
        <v>3192</v>
      </c>
      <c r="O128" s="31">
        <v>3927</v>
      </c>
      <c r="P128" s="31">
        <v>2879</v>
      </c>
      <c r="Q128" s="31">
        <v>3192</v>
      </c>
    </row>
    <row r="129" spans="1:17" x14ac:dyDescent="0.25">
      <c r="A129" s="13">
        <v>930200</v>
      </c>
      <c r="B129" s="21" t="s">
        <v>143</v>
      </c>
      <c r="C129" s="13" t="s">
        <v>117</v>
      </c>
      <c r="D129" s="15">
        <f t="shared" si="3"/>
        <v>930</v>
      </c>
      <c r="E129" s="16">
        <f t="shared" si="4"/>
        <v>179080</v>
      </c>
      <c r="F129" s="31">
        <v>12474</v>
      </c>
      <c r="G129" s="31">
        <v>-37936</v>
      </c>
      <c r="H129" s="31">
        <v>121456</v>
      </c>
      <c r="I129" s="31">
        <v>15971</v>
      </c>
      <c r="J129" s="31">
        <v>83537</v>
      </c>
      <c r="K129" s="31">
        <v>-2635</v>
      </c>
      <c r="L129" s="31">
        <v>-1378</v>
      </c>
      <c r="M129" s="31">
        <v>-8967</v>
      </c>
      <c r="N129" s="31">
        <v>-1975</v>
      </c>
      <c r="O129" s="31">
        <v>-2636</v>
      </c>
      <c r="P129" s="31">
        <v>3602</v>
      </c>
      <c r="Q129" s="31">
        <v>-2433</v>
      </c>
    </row>
    <row r="130" spans="1:17" x14ac:dyDescent="0.25">
      <c r="A130" s="13">
        <v>930220</v>
      </c>
      <c r="B130" s="21" t="s">
        <v>144</v>
      </c>
      <c r="C130" s="13" t="s">
        <v>117</v>
      </c>
      <c r="D130" s="15">
        <f t="shared" si="3"/>
        <v>930</v>
      </c>
      <c r="E130" s="16">
        <f t="shared" si="4"/>
        <v>92</v>
      </c>
      <c r="F130" s="31">
        <v>-10</v>
      </c>
      <c r="G130" s="31">
        <v>-26</v>
      </c>
      <c r="H130" s="31">
        <v>-18</v>
      </c>
      <c r="I130" s="31">
        <v>-1446</v>
      </c>
      <c r="J130" s="31">
        <v>-25</v>
      </c>
      <c r="K130" s="31">
        <v>1611</v>
      </c>
      <c r="L130" s="31">
        <v>31</v>
      </c>
      <c r="M130" s="31">
        <v>-25</v>
      </c>
      <c r="N130" s="31">
        <v>0</v>
      </c>
      <c r="O130" s="31">
        <v>0</v>
      </c>
      <c r="P130" s="31">
        <v>0</v>
      </c>
      <c r="Q130" s="31">
        <v>0</v>
      </c>
    </row>
    <row r="131" spans="1:17" x14ac:dyDescent="0.25">
      <c r="A131" s="13">
        <v>930230</v>
      </c>
      <c r="B131" s="21" t="s">
        <v>145</v>
      </c>
      <c r="C131" s="13" t="s">
        <v>117</v>
      </c>
      <c r="D131" s="15">
        <f t="shared" si="3"/>
        <v>930</v>
      </c>
      <c r="E131" s="16">
        <f t="shared" si="4"/>
        <v>21804</v>
      </c>
      <c r="F131" s="31">
        <v>1307</v>
      </c>
      <c r="G131" s="31">
        <v>1335</v>
      </c>
      <c r="H131" s="31">
        <v>361</v>
      </c>
      <c r="I131" s="31">
        <v>1116</v>
      </c>
      <c r="J131" s="31">
        <v>902</v>
      </c>
      <c r="K131" s="31">
        <v>11834</v>
      </c>
      <c r="L131" s="31">
        <v>0</v>
      </c>
      <c r="M131" s="31">
        <v>806</v>
      </c>
      <c r="N131" s="31">
        <v>917</v>
      </c>
      <c r="O131" s="31">
        <v>1110</v>
      </c>
      <c r="P131" s="31">
        <v>1156</v>
      </c>
      <c r="Q131" s="31">
        <v>960</v>
      </c>
    </row>
    <row r="132" spans="1:17" x14ac:dyDescent="0.25">
      <c r="A132" s="13">
        <v>930240</v>
      </c>
      <c r="B132" s="21" t="s">
        <v>146</v>
      </c>
      <c r="C132" s="13" t="s">
        <v>117</v>
      </c>
      <c r="D132" s="15">
        <f t="shared" si="3"/>
        <v>930</v>
      </c>
      <c r="E132" s="16">
        <f t="shared" si="4"/>
        <v>17713</v>
      </c>
      <c r="F132" s="31">
        <v>0</v>
      </c>
      <c r="G132" s="31">
        <v>1689</v>
      </c>
      <c r="H132" s="31">
        <v>0</v>
      </c>
      <c r="I132" s="31">
        <v>2681</v>
      </c>
      <c r="J132" s="31">
        <v>0</v>
      </c>
      <c r="K132" s="31">
        <v>2</v>
      </c>
      <c r="L132" s="31">
        <v>-574</v>
      </c>
      <c r="M132" s="31">
        <v>1484</v>
      </c>
      <c r="N132" s="31">
        <v>9910</v>
      </c>
      <c r="O132" s="31">
        <v>149</v>
      </c>
      <c r="P132" s="31">
        <v>2223</v>
      </c>
      <c r="Q132" s="31">
        <v>149</v>
      </c>
    </row>
    <row r="133" spans="1:17" x14ac:dyDescent="0.25">
      <c r="A133" s="13">
        <v>930250</v>
      </c>
      <c r="B133" s="21" t="s">
        <v>147</v>
      </c>
      <c r="C133" s="13" t="s">
        <v>117</v>
      </c>
      <c r="D133" s="15">
        <f t="shared" si="3"/>
        <v>930</v>
      </c>
      <c r="E133" s="16">
        <f t="shared" si="4"/>
        <v>510</v>
      </c>
      <c r="F133" s="31">
        <v>-7</v>
      </c>
      <c r="G133" s="31">
        <v>0</v>
      </c>
      <c r="H133" s="31">
        <v>267</v>
      </c>
      <c r="I133" s="31">
        <v>124</v>
      </c>
      <c r="J133" s="31">
        <v>5</v>
      </c>
      <c r="K133" s="31">
        <v>0</v>
      </c>
      <c r="L133" s="31">
        <v>51</v>
      </c>
      <c r="M133" s="31">
        <v>0</v>
      </c>
      <c r="N133" s="31">
        <v>18</v>
      </c>
      <c r="O133" s="31">
        <v>17</v>
      </c>
      <c r="P133" s="31">
        <v>17</v>
      </c>
      <c r="Q133" s="31">
        <v>18</v>
      </c>
    </row>
    <row r="134" spans="1:17" x14ac:dyDescent="0.25">
      <c r="A134" s="13">
        <v>930700</v>
      </c>
      <c r="B134" s="21" t="s">
        <v>148</v>
      </c>
      <c r="C134" s="13" t="s">
        <v>117</v>
      </c>
      <c r="D134" s="15">
        <f t="shared" si="3"/>
        <v>930</v>
      </c>
      <c r="E134" s="16">
        <f t="shared" si="4"/>
        <v>66</v>
      </c>
      <c r="F134" s="31">
        <v>7</v>
      </c>
      <c r="G134" s="31">
        <v>14</v>
      </c>
      <c r="H134" s="31">
        <v>10</v>
      </c>
      <c r="I134" s="31">
        <v>10</v>
      </c>
      <c r="J134" s="31">
        <v>10</v>
      </c>
      <c r="K134" s="31">
        <v>9</v>
      </c>
      <c r="L134" s="31">
        <v>6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</row>
    <row r="135" spans="1:17" x14ac:dyDescent="0.25">
      <c r="A135" s="13">
        <v>930940</v>
      </c>
      <c r="B135" s="21" t="s">
        <v>149</v>
      </c>
      <c r="C135" s="13" t="s">
        <v>117</v>
      </c>
      <c r="D135" s="15">
        <f t="shared" si="3"/>
        <v>930</v>
      </c>
      <c r="E135" s="16">
        <f t="shared" si="4"/>
        <v>1280</v>
      </c>
      <c r="F135" s="31">
        <v>123</v>
      </c>
      <c r="G135" s="31">
        <v>79</v>
      </c>
      <c r="H135" s="31">
        <v>89</v>
      </c>
      <c r="I135" s="31">
        <v>358</v>
      </c>
      <c r="J135" s="31">
        <v>64</v>
      </c>
      <c r="K135" s="31">
        <v>140</v>
      </c>
      <c r="L135" s="31">
        <v>117</v>
      </c>
      <c r="M135" s="31">
        <v>34</v>
      </c>
      <c r="N135" s="31">
        <v>69</v>
      </c>
      <c r="O135" s="31">
        <v>69</v>
      </c>
      <c r="P135" s="31">
        <v>69</v>
      </c>
      <c r="Q135" s="31">
        <v>69</v>
      </c>
    </row>
    <row r="136" spans="1:17" x14ac:dyDescent="0.25">
      <c r="A136" s="13">
        <v>931001</v>
      </c>
      <c r="B136" s="21" t="s">
        <v>150</v>
      </c>
      <c r="C136" s="13" t="s">
        <v>117</v>
      </c>
      <c r="D136" s="15">
        <f t="shared" si="3"/>
        <v>931</v>
      </c>
      <c r="E136" s="16">
        <f t="shared" si="4"/>
        <v>50770</v>
      </c>
      <c r="F136" s="31">
        <v>3478</v>
      </c>
      <c r="G136" s="31">
        <v>4297</v>
      </c>
      <c r="H136" s="31">
        <v>3033</v>
      </c>
      <c r="I136" s="31">
        <v>3109</v>
      </c>
      <c r="J136" s="31">
        <v>4648</v>
      </c>
      <c r="K136" s="31">
        <v>3402</v>
      </c>
      <c r="L136" s="31">
        <v>5596</v>
      </c>
      <c r="M136" s="31">
        <v>4380</v>
      </c>
      <c r="N136" s="31">
        <v>4700</v>
      </c>
      <c r="O136" s="31">
        <v>4709</v>
      </c>
      <c r="P136" s="31">
        <v>4709</v>
      </c>
      <c r="Q136" s="31">
        <v>4709</v>
      </c>
    </row>
    <row r="137" spans="1:17" x14ac:dyDescent="0.25">
      <c r="A137" s="13">
        <v>931008</v>
      </c>
      <c r="B137" s="21" t="s">
        <v>151</v>
      </c>
      <c r="C137" s="13" t="s">
        <v>117</v>
      </c>
      <c r="D137" s="15">
        <f t="shared" si="3"/>
        <v>931</v>
      </c>
      <c r="E137" s="16">
        <f t="shared" si="4"/>
        <v>327636</v>
      </c>
      <c r="F137" s="31">
        <v>26269</v>
      </c>
      <c r="G137" s="31">
        <v>26137</v>
      </c>
      <c r="H137" s="31">
        <v>26245</v>
      </c>
      <c r="I137" s="31">
        <v>26672</v>
      </c>
      <c r="J137" s="31">
        <v>28938</v>
      </c>
      <c r="K137" s="31">
        <v>29074</v>
      </c>
      <c r="L137" s="31">
        <v>29230</v>
      </c>
      <c r="M137" s="31">
        <v>29031</v>
      </c>
      <c r="N137" s="31">
        <v>26510</v>
      </c>
      <c r="O137" s="31">
        <v>26510</v>
      </c>
      <c r="P137" s="31">
        <v>26510</v>
      </c>
      <c r="Q137" s="31">
        <v>26510</v>
      </c>
    </row>
    <row r="138" spans="1:17" x14ac:dyDescent="0.25">
      <c r="A138" s="13">
        <v>932000</v>
      </c>
      <c r="B138" s="21" t="s">
        <v>152</v>
      </c>
      <c r="C138" s="13" t="s">
        <v>117</v>
      </c>
      <c r="D138" s="15">
        <f t="shared" si="3"/>
        <v>932</v>
      </c>
      <c r="E138" s="16">
        <f t="shared" si="4"/>
        <v>2226</v>
      </c>
      <c r="F138" s="31">
        <v>-967</v>
      </c>
      <c r="G138" s="31">
        <v>783</v>
      </c>
      <c r="H138" s="31">
        <v>315</v>
      </c>
      <c r="I138" s="31">
        <v>745</v>
      </c>
      <c r="J138" s="31">
        <v>207</v>
      </c>
      <c r="K138" s="31">
        <v>329</v>
      </c>
      <c r="L138" s="31">
        <v>499</v>
      </c>
      <c r="M138" s="31">
        <v>0</v>
      </c>
      <c r="N138" s="31">
        <v>0</v>
      </c>
      <c r="O138" s="31">
        <v>0</v>
      </c>
      <c r="P138" s="31">
        <v>315</v>
      </c>
      <c r="Q138" s="31">
        <v>0</v>
      </c>
    </row>
    <row r="139" spans="1:17" x14ac:dyDescent="0.25">
      <c r="A139" s="13">
        <v>935200</v>
      </c>
      <c r="B139" s="21" t="s">
        <v>153</v>
      </c>
      <c r="C139" s="13" t="s">
        <v>154</v>
      </c>
      <c r="D139" s="15">
        <f>VALUE(LEFT(A139,3))</f>
        <v>935</v>
      </c>
      <c r="E139" s="16">
        <f t="shared" si="4"/>
        <v>575</v>
      </c>
      <c r="F139" s="31">
        <v>-452</v>
      </c>
      <c r="G139" s="31">
        <v>553</v>
      </c>
      <c r="H139" s="31">
        <v>-29</v>
      </c>
      <c r="I139" s="31">
        <v>52</v>
      </c>
      <c r="J139" s="31">
        <v>77</v>
      </c>
      <c r="K139" s="31">
        <v>211</v>
      </c>
      <c r="L139" s="31">
        <v>74</v>
      </c>
      <c r="M139" s="31">
        <v>89</v>
      </c>
      <c r="N139" s="31">
        <v>0</v>
      </c>
      <c r="O139" s="31">
        <v>0</v>
      </c>
      <c r="P139" s="31">
        <v>0</v>
      </c>
      <c r="Q139" s="31">
        <v>0</v>
      </c>
    </row>
    <row r="140" spans="1:17" x14ac:dyDescent="0.25">
      <c r="E140" s="5">
        <f t="shared" ref="E140:Q140" si="5">SUM(E12:E139)</f>
        <v>193688102</v>
      </c>
      <c r="F140" s="5">
        <f t="shared" si="5"/>
        <v>8095218</v>
      </c>
      <c r="G140" s="5">
        <f t="shared" si="5"/>
        <v>10056963</v>
      </c>
      <c r="H140" s="5">
        <f t="shared" si="5"/>
        <v>16171548</v>
      </c>
      <c r="I140" s="5">
        <f t="shared" si="5"/>
        <v>28972743</v>
      </c>
      <c r="J140" s="5">
        <f t="shared" si="5"/>
        <v>29034782</v>
      </c>
      <c r="K140" s="5">
        <f t="shared" si="5"/>
        <v>30209196</v>
      </c>
      <c r="L140" s="5">
        <f t="shared" si="5"/>
        <v>20334610</v>
      </c>
      <c r="M140" s="5">
        <f t="shared" si="5"/>
        <v>14069418</v>
      </c>
      <c r="N140" s="5">
        <f t="shared" si="5"/>
        <v>9026076</v>
      </c>
      <c r="O140" s="5">
        <f t="shared" si="5"/>
        <v>8870930</v>
      </c>
      <c r="P140" s="5">
        <f t="shared" si="5"/>
        <v>9505478</v>
      </c>
      <c r="Q140" s="5">
        <f t="shared" si="5"/>
        <v>9341140</v>
      </c>
    </row>
    <row r="141" spans="1:17" x14ac:dyDescent="0.25">
      <c r="B141" s="2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x14ac:dyDescent="0.25">
      <c r="A142" s="15"/>
      <c r="B142" s="24" t="s">
        <v>155</v>
      </c>
      <c r="C142" s="15" t="s">
        <v>41</v>
      </c>
      <c r="D142" s="15"/>
      <c r="E142" s="16">
        <f>SUM(F142:Q142)</f>
        <v>107434583</v>
      </c>
      <c r="F142" s="16">
        <f>SUMIF(CODE,C142,Base1)</f>
        <v>3539202</v>
      </c>
      <c r="G142" s="16">
        <f>SUMIF(CODE,C142,Base2)</f>
        <v>5350804</v>
      </c>
      <c r="H142" s="16">
        <f>SUMIF(CODE,C142,Base3)</f>
        <v>9172997</v>
      </c>
      <c r="I142" s="16">
        <f>SUMIF(CODE,C142,Base4)</f>
        <v>17380952</v>
      </c>
      <c r="J142" s="16">
        <f>SUMIF(CODE,C142,Base5)</f>
        <v>17662931</v>
      </c>
      <c r="K142" s="16">
        <f>SUMIF(CODE,C142,Base6)</f>
        <v>18211845</v>
      </c>
      <c r="L142" s="16">
        <f>SUMIF(CODE,C142,Base7)</f>
        <v>12069222</v>
      </c>
      <c r="M142" s="16">
        <f>SUMIF(CODE,C142,Base8)</f>
        <v>7598839</v>
      </c>
      <c r="N142" s="16">
        <f>SUMIF(CODE,C142,Base9)</f>
        <v>4209969</v>
      </c>
      <c r="O142" s="16">
        <f>SUMIF(CODE,C142,Base10)</f>
        <v>3922332</v>
      </c>
      <c r="P142" s="16">
        <f>SUMIF(CODE,C142,Base11)</f>
        <v>4150280</v>
      </c>
      <c r="Q142" s="16">
        <f>SUMIF(CODE,C142,Base12)</f>
        <v>4165210</v>
      </c>
    </row>
    <row r="143" spans="1:17" x14ac:dyDescent="0.25">
      <c r="A143" s="15"/>
      <c r="B143" s="25" t="s">
        <v>156</v>
      </c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x14ac:dyDescent="0.25">
      <c r="A144" s="15"/>
      <c r="B144" s="26" t="s">
        <v>157</v>
      </c>
      <c r="C144" s="15" t="s">
        <v>73</v>
      </c>
      <c r="D144" s="15"/>
      <c r="E144" s="16">
        <f>SUM(F144:Q144)</f>
        <v>35447603</v>
      </c>
      <c r="F144" s="16">
        <f>SUMIF(CODE,C144,Base1)</f>
        <v>430917</v>
      </c>
      <c r="G144" s="16">
        <f>SUMIF(CODE,C144,Base2)</f>
        <v>1050313</v>
      </c>
      <c r="H144" s="16">
        <f>SUMIF(CODE,C144,Base3)</f>
        <v>2557437</v>
      </c>
      <c r="I144" s="16">
        <f>SUMIF(CODE,C144,Base4)</f>
        <v>6615280</v>
      </c>
      <c r="J144" s="16">
        <f>SUMIF(CODE,C144,Base5)</f>
        <v>6818586</v>
      </c>
      <c r="K144" s="16">
        <f>SUMIF(CODE,C144,Base6)</f>
        <v>7554209</v>
      </c>
      <c r="L144" s="16">
        <f>SUMIF(CODE,C144,Base7)</f>
        <v>4240481</v>
      </c>
      <c r="M144" s="16">
        <f>SUMIF(CODE,C144,Base8)</f>
        <v>2458193</v>
      </c>
      <c r="N144" s="16">
        <f>SUMIF(CODE,C144,Base9)</f>
        <v>745473</v>
      </c>
      <c r="O144" s="16">
        <f>SUMIF(CODE,C144,Base10)</f>
        <v>853161</v>
      </c>
      <c r="P144" s="16">
        <f>SUMIF(CODE,C144,Base11)</f>
        <v>1060563</v>
      </c>
      <c r="Q144" s="16">
        <f>SUMIF(CODE,C144,Base12)</f>
        <v>1062990</v>
      </c>
    </row>
    <row r="145" spans="1:17" x14ac:dyDescent="0.25">
      <c r="A145" s="15"/>
      <c r="B145" s="26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x14ac:dyDescent="0.25">
      <c r="A146" s="15"/>
      <c r="B146" s="25" t="s">
        <v>158</v>
      </c>
      <c r="C146" s="15"/>
      <c r="D146" s="15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x14ac:dyDescent="0.25">
      <c r="A147" s="15"/>
      <c r="B147" s="26" t="s">
        <v>159</v>
      </c>
      <c r="C147" s="15" t="s">
        <v>65</v>
      </c>
      <c r="D147" s="15"/>
      <c r="E147" s="16">
        <f t="shared" ref="E147:E154" si="6">SUM(F147:Q147)</f>
        <v>940615</v>
      </c>
      <c r="F147" s="16">
        <f t="shared" ref="F147:F154" si="7">SUMIF(CODE,C147,Base1)</f>
        <v>51987</v>
      </c>
      <c r="G147" s="16">
        <f t="shared" ref="G147:G154" si="8">SUMIF(CODE,C147,Base2)</f>
        <v>70739</v>
      </c>
      <c r="H147" s="16">
        <f t="shared" ref="H147:H154" si="9">SUMIF(CODE,C147,Base3)</f>
        <v>61029</v>
      </c>
      <c r="I147" s="16">
        <f t="shared" ref="I147:I154" si="10">SUMIF(CODE,C147,Base4)</f>
        <v>73971</v>
      </c>
      <c r="J147" s="16">
        <f t="shared" ref="J147:J154" si="11">SUMIF(CODE,C147,Base5)</f>
        <v>126324</v>
      </c>
      <c r="K147" s="16">
        <f t="shared" ref="K147:K154" si="12">SUMIF(CODE,C147,Base6)</f>
        <v>73520</v>
      </c>
      <c r="L147" s="16">
        <f t="shared" ref="L147:L154" si="13">SUMIF(CODE,C147,Base7)</f>
        <v>55701</v>
      </c>
      <c r="M147" s="16">
        <f t="shared" ref="M147:M154" si="14">SUMIF(CODE,C147,Base8)</f>
        <v>54573</v>
      </c>
      <c r="N147" s="16">
        <f t="shared" ref="N147:N154" si="15">SUMIF(CODE,C147,Base9)</f>
        <v>89762</v>
      </c>
      <c r="O147" s="16">
        <f t="shared" ref="O147:O154" si="16">SUMIF(CODE,C147,Base10)</f>
        <v>89214</v>
      </c>
      <c r="P147" s="16">
        <f t="shared" ref="P147:P154" si="17">SUMIF(CODE,C147,Base11)</f>
        <v>106152</v>
      </c>
      <c r="Q147" s="16">
        <f t="shared" ref="Q147:Q154" si="18">SUMIF(CODE,C147,Base12)</f>
        <v>87643</v>
      </c>
    </row>
    <row r="148" spans="1:17" x14ac:dyDescent="0.25">
      <c r="A148" s="15"/>
      <c r="B148" s="26" t="s">
        <v>160</v>
      </c>
      <c r="C148" s="15" t="s">
        <v>37</v>
      </c>
      <c r="D148" s="15"/>
      <c r="E148" s="16">
        <f t="shared" si="6"/>
        <v>3182063</v>
      </c>
      <c r="F148" s="16">
        <f t="shared" si="7"/>
        <v>148556</v>
      </c>
      <c r="G148" s="16">
        <f t="shared" si="8"/>
        <v>154469</v>
      </c>
      <c r="H148" s="16">
        <f t="shared" si="9"/>
        <v>225732</v>
      </c>
      <c r="I148" s="16">
        <f t="shared" si="10"/>
        <v>248477</v>
      </c>
      <c r="J148" s="16">
        <f t="shared" si="11"/>
        <v>252848</v>
      </c>
      <c r="K148" s="16">
        <f t="shared" si="12"/>
        <v>259126</v>
      </c>
      <c r="L148" s="16">
        <f t="shared" si="13"/>
        <v>349441</v>
      </c>
      <c r="M148" s="16">
        <f t="shared" si="14"/>
        <v>138159</v>
      </c>
      <c r="N148" s="16">
        <f t="shared" si="15"/>
        <v>343792</v>
      </c>
      <c r="O148" s="16">
        <f t="shared" si="16"/>
        <v>302356</v>
      </c>
      <c r="P148" s="16">
        <f t="shared" si="17"/>
        <v>402348</v>
      </c>
      <c r="Q148" s="16">
        <f t="shared" si="18"/>
        <v>356759</v>
      </c>
    </row>
    <row r="149" spans="1:17" x14ac:dyDescent="0.25">
      <c r="A149" s="15"/>
      <c r="B149" s="26" t="s">
        <v>161</v>
      </c>
      <c r="C149" s="15" t="s">
        <v>109</v>
      </c>
      <c r="D149" s="15"/>
      <c r="E149" s="16">
        <f t="shared" si="6"/>
        <v>320784</v>
      </c>
      <c r="F149" s="16">
        <f t="shared" si="7"/>
        <v>19616</v>
      </c>
      <c r="G149" s="16">
        <f t="shared" si="8"/>
        <v>12890</v>
      </c>
      <c r="H149" s="16">
        <f t="shared" si="9"/>
        <v>28973</v>
      </c>
      <c r="I149" s="16">
        <f t="shared" si="10"/>
        <v>19011</v>
      </c>
      <c r="J149" s="16">
        <f t="shared" si="11"/>
        <v>48157</v>
      </c>
      <c r="K149" s="16">
        <f t="shared" si="12"/>
        <v>20562</v>
      </c>
      <c r="L149" s="16">
        <f t="shared" si="13"/>
        <v>22283</v>
      </c>
      <c r="M149" s="16">
        <f t="shared" si="14"/>
        <v>19651</v>
      </c>
      <c r="N149" s="16">
        <f t="shared" si="15"/>
        <v>33821</v>
      </c>
      <c r="O149" s="16">
        <f t="shared" si="16"/>
        <v>31256</v>
      </c>
      <c r="P149" s="16">
        <f t="shared" si="17"/>
        <v>33450</v>
      </c>
      <c r="Q149" s="16">
        <f t="shared" si="18"/>
        <v>31114</v>
      </c>
    </row>
    <row r="150" spans="1:17" x14ac:dyDescent="0.25">
      <c r="A150" s="15"/>
      <c r="B150" s="26" t="s">
        <v>162</v>
      </c>
      <c r="C150" s="15" t="s">
        <v>114</v>
      </c>
      <c r="D150" s="15"/>
      <c r="E150" s="16">
        <f t="shared" si="6"/>
        <v>341359</v>
      </c>
      <c r="F150" s="16">
        <f t="shared" si="7"/>
        <v>16810</v>
      </c>
      <c r="G150" s="16">
        <f t="shared" si="8"/>
        <v>27755</v>
      </c>
      <c r="H150" s="16">
        <f t="shared" si="9"/>
        <v>15816</v>
      </c>
      <c r="I150" s="16">
        <f t="shared" si="10"/>
        <v>25816</v>
      </c>
      <c r="J150" s="16">
        <f t="shared" si="11"/>
        <v>26682</v>
      </c>
      <c r="K150" s="16">
        <f t="shared" si="12"/>
        <v>21744</v>
      </c>
      <c r="L150" s="16">
        <f t="shared" si="13"/>
        <v>31387</v>
      </c>
      <c r="M150" s="16">
        <f t="shared" si="14"/>
        <v>21283</v>
      </c>
      <c r="N150" s="16">
        <f t="shared" si="15"/>
        <v>41442</v>
      </c>
      <c r="O150" s="16">
        <f t="shared" si="16"/>
        <v>37964</v>
      </c>
      <c r="P150" s="16">
        <f t="shared" si="17"/>
        <v>35054</v>
      </c>
      <c r="Q150" s="16">
        <f t="shared" si="18"/>
        <v>39606</v>
      </c>
    </row>
    <row r="151" spans="1:17" x14ac:dyDescent="0.25">
      <c r="A151" s="15"/>
      <c r="B151" s="26" t="s">
        <v>163</v>
      </c>
      <c r="C151" s="15" t="s">
        <v>80</v>
      </c>
      <c r="D151" s="15"/>
      <c r="E151" s="16">
        <f t="shared" si="6"/>
        <v>30567</v>
      </c>
      <c r="F151" s="16">
        <f t="shared" si="7"/>
        <v>1825</v>
      </c>
      <c r="G151" s="16">
        <f t="shared" si="8"/>
        <v>1590</v>
      </c>
      <c r="H151" s="16">
        <f t="shared" si="9"/>
        <v>1234</v>
      </c>
      <c r="I151" s="16">
        <f t="shared" si="10"/>
        <v>-366</v>
      </c>
      <c r="J151" s="16">
        <f t="shared" si="11"/>
        <v>1834</v>
      </c>
      <c r="K151" s="16">
        <f t="shared" si="12"/>
        <v>1821</v>
      </c>
      <c r="L151" s="16">
        <f t="shared" si="13"/>
        <v>8680</v>
      </c>
      <c r="M151" s="16">
        <f t="shared" si="14"/>
        <v>8598</v>
      </c>
      <c r="N151" s="16">
        <f t="shared" si="15"/>
        <v>1354</v>
      </c>
      <c r="O151" s="16">
        <f t="shared" si="16"/>
        <v>1342</v>
      </c>
      <c r="P151" s="16">
        <f t="shared" si="17"/>
        <v>1334</v>
      </c>
      <c r="Q151" s="16">
        <f t="shared" si="18"/>
        <v>1321</v>
      </c>
    </row>
    <row r="152" spans="1:17" x14ac:dyDescent="0.25">
      <c r="A152" s="15"/>
      <c r="B152" s="26" t="s">
        <v>164</v>
      </c>
      <c r="C152" s="15" t="s">
        <v>85</v>
      </c>
      <c r="D152" s="15"/>
      <c r="E152" s="16">
        <f t="shared" si="6"/>
        <v>6078738</v>
      </c>
      <c r="F152" s="16">
        <f t="shared" si="7"/>
        <v>500655</v>
      </c>
      <c r="G152" s="16">
        <f t="shared" si="8"/>
        <v>430510</v>
      </c>
      <c r="H152" s="16">
        <f t="shared" si="9"/>
        <v>736105</v>
      </c>
      <c r="I152" s="16">
        <f t="shared" si="10"/>
        <v>603440</v>
      </c>
      <c r="J152" s="16">
        <f t="shared" si="11"/>
        <v>496421</v>
      </c>
      <c r="K152" s="16">
        <f t="shared" si="12"/>
        <v>344075</v>
      </c>
      <c r="L152" s="16">
        <f t="shared" si="13"/>
        <v>440877</v>
      </c>
      <c r="M152" s="16">
        <f t="shared" si="14"/>
        <v>508594</v>
      </c>
      <c r="N152" s="16">
        <f t="shared" si="15"/>
        <v>477070</v>
      </c>
      <c r="O152" s="16">
        <f t="shared" si="16"/>
        <v>493299</v>
      </c>
      <c r="P152" s="16">
        <f t="shared" si="17"/>
        <v>567470</v>
      </c>
      <c r="Q152" s="16">
        <f t="shared" si="18"/>
        <v>480222</v>
      </c>
    </row>
    <row r="153" spans="1:17" x14ac:dyDescent="0.25">
      <c r="A153" s="15"/>
      <c r="B153" s="26" t="s">
        <v>165</v>
      </c>
      <c r="C153" s="15" t="s">
        <v>117</v>
      </c>
      <c r="D153" s="15"/>
      <c r="E153" s="16">
        <f t="shared" si="6"/>
        <v>8383849</v>
      </c>
      <c r="F153" s="16">
        <f t="shared" si="7"/>
        <v>921505</v>
      </c>
      <c r="G153" s="16">
        <f t="shared" si="8"/>
        <v>601952</v>
      </c>
      <c r="H153" s="16">
        <f t="shared" si="9"/>
        <v>876548</v>
      </c>
      <c r="I153" s="16">
        <f t="shared" si="10"/>
        <v>1284052</v>
      </c>
      <c r="J153" s="16">
        <f t="shared" si="11"/>
        <v>777803</v>
      </c>
      <c r="K153" s="16">
        <f t="shared" si="12"/>
        <v>758901</v>
      </c>
      <c r="L153" s="16">
        <f t="shared" si="13"/>
        <v>414401</v>
      </c>
      <c r="M153" s="16">
        <f t="shared" si="14"/>
        <v>569429</v>
      </c>
      <c r="N153" s="16">
        <f t="shared" si="15"/>
        <v>510828</v>
      </c>
      <c r="O153" s="16">
        <f t="shared" si="16"/>
        <v>601084</v>
      </c>
      <c r="P153" s="16">
        <f t="shared" si="17"/>
        <v>505472</v>
      </c>
      <c r="Q153" s="16">
        <f t="shared" si="18"/>
        <v>561874</v>
      </c>
    </row>
    <row r="154" spans="1:17" x14ac:dyDescent="0.25">
      <c r="A154" s="15"/>
      <c r="B154" s="26" t="s">
        <v>123</v>
      </c>
      <c r="C154" s="15" t="s">
        <v>15</v>
      </c>
      <c r="D154" s="15"/>
      <c r="E154" s="16">
        <f t="shared" si="6"/>
        <v>1712360</v>
      </c>
      <c r="F154" s="16">
        <f t="shared" si="7"/>
        <v>30573</v>
      </c>
      <c r="G154" s="16">
        <f t="shared" si="8"/>
        <v>74147</v>
      </c>
      <c r="H154" s="16">
        <f t="shared" si="9"/>
        <v>144611</v>
      </c>
      <c r="I154" s="16">
        <f t="shared" si="10"/>
        <v>357279</v>
      </c>
      <c r="J154" s="16">
        <f t="shared" si="11"/>
        <v>354004</v>
      </c>
      <c r="K154" s="16">
        <f t="shared" si="12"/>
        <v>412345</v>
      </c>
      <c r="L154" s="16">
        <f t="shared" si="13"/>
        <v>203978</v>
      </c>
      <c r="M154" s="16">
        <f t="shared" si="14"/>
        <v>135423</v>
      </c>
      <c r="N154" s="16">
        <f t="shared" si="15"/>
        <v>0</v>
      </c>
      <c r="O154" s="16">
        <f t="shared" si="16"/>
        <v>0</v>
      </c>
      <c r="P154" s="16">
        <f t="shared" si="17"/>
        <v>0</v>
      </c>
      <c r="Q154" s="16">
        <f t="shared" si="18"/>
        <v>0</v>
      </c>
    </row>
    <row r="155" spans="1:17" x14ac:dyDescent="0.25">
      <c r="A155" s="15"/>
      <c r="B155" s="25" t="s">
        <v>166</v>
      </c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x14ac:dyDescent="0.25">
      <c r="B156" s="26" t="s">
        <v>159</v>
      </c>
      <c r="C156" s="1" t="s">
        <v>71</v>
      </c>
      <c r="E156" s="5">
        <f>SUM(F156:Q156)</f>
        <v>88399</v>
      </c>
      <c r="F156" s="5">
        <f>SUMIF(CODE,C156,Base1)</f>
        <v>1279</v>
      </c>
      <c r="G156" s="5">
        <f>SUMIF(CODE,C156,Base2)</f>
        <v>666</v>
      </c>
      <c r="H156" s="5">
        <f>SUMIF(CODE,C156,Base3)</f>
        <v>2181</v>
      </c>
      <c r="I156" s="5">
        <f>SUMIF(CODE,C156,Base4)</f>
        <v>5881</v>
      </c>
      <c r="J156" s="5">
        <f>SUMIF(CODE,C156,Base5)</f>
        <v>2775</v>
      </c>
      <c r="K156" s="5">
        <f>SUMIF(CODE,C156,Base6)</f>
        <v>2567</v>
      </c>
      <c r="L156" s="5">
        <f>SUMIF(CODE,C156,Base7)</f>
        <v>1123</v>
      </c>
      <c r="M156" s="5">
        <f>SUMIF(CODE,C156,Base8)</f>
        <v>1165</v>
      </c>
      <c r="N156" s="5">
        <f>SUMIF(CODE,C156,Base9)</f>
        <v>30862</v>
      </c>
      <c r="O156" s="5">
        <f>SUMIF(CODE,C156,Base10)</f>
        <v>16800</v>
      </c>
      <c r="P156" s="5">
        <f>SUMIF(CODE,C156,Base11)</f>
        <v>22050</v>
      </c>
      <c r="Q156" s="5">
        <f>SUMIF(CODE,C156,Base12)</f>
        <v>1050</v>
      </c>
    </row>
    <row r="157" spans="1:17" x14ac:dyDescent="0.25">
      <c r="B157" s="26" t="s">
        <v>163</v>
      </c>
      <c r="C157" s="1" t="s">
        <v>83</v>
      </c>
      <c r="E157" s="5">
        <f>SUM(F157:Q157)</f>
        <v>314393</v>
      </c>
      <c r="F157" s="5">
        <f>SUMIF(CODE,C157,Base1)</f>
        <v>5089</v>
      </c>
      <c r="G157" s="5">
        <f>SUMIF(CODE,C157,Base2)</f>
        <v>2330</v>
      </c>
      <c r="H157" s="5">
        <f>SUMIF(CODE,C157,Base3)</f>
        <v>14546</v>
      </c>
      <c r="I157" s="5">
        <f>SUMIF(CODE,C157,Base4)</f>
        <v>4679</v>
      </c>
      <c r="J157" s="5">
        <f>SUMIF(CODE,C157,Base5)</f>
        <v>362</v>
      </c>
      <c r="K157" s="5">
        <f>SUMIF(CODE,C157,Base6)</f>
        <v>1662</v>
      </c>
      <c r="L157" s="5">
        <f>SUMIF(CODE,C157,Base7)</f>
        <v>5375</v>
      </c>
      <c r="M157" s="5">
        <f>SUMIF(CODE,C157,Base8)</f>
        <v>12498</v>
      </c>
      <c r="N157" s="5">
        <f>SUMIF(CODE,C157,Base9)</f>
        <v>53536</v>
      </c>
      <c r="O157" s="5">
        <f>SUMIF(CODE,C157,Base10)</f>
        <v>77138</v>
      </c>
      <c r="P157" s="5">
        <f>SUMIF(CODE,C157,Base11)</f>
        <v>77127</v>
      </c>
      <c r="Q157" s="5">
        <f>SUMIF(CODE,C157,Base12)</f>
        <v>60051</v>
      </c>
    </row>
    <row r="158" spans="1:17" x14ac:dyDescent="0.25">
      <c r="B158" s="26" t="s">
        <v>164</v>
      </c>
      <c r="C158" s="1" t="s">
        <v>93</v>
      </c>
      <c r="E158" s="5">
        <f>SUM(F158:Q158)</f>
        <v>1915781</v>
      </c>
      <c r="F158" s="5">
        <f>SUMIF(CODE,C158,Base1)</f>
        <v>193050</v>
      </c>
      <c r="G158" s="5">
        <f>SUMIF(CODE,C158,Base2)</f>
        <v>112229</v>
      </c>
      <c r="H158" s="5">
        <f>SUMIF(CODE,C158,Base3)</f>
        <v>119858</v>
      </c>
      <c r="I158" s="5">
        <f>SUMIF(CODE,C158,Base4)</f>
        <v>208304</v>
      </c>
      <c r="J158" s="5">
        <f>SUMIF(CODE,C158,Base5)</f>
        <v>181031</v>
      </c>
      <c r="K158" s="5">
        <f>SUMIF(CODE,C158,Base6)</f>
        <v>179140</v>
      </c>
      <c r="L158" s="5">
        <f>SUMIF(CODE,C158,Base7)</f>
        <v>183825</v>
      </c>
      <c r="M158" s="5">
        <f>SUMIF(CODE,C158,Base8)</f>
        <v>116338</v>
      </c>
      <c r="N158" s="5">
        <f>SUMIF(CODE,C158,Base9)</f>
        <v>156738</v>
      </c>
      <c r="O158" s="5">
        <f>SUMIF(CODE,C158,Base10)</f>
        <v>112287</v>
      </c>
      <c r="P158" s="5">
        <f>SUMIF(CODE,C158,Base11)</f>
        <v>195575</v>
      </c>
      <c r="Q158" s="5">
        <f>SUMIF(CODE,C158,Base12)</f>
        <v>157406</v>
      </c>
    </row>
    <row r="159" spans="1:17" x14ac:dyDescent="0.25">
      <c r="B159" s="26" t="s">
        <v>165</v>
      </c>
      <c r="C159" s="1" t="s">
        <v>154</v>
      </c>
      <c r="E159" s="5">
        <f>SUM(F159:Q159)</f>
        <v>575</v>
      </c>
      <c r="F159" s="5">
        <f>SUMIF(CODE,C159,Base1)</f>
        <v>-452</v>
      </c>
      <c r="G159" s="5">
        <f>SUMIF(CODE,C159,Base2)</f>
        <v>553</v>
      </c>
      <c r="H159" s="5">
        <f>SUMIF(CODE,C159,Base3)</f>
        <v>-29</v>
      </c>
      <c r="I159" s="5">
        <f>SUMIF(CODE,C159,Base4)</f>
        <v>52</v>
      </c>
      <c r="J159" s="5">
        <f>SUMIF(CODE,C159,Base5)</f>
        <v>77</v>
      </c>
      <c r="K159" s="5">
        <f>SUMIF(CODE,C159,Base6)</f>
        <v>211</v>
      </c>
      <c r="L159" s="5">
        <f>SUMIF(CODE,C159,Base7)</f>
        <v>74</v>
      </c>
      <c r="M159" s="5">
        <f>SUMIF(CODE,C159,Base8)</f>
        <v>89</v>
      </c>
      <c r="N159" s="5">
        <f>SUMIF(CODE,C159,Base9)</f>
        <v>0</v>
      </c>
      <c r="O159" s="5">
        <f>SUMIF(CODE,C159,Base10)</f>
        <v>0</v>
      </c>
      <c r="P159" s="5">
        <f>SUMIF(CODE,C159,Base11)</f>
        <v>0</v>
      </c>
      <c r="Q159" s="5">
        <f>SUMIF(CODE,C159,Base12)</f>
        <v>0</v>
      </c>
    </row>
    <row r="160" spans="1:17" x14ac:dyDescent="0.25">
      <c r="B160" s="27" t="s">
        <v>167</v>
      </c>
      <c r="E160" s="5">
        <f>SUM(E147:E154)+SUM(E156:E159)</f>
        <v>23309483</v>
      </c>
      <c r="F160" s="5">
        <f>SUM(F147:F154)+SUM(F156:F159)</f>
        <v>1890493</v>
      </c>
      <c r="G160" s="5">
        <f>SUM(G147:G154)+SUM(G156:G159)</f>
        <v>1489830</v>
      </c>
      <c r="H160" s="5">
        <f t="shared" ref="H160:Q160" si="19">SUM(H147:H154)+SUM(H156:H159)</f>
        <v>2226604</v>
      </c>
      <c r="I160" s="5">
        <f t="shared" si="19"/>
        <v>2830596</v>
      </c>
      <c r="J160" s="5">
        <f t="shared" si="19"/>
        <v>2268318</v>
      </c>
      <c r="K160" s="5">
        <f t="shared" si="19"/>
        <v>2075674</v>
      </c>
      <c r="L160" s="5">
        <f t="shared" si="19"/>
        <v>1717145</v>
      </c>
      <c r="M160" s="5">
        <f t="shared" si="19"/>
        <v>1585800</v>
      </c>
      <c r="N160" s="5">
        <f t="shared" si="19"/>
        <v>1739205</v>
      </c>
      <c r="O160" s="5">
        <f t="shared" si="19"/>
        <v>1762740</v>
      </c>
      <c r="P160" s="5">
        <f t="shared" si="19"/>
        <v>1946032</v>
      </c>
      <c r="Q160" s="5">
        <f t="shared" si="19"/>
        <v>1777046</v>
      </c>
    </row>
    <row r="161" spans="2:17" x14ac:dyDescent="0.25">
      <c r="B161" s="24" t="s">
        <v>9</v>
      </c>
      <c r="C161" s="1" t="s">
        <v>10</v>
      </c>
      <c r="E161" s="5">
        <f>SUM(F161:Q161)</f>
        <v>19516302</v>
      </c>
      <c r="F161" s="5">
        <f>SUMIF(CODE,C161,Base1)</f>
        <v>1634843</v>
      </c>
      <c r="G161" s="5">
        <f>SUMIF(CODE,C161,Base2)</f>
        <v>1556490</v>
      </c>
      <c r="H161" s="5">
        <f>SUMIF(CODE,C161,Base3)</f>
        <v>1564821</v>
      </c>
      <c r="I161" s="5">
        <f>SUMIF(CODE,C161,Base4)</f>
        <v>1606965</v>
      </c>
      <c r="J161" s="5">
        <f>SUMIF(CODE,C161,Base5)</f>
        <v>1632113</v>
      </c>
      <c r="K161" s="5">
        <f>SUMIF(CODE,C161,Base6)</f>
        <v>1629361</v>
      </c>
      <c r="L161" s="5">
        <f>SUMIF(CODE,C161,Base7)</f>
        <v>1631834</v>
      </c>
      <c r="M161" s="5">
        <f>SUMIF(CODE,C161,Base8)</f>
        <v>1752600</v>
      </c>
      <c r="N161" s="5">
        <f>SUMIF(CODE,C161,Base9)</f>
        <v>1624091</v>
      </c>
      <c r="O161" s="5">
        <f>SUMIF(CODE,C161,Base10)</f>
        <v>1625677</v>
      </c>
      <c r="P161" s="5">
        <f>SUMIF(CODE,C161,Base11)</f>
        <v>1628689</v>
      </c>
      <c r="Q161" s="5">
        <f>SUMIF(CODE,C161,Base12)</f>
        <v>1628818</v>
      </c>
    </row>
    <row r="162" spans="2:17" x14ac:dyDescent="0.25">
      <c r="B162" s="24" t="s">
        <v>168</v>
      </c>
      <c r="C162" s="1" t="s">
        <v>13</v>
      </c>
      <c r="E162" s="5">
        <f>SUM(F162:Q162)</f>
        <v>468484</v>
      </c>
      <c r="F162" s="5">
        <f>SUMIF(CODE,C162,Base1)</f>
        <v>29727</v>
      </c>
      <c r="G162" s="5">
        <f>SUMIF(CODE,C162,Base2)</f>
        <v>29727</v>
      </c>
      <c r="H162" s="5">
        <f>SUMIF(CODE,C162,Base3)</f>
        <v>29727</v>
      </c>
      <c r="I162" s="5">
        <f>SUMIF(CODE,C162,Base4)</f>
        <v>29727</v>
      </c>
      <c r="J162" s="5">
        <f>SUMIF(CODE,C162,Base5)</f>
        <v>29727</v>
      </c>
      <c r="K162" s="5">
        <f>SUMIF(CODE,C162,Base6)</f>
        <v>29727</v>
      </c>
      <c r="L162" s="5">
        <f>SUMIF(CODE,C162,Base7)</f>
        <v>29727</v>
      </c>
      <c r="M162" s="5">
        <f>SUMIF(CODE,C162,Base8)</f>
        <v>29727</v>
      </c>
      <c r="N162" s="5">
        <f>SUMIF(CODE,C162,Base9)</f>
        <v>57667</v>
      </c>
      <c r="O162" s="5">
        <f>SUMIF(CODE,C162,Base10)</f>
        <v>57667</v>
      </c>
      <c r="P162" s="5">
        <f>SUMIF(CODE,C162,Base11)</f>
        <v>57667</v>
      </c>
      <c r="Q162" s="5">
        <f>SUMIF(CODE,C162,Base12)</f>
        <v>57667</v>
      </c>
    </row>
    <row r="163" spans="2:17" x14ac:dyDescent="0.25">
      <c r="B163" s="24" t="s">
        <v>169</v>
      </c>
      <c r="C163" s="1" t="s">
        <v>17</v>
      </c>
      <c r="E163" s="5">
        <f>SUM(F163:Q163)</f>
        <v>4253349</v>
      </c>
      <c r="F163" s="5">
        <f>SUMIF(CODE,C163,Base1)</f>
        <v>298512</v>
      </c>
      <c r="G163" s="5">
        <f>SUMIF(CODE,C163,Base2)</f>
        <v>308275</v>
      </c>
      <c r="H163" s="5">
        <f>SUMIF(CODE,C163,Base3)</f>
        <v>348438</v>
      </c>
      <c r="I163" s="5">
        <f>SUMIF(CODE,C163,Base4)</f>
        <v>237699</v>
      </c>
      <c r="J163" s="5">
        <f>SUMIF(CODE,C163,Base5)</f>
        <v>351583</v>
      </c>
      <c r="K163" s="5">
        <f>SUMIF(CODE,C163,Base6)</f>
        <v>436856</v>
      </c>
      <c r="L163" s="5">
        <f>SUMIF(CODE,C163,Base7)</f>
        <v>374677</v>
      </c>
      <c r="M163" s="5">
        <f>SUMIF(CODE,C163,Base8)</f>
        <v>372735</v>
      </c>
      <c r="N163" s="5">
        <f>SUMIF(CODE,C163,Base9)</f>
        <v>378147</v>
      </c>
      <c r="O163" s="5">
        <f>SUMIF(CODE,C163,Base10)</f>
        <v>377829</v>
      </c>
      <c r="P163" s="5">
        <f>SUMIF(CODE,C163,Base11)</f>
        <v>390723</v>
      </c>
      <c r="Q163" s="5">
        <f>SUMIF(CODE,C163,Base12)</f>
        <v>377875</v>
      </c>
    </row>
    <row r="164" spans="2:17" x14ac:dyDescent="0.25">
      <c r="B164" s="24" t="s">
        <v>170</v>
      </c>
      <c r="C164" s="1" t="s">
        <v>26</v>
      </c>
      <c r="E164" s="5">
        <f>SUM(F164:Q164)</f>
        <v>3258298</v>
      </c>
      <c r="F164" s="5">
        <f>SUMIF(CODE,C164,Base1)</f>
        <v>271524</v>
      </c>
      <c r="G164" s="5">
        <f>SUMIF(CODE,C164,Base2)</f>
        <v>271524</v>
      </c>
      <c r="H164" s="5">
        <f>SUMIF(CODE,C164,Base3)</f>
        <v>271524</v>
      </c>
      <c r="I164" s="5">
        <f>SUMIF(CODE,C164,Base4)</f>
        <v>271524</v>
      </c>
      <c r="J164" s="5">
        <f>SUMIF(CODE,C164,Base5)</f>
        <v>271524</v>
      </c>
      <c r="K164" s="5">
        <f>SUMIF(CODE,C164,Base6)</f>
        <v>271524</v>
      </c>
      <c r="L164" s="5">
        <f>SUMIF(CODE,C164,Base7)</f>
        <v>271524</v>
      </c>
      <c r="M164" s="5">
        <f>SUMIF(CODE,C164,Base8)</f>
        <v>271524</v>
      </c>
      <c r="N164" s="5">
        <f>SUMIF(CODE,C164,Base9)</f>
        <v>271524</v>
      </c>
      <c r="O164" s="5">
        <f>SUMIF(CODE,C164,Base10)</f>
        <v>271524</v>
      </c>
      <c r="P164" s="5">
        <f>SUMIF(CODE,C164,Base11)</f>
        <v>271524</v>
      </c>
      <c r="Q164" s="5">
        <f>SUMIF(CODE,C164,Base12)</f>
        <v>271534</v>
      </c>
    </row>
    <row r="165" spans="2:17" x14ac:dyDescent="0.25">
      <c r="B165" s="2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2:17" x14ac:dyDescent="0.25">
      <c r="B166" s="24" t="s">
        <v>171</v>
      </c>
      <c r="E166" s="5">
        <f t="shared" ref="E166:Q166" si="20">E142-E144-E145-E160-E161-E162-E163-E164</f>
        <v>21181064</v>
      </c>
      <c r="F166" s="5">
        <f t="shared" si="20"/>
        <v>-1016814</v>
      </c>
      <c r="G166" s="5">
        <f t="shared" si="20"/>
        <v>644645</v>
      </c>
      <c r="H166" s="5">
        <f t="shared" si="20"/>
        <v>2174446</v>
      </c>
      <c r="I166" s="5">
        <f t="shared" si="20"/>
        <v>5789161</v>
      </c>
      <c r="J166" s="5">
        <f t="shared" si="20"/>
        <v>6291080</v>
      </c>
      <c r="K166" s="5">
        <f t="shared" si="20"/>
        <v>6214494</v>
      </c>
      <c r="L166" s="5">
        <f t="shared" si="20"/>
        <v>3803834</v>
      </c>
      <c r="M166" s="5">
        <f t="shared" si="20"/>
        <v>1128260</v>
      </c>
      <c r="N166" s="5">
        <f t="shared" si="20"/>
        <v>-606138</v>
      </c>
      <c r="O166" s="5">
        <f t="shared" si="20"/>
        <v>-1026266</v>
      </c>
      <c r="P166" s="5">
        <f t="shared" si="20"/>
        <v>-1204918</v>
      </c>
      <c r="Q166" s="5">
        <f t="shared" si="20"/>
        <v>-1010720</v>
      </c>
    </row>
    <row r="167" spans="2:17" x14ac:dyDescent="0.25">
      <c r="B167" s="24"/>
      <c r="D167" s="28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2:17" x14ac:dyDescent="0.25">
      <c r="B168" s="24" t="s">
        <v>172</v>
      </c>
      <c r="E168" s="5">
        <f>E142-E144-E145-E160-E161-E162-E163</f>
        <v>24439362</v>
      </c>
      <c r="F168" s="5">
        <f t="shared" ref="F168:Q168" si="21">F142-F144-F145-F160-F161-F162-F163</f>
        <v>-745290</v>
      </c>
      <c r="G168" s="5">
        <f t="shared" si="21"/>
        <v>916169</v>
      </c>
      <c r="H168" s="5">
        <f t="shared" si="21"/>
        <v>2445970</v>
      </c>
      <c r="I168" s="5">
        <f t="shared" si="21"/>
        <v>6060685</v>
      </c>
      <c r="J168" s="5">
        <f t="shared" si="21"/>
        <v>6562604</v>
      </c>
      <c r="K168" s="5">
        <f t="shared" si="21"/>
        <v>6486018</v>
      </c>
      <c r="L168" s="5">
        <f t="shared" si="21"/>
        <v>4075358</v>
      </c>
      <c r="M168" s="5">
        <f t="shared" si="21"/>
        <v>1399784</v>
      </c>
      <c r="N168" s="5">
        <f t="shared" si="21"/>
        <v>-334614</v>
      </c>
      <c r="O168" s="5">
        <f t="shared" si="21"/>
        <v>-754742</v>
      </c>
      <c r="P168" s="5">
        <f t="shared" si="21"/>
        <v>-933394</v>
      </c>
      <c r="Q168" s="5">
        <f t="shared" si="21"/>
        <v>-739186</v>
      </c>
    </row>
    <row r="169" spans="2:17" x14ac:dyDescent="0.25">
      <c r="B169" s="29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2:17" x14ac:dyDescent="0.2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2:17" x14ac:dyDescent="0.25">
      <c r="E171" s="5"/>
      <c r="F171" s="5"/>
    </row>
    <row r="172" spans="2:17" x14ac:dyDescent="0.25">
      <c r="E172" s="5"/>
      <c r="F172" s="5"/>
    </row>
    <row r="173" spans="2:17" x14ac:dyDescent="0.25">
      <c r="E173" s="5"/>
      <c r="F173" s="5"/>
    </row>
    <row r="174" spans="2:17" x14ac:dyDescent="0.25">
      <c r="E174" s="5"/>
      <c r="F174" s="5"/>
    </row>
  </sheetData>
  <pageMargins left="0.5" right="0.5" top="1.5" bottom="0.75" header="1" footer="0.5"/>
  <pageSetup scale="55" orientation="landscape" blackAndWhite="1" r:id="rId1"/>
  <headerFooter alignWithMargins="0">
    <oddHeader>&amp;RKYPSC CASE NO. 2021-00190
STAFF-DR-01-003 Attachment
PAGE &amp;P OF &amp;N 
WITNESS RESPONSIBLE:
JAY P. BROWN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Brown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B97351-6090-4A00-B4B3-FC0667AE7F90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f0100b5-1501-4fd1-abc2-4edbffacf322"/>
    <ds:schemaRef ds:uri="http://purl.org/dc/terms/"/>
    <ds:schemaRef ds:uri="http://schemas.openxmlformats.org/package/2006/metadata/core-properties"/>
    <ds:schemaRef ds:uri="http://purl.org/dc/dcmitype/"/>
    <ds:schemaRef ds:uri="e48392ff-e111-4ddb-bb98-e239aebbafc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2B065A-6ED3-41C5-8D61-B803EDAB54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4696C4-B043-45CE-93A8-2E7952EE42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20</vt:i4>
      </vt:variant>
    </vt:vector>
  </HeadingPairs>
  <TitlesOfParts>
    <vt:vector size="21" baseType="lpstr">
      <vt:lpstr>BASE PERIOD</vt:lpstr>
      <vt:lpstr>AccountBP</vt:lpstr>
      <vt:lpstr>AmountBP</vt:lpstr>
      <vt:lpstr>Base1</vt:lpstr>
      <vt:lpstr>Base10</vt:lpstr>
      <vt:lpstr>Base11</vt:lpstr>
      <vt:lpstr>Base12</vt:lpstr>
      <vt:lpstr>Base2</vt:lpstr>
      <vt:lpstr>Base3</vt:lpstr>
      <vt:lpstr>Base4</vt:lpstr>
      <vt:lpstr>Base5</vt:lpstr>
      <vt:lpstr>Base6</vt:lpstr>
      <vt:lpstr>Base7</vt:lpstr>
      <vt:lpstr>Base8</vt:lpstr>
      <vt:lpstr>Base9</vt:lpstr>
      <vt:lpstr>BasePeriod</vt:lpstr>
      <vt:lpstr>CODE</vt:lpstr>
      <vt:lpstr>Database</vt:lpstr>
      <vt:lpstr>FERCBP</vt:lpstr>
      <vt:lpstr>'BASE PERIOD'!Print_Area</vt:lpstr>
      <vt:lpstr>'BASE PERIOD'!Print_Titles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Detailed Monthly Income Statements</dc:subject>
  <dc:creator>Czupik, Ted</dc:creator>
  <cp:lastModifiedBy>D'Ascenzo, Rocco</cp:lastModifiedBy>
  <cp:lastPrinted>2021-06-07T17:16:38Z</cp:lastPrinted>
  <dcterms:created xsi:type="dcterms:W3CDTF">2021-06-02T13:42:19Z</dcterms:created>
  <dcterms:modified xsi:type="dcterms:W3CDTF">2021-06-07T17:16:42Z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</Properties>
</file>