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4_{4CAF00BC-A734-4513-B69B-7426315CA18E}" xr6:coauthVersionLast="36" xr6:coauthVersionMax="36" xr10:uidLastSave="{00000000-0000-0000-0000-000000000000}"/>
  <bookViews>
    <workbookView xWindow="0" yWindow="0" windowWidth="19200" windowHeight="10785" activeTab="1" xr2:uid="{00000000-000D-0000-FFFF-FFFF00000000}"/>
  </bookViews>
  <sheets>
    <sheet name="Exhibit JB-1 Formula Correction" sheetId="3" r:id="rId1"/>
    <sheet name="Exhibit JB-2 Income Tax Adj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F22" i="4"/>
  <c r="G24" i="4" s="1"/>
  <c r="O13" i="4"/>
  <c r="F12" i="4"/>
  <c r="G12" i="4" s="1"/>
  <c r="K12" i="4" s="1"/>
  <c r="F10" i="4"/>
  <c r="F13" i="4" s="1"/>
  <c r="G7" i="4"/>
  <c r="G17" i="4" s="1"/>
  <c r="G19" i="4" s="1"/>
  <c r="G26" i="4" s="1"/>
  <c r="G28" i="4" s="1"/>
  <c r="A7" i="4"/>
  <c r="A10" i="4" s="1"/>
  <c r="A12" i="4" s="1"/>
  <c r="A15" i="4" s="1"/>
  <c r="A17" i="4" s="1"/>
  <c r="A18" i="4" s="1"/>
  <c r="A19" i="4" s="1"/>
  <c r="A20" i="4" s="1"/>
  <c r="A21" i="4" s="1"/>
  <c r="A22" i="4" s="1"/>
  <c r="A23" i="4" s="1"/>
  <c r="A24" i="4" s="1"/>
  <c r="A26" i="4" s="1"/>
  <c r="A27" i="4" s="1"/>
  <c r="A28" i="4" s="1"/>
  <c r="A30" i="4" s="1"/>
  <c r="A31" i="4" s="1"/>
  <c r="A32" i="4" s="1"/>
  <c r="G5" i="4"/>
  <c r="G15" i="4" l="1"/>
  <c r="G30" i="4" s="1"/>
  <c r="G32" i="4" s="1"/>
  <c r="K7" i="4"/>
  <c r="O10" i="4" s="1"/>
  <c r="O11" i="4" s="1"/>
  <c r="G10" i="4"/>
  <c r="K10" i="4" s="1"/>
  <c r="E7" i="3" l="1"/>
  <c r="E11" i="3" s="1"/>
  <c r="E15" i="3" s="1"/>
  <c r="E19" i="3" s="1"/>
</calcChain>
</file>

<file path=xl/sharedStrings.xml><?xml version="1.0" encoding="utf-8"?>
<sst xmlns="http://schemas.openxmlformats.org/spreadsheetml/2006/main" count="67" uniqueCount="59">
  <si>
    <t>Amount</t>
  </si>
  <si>
    <t>Calculation of Formula Error and resulting impact on Revenue and Income Taxes</t>
  </si>
  <si>
    <t>Rate Base per Original Filing</t>
  </si>
  <si>
    <t>Weighted Cost of Capital per Original Filing</t>
  </si>
  <si>
    <t>Calculated Return</t>
  </si>
  <si>
    <t>Return per Original Filing</t>
  </si>
  <si>
    <t>Return Understated</t>
  </si>
  <si>
    <t>Gross-Up Factor per Original Filing</t>
  </si>
  <si>
    <t>Return Grossed Up for Taxes</t>
  </si>
  <si>
    <t>Effective Tax Rate</t>
  </si>
  <si>
    <t>Impact on Income Taxes</t>
  </si>
  <si>
    <t>Delta Gas Rate Case</t>
  </si>
  <si>
    <t>Summary of Tax Changes</t>
  </si>
  <si>
    <t>Related</t>
  </si>
  <si>
    <t>AG</t>
  </si>
  <si>
    <t>AG vs. Co</t>
  </si>
  <si>
    <t>Staff</t>
  </si>
  <si>
    <t>Staff vs. Co</t>
  </si>
  <si>
    <t>Source</t>
  </si>
  <si>
    <t>Data Request</t>
  </si>
  <si>
    <t>As Filed</t>
  </si>
  <si>
    <t>Update</t>
  </si>
  <si>
    <t>Difference</t>
  </si>
  <si>
    <t>Line No.</t>
  </si>
  <si>
    <t>Rate Base:</t>
  </si>
  <si>
    <t>1</t>
  </si>
  <si>
    <t>ADIT Balance 12-31-22</t>
  </si>
  <si>
    <t>Tab 55, p. 3</t>
  </si>
  <si>
    <t>Did not address</t>
  </si>
  <si>
    <t>N/A</t>
  </si>
  <si>
    <t>13 mo. Avg ADIT</t>
  </si>
  <si>
    <t>Ostrander Testimony-p. 16</t>
  </si>
  <si>
    <t>AG vs. Co explanation</t>
  </si>
  <si>
    <t>PGKY Excess Original</t>
  </si>
  <si>
    <t>Income Tax Exp:</t>
  </si>
  <si>
    <t>EDIT-Fed</t>
  </si>
  <si>
    <t>Sch 7, Line 6</t>
  </si>
  <si>
    <t>AG DR 1-88(d)</t>
  </si>
  <si>
    <t>Ostrander Testimony-pp. 72-73</t>
  </si>
  <si>
    <t>Translation error</t>
  </si>
  <si>
    <t>EDIT-State</t>
  </si>
  <si>
    <t>PGKY Excess-Actual</t>
  </si>
  <si>
    <t>Proof: Tax Change</t>
  </si>
  <si>
    <t>EDIT Amortization (Line 3 + Line 4)</t>
  </si>
  <si>
    <t>Increase in Rate Base due to ADIT update (Line 2)</t>
  </si>
  <si>
    <t>Rate of Return (per original Cap Structure tab, cell O20)</t>
  </si>
  <si>
    <t>Change in Equity (Line 6 X Line 7)</t>
  </si>
  <si>
    <t>Difference due to slight change in rate of return</t>
  </si>
  <si>
    <t>Original ROR</t>
  </si>
  <si>
    <t>Revised ROR</t>
  </si>
  <si>
    <t>Change</t>
  </si>
  <si>
    <t>Original Rate Base</t>
  </si>
  <si>
    <t>Additional Change in Equity (Line 11 X Line 12)</t>
  </si>
  <si>
    <t>Total Change in Equity (Line 8 + Line 13)</t>
  </si>
  <si>
    <t>Blended Tax Rate</t>
  </si>
  <si>
    <t>Tax on equity change (Line 14 X Line 15)</t>
  </si>
  <si>
    <t>Total Tax Expense Change (Line 5 + Line 16)</t>
  </si>
  <si>
    <t>Gross Up using 21% Fed rate, 5% state rate</t>
  </si>
  <si>
    <t>Grossed up Tax Expense Change (Line 17 X  Line 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</si>
</sst>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0.0000000%"/>
    <numFmt numFmtId="167" formatCode="_(* #,##0.000000000_);_(* \(#,##0.000000000\);_(* &quot;-&quot;??_);_(@_)"/>
    <numFmt numFmtId="168" formatCode="_(* #,##0.00000000_);_(* \(#,##0.00000000\);_(* &quot;-&quot;??_);_(@_)"/>
    <numFmt numFmtId="169" formatCode="_(* #,##0.00000_);_(* \(#,##0.00000\);_(* &quot;-&quot;??_);_(@_)"/>
    <numFmt numFmtId="170" formatCode="_(* #,##0.0000_);_(* \(#,##0.0000\);_(* &quot;-&quot;??_);_(@_)"/>
    <numFmt numFmtId="171" formatCode="_(* #,##0.0000000_);_(* \(#,##0.0000000\);_(* &quot;-&quot;??_);_(@_)"/>
    <numFmt numFmtId="172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1" applyNumberFormat="1" applyFont="1"/>
    <xf numFmtId="10" fontId="0" fillId="0" borderId="0" xfId="2" applyNumberFormat="1" applyFont="1"/>
    <xf numFmtId="166" fontId="0" fillId="0" borderId="0" xfId="2" applyNumberFormat="1" applyFont="1"/>
    <xf numFmtId="167" fontId="0" fillId="0" borderId="0" xfId="1" applyNumberFormat="1" applyFont="1"/>
    <xf numFmtId="164" fontId="2" fillId="0" borderId="0" xfId="1" applyNumberFormat="1" applyFont="1"/>
    <xf numFmtId="0" fontId="2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/>
    <xf numFmtId="0" fontId="0" fillId="0" borderId="0" xfId="0" quotePrefix="1" applyFill="1" applyAlignment="1">
      <alignment horizontal="center"/>
    </xf>
    <xf numFmtId="164" fontId="0" fillId="0" borderId="0" xfId="1" applyNumberFormat="1" applyFont="1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164" fontId="0" fillId="0" borderId="1" xfId="1" applyNumberFormat="1" applyFont="1" applyFill="1" applyBorder="1"/>
    <xf numFmtId="0" fontId="0" fillId="0" borderId="0" xfId="0" applyFill="1" applyBorder="1"/>
    <xf numFmtId="0" fontId="0" fillId="0" borderId="2" xfId="0" applyFill="1" applyBorder="1"/>
    <xf numFmtId="0" fontId="0" fillId="0" borderId="1" xfId="0" applyFill="1" applyBorder="1"/>
    <xf numFmtId="168" fontId="0" fillId="0" borderId="0" xfId="1" applyNumberFormat="1" applyFont="1" applyFill="1"/>
    <xf numFmtId="169" fontId="0" fillId="0" borderId="0" xfId="0" applyNumberFormat="1" applyFill="1"/>
    <xf numFmtId="164" fontId="0" fillId="0" borderId="0" xfId="0" applyNumberFormat="1" applyFill="1" applyBorder="1"/>
    <xf numFmtId="164" fontId="0" fillId="0" borderId="1" xfId="0" applyNumberFormat="1" applyFill="1" applyBorder="1"/>
    <xf numFmtId="0" fontId="0" fillId="0" borderId="0" xfId="0" applyFont="1" applyFill="1"/>
    <xf numFmtId="170" fontId="0" fillId="0" borderId="1" xfId="1" applyNumberFormat="1" applyFont="1" applyFill="1" applyBorder="1"/>
    <xf numFmtId="171" fontId="0" fillId="0" borderId="1" xfId="1" applyNumberFormat="1" applyFont="1" applyFill="1" applyBorder="1"/>
    <xf numFmtId="172" fontId="2" fillId="0" borderId="0" xfId="3" applyNumberFormat="1" applyFont="1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E31" sqref="E31"/>
    </sheetView>
  </sheetViews>
  <sheetFormatPr defaultRowHeight="15" x14ac:dyDescent="0.25"/>
  <cols>
    <col min="1" max="1" width="21" customWidth="1"/>
    <col min="5" max="5" width="15.28515625" style="1" bestFit="1" customWidth="1"/>
  </cols>
  <sheetData>
    <row r="1" spans="1:5" x14ac:dyDescent="0.25">
      <c r="A1" t="s">
        <v>1</v>
      </c>
    </row>
    <row r="3" spans="1:5" x14ac:dyDescent="0.25">
      <c r="A3" t="s">
        <v>2</v>
      </c>
      <c r="E3" s="1">
        <v>136735989</v>
      </c>
    </row>
    <row r="5" spans="1:5" x14ac:dyDescent="0.25">
      <c r="A5" t="s">
        <v>3</v>
      </c>
      <c r="E5" s="3">
        <v>7.6497723496176007E-2</v>
      </c>
    </row>
    <row r="7" spans="1:5" x14ac:dyDescent="0.25">
      <c r="A7" t="s">
        <v>4</v>
      </c>
      <c r="E7" s="1">
        <f>+E3*E5</f>
        <v>10459991.878498163</v>
      </c>
    </row>
    <row r="9" spans="1:5" x14ac:dyDescent="0.25">
      <c r="A9" t="s">
        <v>5</v>
      </c>
      <c r="E9" s="1">
        <v>10311660</v>
      </c>
    </row>
    <row r="11" spans="1:5" x14ac:dyDescent="0.25">
      <c r="A11" t="s">
        <v>6</v>
      </c>
      <c r="E11" s="5">
        <f>+E7-E9</f>
        <v>148331.87849816307</v>
      </c>
    </row>
    <row r="13" spans="1:5" x14ac:dyDescent="0.25">
      <c r="A13" t="s">
        <v>7</v>
      </c>
      <c r="E13" s="4">
        <v>1.3324450366422387</v>
      </c>
    </row>
    <row r="15" spans="1:5" x14ac:dyDescent="0.25">
      <c r="A15" t="s">
        <v>8</v>
      </c>
      <c r="E15" s="5">
        <f>+E11*E13</f>
        <v>197644.075280697</v>
      </c>
    </row>
    <row r="17" spans="1:5" x14ac:dyDescent="0.25">
      <c r="A17" t="s">
        <v>9</v>
      </c>
      <c r="E17" s="2">
        <v>0.2495</v>
      </c>
    </row>
    <row r="19" spans="1:5" x14ac:dyDescent="0.25">
      <c r="A19" t="s">
        <v>10</v>
      </c>
      <c r="E19" s="5">
        <f>+E15*E17</f>
        <v>49312.196782533902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"/>
  <sheetViews>
    <sheetView tabSelected="1" topLeftCell="A18" workbookViewId="0">
      <selection activeCell="G33" sqref="G33"/>
    </sheetView>
  </sheetViews>
  <sheetFormatPr defaultRowHeight="15" x14ac:dyDescent="0.25"/>
  <cols>
    <col min="2" max="2" width="50.7109375" bestFit="1" customWidth="1"/>
    <col min="4" max="4" width="13.28515625" bestFit="1" customWidth="1"/>
    <col min="5" max="5" width="12.140625" bestFit="1" customWidth="1"/>
    <col min="6" max="6" width="12.5703125" bestFit="1" customWidth="1"/>
    <col min="7" max="7" width="11.5703125" bestFit="1" customWidth="1"/>
    <col min="10" max="10" width="14.85546875" bestFit="1" customWidth="1"/>
    <col min="11" max="11" width="10.42578125" bestFit="1" customWidth="1"/>
    <col min="13" max="13" width="8.140625" bestFit="1" customWidth="1"/>
    <col min="14" max="14" width="10.7109375" bestFit="1" customWidth="1"/>
    <col min="15" max="15" width="9" bestFit="1" customWidth="1"/>
    <col min="16" max="16" width="20.42578125" bestFit="1" customWidth="1"/>
  </cols>
  <sheetData>
    <row r="1" spans="1:17" x14ac:dyDescent="0.25">
      <c r="A1" s="6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6" t="s">
        <v>12</v>
      </c>
      <c r="B2" s="7"/>
      <c r="C2" s="6"/>
      <c r="D2" s="8" t="s">
        <v>13</v>
      </c>
      <c r="E2" s="9">
        <v>44926</v>
      </c>
      <c r="F2" s="6"/>
      <c r="G2" s="6"/>
      <c r="H2" s="6"/>
      <c r="I2" s="6"/>
      <c r="J2" s="8" t="s">
        <v>14</v>
      </c>
      <c r="K2" s="6" t="s">
        <v>15</v>
      </c>
      <c r="L2" s="6"/>
      <c r="M2" s="8" t="s">
        <v>16</v>
      </c>
      <c r="N2" s="8" t="s">
        <v>17</v>
      </c>
      <c r="O2" s="7"/>
      <c r="P2" s="7"/>
      <c r="Q2" s="7"/>
    </row>
    <row r="3" spans="1:17" x14ac:dyDescent="0.25">
      <c r="A3" s="7"/>
      <c r="B3" s="7"/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/>
      <c r="I3" s="8" t="s">
        <v>18</v>
      </c>
      <c r="J3" s="8" t="s">
        <v>0</v>
      </c>
      <c r="K3" s="6" t="s">
        <v>22</v>
      </c>
      <c r="L3" s="6"/>
      <c r="M3" s="8" t="s">
        <v>0</v>
      </c>
      <c r="N3" s="8" t="s">
        <v>22</v>
      </c>
      <c r="O3" s="7"/>
      <c r="P3" s="7"/>
      <c r="Q3" s="7"/>
    </row>
    <row r="4" spans="1:17" x14ac:dyDescent="0.25">
      <c r="A4" s="7" t="s">
        <v>23</v>
      </c>
      <c r="B4" s="6" t="s">
        <v>24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10" t="s">
        <v>25</v>
      </c>
      <c r="B5" s="7" t="s">
        <v>26</v>
      </c>
      <c r="C5" s="7" t="s">
        <v>27</v>
      </c>
      <c r="D5" s="7"/>
      <c r="E5" s="11">
        <v>42789976</v>
      </c>
      <c r="F5" s="11">
        <v>42711973.543615431</v>
      </c>
      <c r="G5" s="11">
        <f>F5-E5</f>
        <v>-78002.456384569407</v>
      </c>
      <c r="H5" s="11"/>
      <c r="I5" s="7"/>
      <c r="J5" s="12" t="s">
        <v>28</v>
      </c>
      <c r="K5" s="12" t="s">
        <v>29</v>
      </c>
      <c r="L5" s="12"/>
      <c r="M5" s="7"/>
      <c r="N5" s="7"/>
      <c r="O5" s="7"/>
      <c r="P5" s="7"/>
      <c r="Q5" s="7"/>
    </row>
    <row r="6" spans="1:17" x14ac:dyDescent="0.25">
      <c r="A6" s="12"/>
      <c r="B6" s="7"/>
      <c r="C6" s="7"/>
      <c r="D6" s="7"/>
      <c r="E6" s="11"/>
      <c r="F6" s="11"/>
      <c r="G6" s="11"/>
      <c r="H6" s="11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12">
        <f>A5+1</f>
        <v>2</v>
      </c>
      <c r="B7" s="7" t="s">
        <v>30</v>
      </c>
      <c r="C7" s="7" t="s">
        <v>27</v>
      </c>
      <c r="D7" s="7"/>
      <c r="E7" s="11">
        <v>42774952</v>
      </c>
      <c r="F7" s="11">
        <v>42689913.943603829</v>
      </c>
      <c r="G7" s="11">
        <f>F7-E7</f>
        <v>-85038.056396171451</v>
      </c>
      <c r="H7" s="11"/>
      <c r="I7" s="7" t="s">
        <v>31</v>
      </c>
      <c r="J7" s="11">
        <v>-315256</v>
      </c>
      <c r="K7" s="13">
        <f>G7-J7</f>
        <v>230217.94360382855</v>
      </c>
      <c r="L7" s="13"/>
      <c r="M7" s="7"/>
      <c r="N7" s="7"/>
      <c r="O7" s="7"/>
      <c r="P7" s="7" t="s">
        <v>32</v>
      </c>
      <c r="Q7" s="7"/>
    </row>
    <row r="8" spans="1:17" x14ac:dyDescent="0.25">
      <c r="A8" s="12"/>
      <c r="B8" s="7"/>
      <c r="C8" s="7"/>
      <c r="D8" s="7"/>
      <c r="E8" s="11"/>
      <c r="F8" s="11"/>
      <c r="G8" s="11"/>
      <c r="H8" s="11"/>
      <c r="I8" s="7"/>
      <c r="J8" s="7"/>
      <c r="K8" s="7"/>
      <c r="L8" s="7"/>
      <c r="M8" s="7"/>
      <c r="N8" s="7"/>
      <c r="O8" s="11">
        <v>230617</v>
      </c>
      <c r="P8" s="7" t="s">
        <v>33</v>
      </c>
      <c r="Q8" s="7"/>
    </row>
    <row r="9" spans="1:17" x14ac:dyDescent="0.25">
      <c r="A9" s="12"/>
      <c r="B9" s="6" t="s">
        <v>34</v>
      </c>
      <c r="C9" s="7"/>
      <c r="D9" s="7"/>
      <c r="E9" s="11"/>
      <c r="F9" s="11"/>
      <c r="G9" s="11"/>
      <c r="H9" s="11"/>
      <c r="I9" s="7"/>
      <c r="J9" s="7"/>
      <c r="K9" s="7"/>
      <c r="L9" s="7"/>
      <c r="M9" s="7"/>
      <c r="N9" s="7"/>
      <c r="O9" s="11"/>
      <c r="P9" s="7"/>
      <c r="Q9" s="7"/>
    </row>
    <row r="10" spans="1:17" x14ac:dyDescent="0.25">
      <c r="A10" s="12">
        <f>A7+1</f>
        <v>3</v>
      </c>
      <c r="B10" s="7" t="s">
        <v>35</v>
      </c>
      <c r="C10" s="7" t="s">
        <v>36</v>
      </c>
      <c r="D10" s="7" t="s">
        <v>37</v>
      </c>
      <c r="E10" s="11">
        <v>0</v>
      </c>
      <c r="F10" s="11">
        <f>-734146-4028</f>
        <v>-738174</v>
      </c>
      <c r="G10" s="11">
        <f>F10-E10</f>
        <v>-738174</v>
      </c>
      <c r="H10" s="11"/>
      <c r="I10" s="7" t="s">
        <v>38</v>
      </c>
      <c r="J10" s="11">
        <v>-738174</v>
      </c>
      <c r="K10" s="11">
        <f>G10-J10</f>
        <v>0</v>
      </c>
      <c r="L10" s="11"/>
      <c r="M10" s="7"/>
      <c r="N10" s="7"/>
      <c r="O10" s="14">
        <f>O8-K7</f>
        <v>399.05639617145061</v>
      </c>
      <c r="P10" s="7" t="s">
        <v>39</v>
      </c>
      <c r="Q10" s="7"/>
    </row>
    <row r="11" spans="1:17" x14ac:dyDescent="0.25">
      <c r="A11" s="12"/>
      <c r="B11" s="7"/>
      <c r="C11" s="7"/>
      <c r="D11" s="7"/>
      <c r="E11" s="11"/>
      <c r="F11" s="11"/>
      <c r="G11" s="11"/>
      <c r="H11" s="11"/>
      <c r="I11" s="7"/>
      <c r="J11" s="11"/>
      <c r="K11" s="11"/>
      <c r="L11" s="11"/>
      <c r="M11" s="7"/>
      <c r="N11" s="7"/>
      <c r="O11" s="11">
        <f>O8-O10</f>
        <v>230217.94360382855</v>
      </c>
      <c r="P11" s="7"/>
      <c r="Q11" s="7"/>
    </row>
    <row r="12" spans="1:17" x14ac:dyDescent="0.25">
      <c r="A12" s="12">
        <f>A10+1</f>
        <v>4</v>
      </c>
      <c r="B12" s="7" t="s">
        <v>40</v>
      </c>
      <c r="C12" s="7" t="s">
        <v>36</v>
      </c>
      <c r="D12" s="7" t="s">
        <v>37</v>
      </c>
      <c r="E12" s="11">
        <v>0</v>
      </c>
      <c r="F12" s="11">
        <f>-3300*12</f>
        <v>-39600</v>
      </c>
      <c r="G12" s="11">
        <f>F12-E12</f>
        <v>-39600</v>
      </c>
      <c r="H12" s="11"/>
      <c r="I12" s="7" t="s">
        <v>38</v>
      </c>
      <c r="J12" s="11">
        <v>-39600</v>
      </c>
      <c r="K12" s="11">
        <f>G12-J12</f>
        <v>0</v>
      </c>
      <c r="L12" s="11"/>
      <c r="M12" s="7"/>
      <c r="N12" s="7"/>
      <c r="O12" s="11">
        <v>276096</v>
      </c>
      <c r="P12" s="7"/>
      <c r="Q12" s="7"/>
    </row>
    <row r="13" spans="1:17" x14ac:dyDescent="0.25">
      <c r="A13" s="12"/>
      <c r="B13" s="7"/>
      <c r="C13" s="7"/>
      <c r="D13" s="7"/>
      <c r="E13" s="11"/>
      <c r="F13" s="11">
        <f>F10+F12</f>
        <v>-777774</v>
      </c>
      <c r="G13" s="11"/>
      <c r="H13" s="11"/>
      <c r="I13" s="7"/>
      <c r="J13" s="11"/>
      <c r="K13" s="11"/>
      <c r="L13" s="11"/>
      <c r="M13" s="7"/>
      <c r="N13" s="7"/>
      <c r="O13" s="11">
        <f>O12-O8</f>
        <v>45479</v>
      </c>
      <c r="P13" s="7" t="s">
        <v>41</v>
      </c>
      <c r="Q13" s="7"/>
    </row>
    <row r="14" spans="1:17" x14ac:dyDescent="0.25">
      <c r="A14" s="7"/>
      <c r="B14" s="6" t="s">
        <v>42</v>
      </c>
      <c r="C14" s="7"/>
      <c r="D14" s="7"/>
      <c r="E14" s="11"/>
      <c r="F14" s="11"/>
      <c r="G14" s="13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12">
        <f>A12+1</f>
        <v>5</v>
      </c>
      <c r="B15" s="7" t="s">
        <v>43</v>
      </c>
      <c r="C15" s="7"/>
      <c r="D15" s="7"/>
      <c r="E15" s="7"/>
      <c r="F15" s="7"/>
      <c r="G15" s="13">
        <f>-(F10+F12)</f>
        <v>777774</v>
      </c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12"/>
      <c r="B16" s="7"/>
      <c r="C16" s="7"/>
      <c r="D16" s="7"/>
      <c r="E16" s="7"/>
      <c r="F16" s="7"/>
      <c r="G16" s="13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12">
        <f>A15+1</f>
        <v>6</v>
      </c>
      <c r="B17" s="7" t="s">
        <v>44</v>
      </c>
      <c r="C17" s="7"/>
      <c r="D17" s="7"/>
      <c r="E17" s="7"/>
      <c r="F17" s="7"/>
      <c r="G17" s="13">
        <f>G7</f>
        <v>-85038.056396171451</v>
      </c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12">
        <f t="shared" ref="A18:A24" si="0">A17+1</f>
        <v>7</v>
      </c>
      <c r="B18" s="7" t="s">
        <v>45</v>
      </c>
      <c r="C18" s="7"/>
      <c r="D18" s="7"/>
      <c r="E18" s="15"/>
      <c r="F18" s="7"/>
      <c r="G18" s="16">
        <v>7.6498300000000005E-2</v>
      </c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12">
        <f t="shared" si="0"/>
        <v>8</v>
      </c>
      <c r="B19" s="7" t="s">
        <v>46</v>
      </c>
      <c r="C19" s="7"/>
      <c r="D19" s="7"/>
      <c r="E19" s="7"/>
      <c r="F19" s="7"/>
      <c r="G19" s="13">
        <f>G17*G18</f>
        <v>-6505.2667496112426</v>
      </c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12">
        <f t="shared" si="0"/>
        <v>9</v>
      </c>
      <c r="B20" s="7" t="s">
        <v>47</v>
      </c>
      <c r="C20" s="7"/>
      <c r="D20" s="7"/>
      <c r="E20" s="7" t="s">
        <v>48</v>
      </c>
      <c r="F20" s="7">
        <v>7.6497724384763113E-2</v>
      </c>
      <c r="G20" s="13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12">
        <f t="shared" si="0"/>
        <v>10</v>
      </c>
      <c r="B21" s="7"/>
      <c r="C21" s="7"/>
      <c r="D21" s="7"/>
      <c r="E21" s="7" t="s">
        <v>49</v>
      </c>
      <c r="F21" s="17">
        <v>7.6498300221061785E-2</v>
      </c>
      <c r="G21" s="13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12">
        <f t="shared" si="0"/>
        <v>11</v>
      </c>
      <c r="B22" s="7"/>
      <c r="C22" s="7"/>
      <c r="D22" s="7"/>
      <c r="E22" s="7" t="s">
        <v>50</v>
      </c>
      <c r="F22" s="18">
        <f>F21-F20</f>
        <v>5.7583629867186126E-7</v>
      </c>
      <c r="G22" s="19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12">
        <f t="shared" si="0"/>
        <v>12</v>
      </c>
      <c r="B23" s="7" t="s">
        <v>51</v>
      </c>
      <c r="C23" s="7"/>
      <c r="D23" s="7"/>
      <c r="E23" s="7"/>
      <c r="F23" s="11">
        <v>136735989</v>
      </c>
      <c r="G23" s="13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12">
        <f t="shared" si="0"/>
        <v>13</v>
      </c>
      <c r="B24" s="7" t="s">
        <v>52</v>
      </c>
      <c r="C24" s="7"/>
      <c r="D24" s="7"/>
      <c r="E24" s="7"/>
      <c r="F24" s="7"/>
      <c r="G24" s="20">
        <f>-F23*F22</f>
        <v>-78.73754580099633</v>
      </c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12"/>
      <c r="B25" s="7"/>
      <c r="C25" s="7"/>
      <c r="D25" s="7"/>
      <c r="E25" s="7"/>
      <c r="F25" s="7"/>
      <c r="G25" s="21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12">
        <f>A24+1</f>
        <v>14</v>
      </c>
      <c r="B26" s="7" t="s">
        <v>53</v>
      </c>
      <c r="C26" s="7"/>
      <c r="D26" s="7"/>
      <c r="E26" s="7"/>
      <c r="F26" s="7"/>
      <c r="G26" s="13">
        <f>G19+G24</f>
        <v>-6584.0042954122391</v>
      </c>
      <c r="H26" s="13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12">
        <f t="shared" ref="A27:A28" si="1">A26+1</f>
        <v>15</v>
      </c>
      <c r="B27" s="22" t="s">
        <v>54</v>
      </c>
      <c r="C27" s="7"/>
      <c r="D27" s="7"/>
      <c r="E27" s="7"/>
      <c r="F27" s="7"/>
      <c r="G27" s="23">
        <v>0.2495</v>
      </c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12">
        <f t="shared" si="1"/>
        <v>16</v>
      </c>
      <c r="B28" s="22" t="s">
        <v>55</v>
      </c>
      <c r="C28" s="7"/>
      <c r="D28" s="7"/>
      <c r="E28" s="7"/>
      <c r="F28" s="7"/>
      <c r="G28" s="11">
        <f>G26*G27</f>
        <v>-1642.7090717053536</v>
      </c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12"/>
      <c r="B29" s="22"/>
      <c r="C29" s="7"/>
      <c r="D29" s="7"/>
      <c r="E29" s="7"/>
      <c r="F29" s="7"/>
      <c r="G29" s="11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12">
        <f>A28+1</f>
        <v>17</v>
      </c>
      <c r="B30" s="22" t="s">
        <v>56</v>
      </c>
      <c r="C30" s="7"/>
      <c r="D30" s="7"/>
      <c r="E30" s="7"/>
      <c r="F30" s="7"/>
      <c r="G30" s="11">
        <f>G15+G28</f>
        <v>776131.29092829465</v>
      </c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12">
        <f>A30+1</f>
        <v>18</v>
      </c>
      <c r="B31" s="7" t="s">
        <v>57</v>
      </c>
      <c r="C31" s="7"/>
      <c r="D31" s="7"/>
      <c r="E31" s="7"/>
      <c r="F31" s="7"/>
      <c r="G31" s="24">
        <f>1/(1-0.2495)</f>
        <v>1.3324450366422387</v>
      </c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12">
        <f>A31+1</f>
        <v>19</v>
      </c>
      <c r="B32" s="7" t="s">
        <v>58</v>
      </c>
      <c r="C32" s="7"/>
      <c r="D32" s="7"/>
      <c r="E32" s="7"/>
      <c r="F32" s="7"/>
      <c r="G32" s="25">
        <f>G30*G31</f>
        <v>1034152.2863801395</v>
      </c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5">
      <c r="A33" s="7"/>
      <c r="B33" s="7"/>
      <c r="C33" s="7"/>
      <c r="D33" s="7"/>
      <c r="E33" s="7"/>
      <c r="F33" s="7"/>
      <c r="G33" s="11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JB-1 Formula Correction</vt:lpstr>
      <vt:lpstr>Exhibit JB-2 Income Tax Adj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2012-08-24T00:51:46Z</dcterms:created>
  <dcterms:modified xsi:type="dcterms:W3CDTF">2021-11-09T13:27:58Z</dcterms:modified>
  <cp:category/>
  <cp:contentStatus/>
</cp:coreProperties>
</file>