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lient Data\Delta Rate Case -167632\Base Period Update\"/>
    </mc:Choice>
  </mc:AlternateContent>
  <xr:revisionPtr revIDLastSave="0" documentId="14_{2F7E7E7F-FD26-487C-AD5E-507D02A5720C}" xr6:coauthVersionLast="36" xr6:coauthVersionMax="36" xr10:uidLastSave="{00000000-0000-0000-0000-000000000000}"/>
  <bookViews>
    <workbookView xWindow="0" yWindow="0" windowWidth="19200" windowHeight="10785" xr2:uid="{A3D11A5C-8D82-4773-8D5A-934B865FEFF2}"/>
  </bookViews>
  <sheets>
    <sheet name="Sch 7.2 - Fed &amp; St Income Tax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123Graph_A">[3]DSAR!$G$6:$G$32</definedName>
    <definedName name="__123Graph_ACCMS">[3]DSAR!$J$6:$J$32</definedName>
    <definedName name="__123Graph_ACCSP">[3]DSAR!$K$6:$K$32</definedName>
    <definedName name="__123Graph_ACG">[3]DSAR!$I$6:$I$32</definedName>
    <definedName name="__123Graph_ACM">[3]DSAR!$D$6:$D$32</definedName>
    <definedName name="__123Graph_ACMS">[3]DSAR!$H$6:$H$32</definedName>
    <definedName name="__123Graph_ACSP">[3]DSAR!$G$6:$G$32</definedName>
    <definedName name="__123Graph_AHG">[3]DSAR!$B$6:$B$32</definedName>
    <definedName name="__123Graph_AHMS">[3]DSAR!$C$6:$C$32</definedName>
    <definedName name="__123Graph_AILL">[3]DSAR!$AL$6:$AL$23</definedName>
    <definedName name="__123Graph_AIOWA">[3]DSAR!$W$6:$W$31</definedName>
    <definedName name="__123Graph_AKEOTA">[3]DSAR!$F$6:$F$32</definedName>
    <definedName name="__123Graph_ALOUD">[3]DSAR!$E$6:$E$32</definedName>
    <definedName name="__123Graph_ANL">[3]DSAR!$M$6:$M$32</definedName>
    <definedName name="__123Graph_ASAY">[3]DSAR!$L$6:$L$32</definedName>
    <definedName name="__123Graph_ATOTSYS">[3]DSAR!$T$6:$T$23</definedName>
    <definedName name="__123Graph_B">[3]DSAR!$BK$6:$BK$32</definedName>
    <definedName name="__123Graph_BCCMS">[3]DSAR!$BM$6:$BM$32</definedName>
    <definedName name="__123Graph_BCCSP">[3]DSAR!$BN$6:$BN$32</definedName>
    <definedName name="__123Graph_BCG">[3]DSAR!$BO$6:$BO$32</definedName>
    <definedName name="__123Graph_BCM">[3]DSAR!$BQ$6:$BQ$32</definedName>
    <definedName name="__123Graph_BCMS">[3]DSAR!$BL$6:$BL$32</definedName>
    <definedName name="__123Graph_BCSP">[3]DSAR!$BK$6:$BK$32</definedName>
    <definedName name="__123Graph_BHG">[3]DSAR!$BS$6:$BS$32</definedName>
    <definedName name="__123Graph_BHMS">[3]DSAR!$BR$6:$BR$32</definedName>
    <definedName name="__123Graph_BILL">[3]DSAR!$AM$6:$AM$32</definedName>
    <definedName name="__123Graph_BIOWA">[3]DSAR!$X$6:$X$32</definedName>
    <definedName name="__123Graph_BKEOTA">[3]DSAR!$BJ$6:$BJ$32</definedName>
    <definedName name="__123Graph_BLOUD">[3]DSAR!$BP$6:$BP$32</definedName>
    <definedName name="__123Graph_BNL">[3]DSAR!$AA$6:$AA$32</definedName>
    <definedName name="__123Graph_BSAY">[3]DSAR!$AF$6:$AF$32</definedName>
    <definedName name="__123Graph_BTOTSYS">[3]DSAR!$U$6:$U$32</definedName>
    <definedName name="__123Graph_C">[3]DSAR!$AW$6:$AW$23</definedName>
    <definedName name="__123Graph_CCCMS">[3]DSAR!$AY$6:$AY$29</definedName>
    <definedName name="__123Graph_CCCSP">[3]DSAR!$AZ$6:$AZ$29</definedName>
    <definedName name="__123Graph_CCG">[3]DSAR!$BA$6:$BA$29</definedName>
    <definedName name="__123Graph_CCM">[3]DSAR!$BC$6:$BC$31</definedName>
    <definedName name="__123Graph_CCMS">[3]DSAR!$AX$6:$AX$31</definedName>
    <definedName name="__123Graph_CCSP">[3]DSAR!$AW$6:$AW$31</definedName>
    <definedName name="__123Graph_CHG">[3]DSAR!$BE$6:$BE$29</definedName>
    <definedName name="__123Graph_CHMS">[3]DSAR!$BD$6:$BD$29</definedName>
    <definedName name="__123Graph_CILL">[3]DSAR!$AN$6:$AN$23</definedName>
    <definedName name="__123Graph_CIOWA">[3]DSAR!$Y$6:$Y$31</definedName>
    <definedName name="__123Graph_CKEOTA">[3]DSAR!$AV$6:$AV$31</definedName>
    <definedName name="__123Graph_CLOUD">[3]DSAR!$BB$6:$BB$29</definedName>
    <definedName name="__123Graph_CNL">[3]DSAR!$AB$6:$AB$30</definedName>
    <definedName name="__123Graph_CSAY">[3]DSAR!$AG$6:$AG$30</definedName>
    <definedName name="__123Graph_CTOTSYS">[3]DSAR!$V$6:$V$23</definedName>
    <definedName name="__123Graph_X">[3]DSAR!$A$6:$A$32</definedName>
    <definedName name="__123Graph_XCCMS">[3]DSAR!$A$6:$A$32</definedName>
    <definedName name="__123Graph_XCCSP">[3]DSAR!$A$6:$A$32</definedName>
    <definedName name="__123Graph_XCG">[3]DSAR!$A$6:$A$32</definedName>
    <definedName name="__123Graph_XCM">[3]DSAR!$A$6:$A$32</definedName>
    <definedName name="__123Graph_XCMS">[3]DSAR!$A$6:$A$32</definedName>
    <definedName name="__123Graph_XCSP">[3]DSAR!$A$6:$A$32</definedName>
    <definedName name="__123Graph_XHG">[3]DSAR!$A$6:$A$32</definedName>
    <definedName name="__123Graph_XHMS">[3]DSAR!$A$6:$A$32</definedName>
    <definedName name="__123Graph_XILL">[3]DSAR!$A$6:$A$32</definedName>
    <definedName name="__123Graph_XIOWA">[3]DSAR!$A$6:$A$32</definedName>
    <definedName name="__123Graph_XKEOTA">[3]DSAR!$A$6:$A$32</definedName>
    <definedName name="__123Graph_XLOUD">[3]DSAR!$A$6:$A$32</definedName>
    <definedName name="__123Graph_XNL">[3]DSAR!$A$6:$A$32</definedName>
    <definedName name="__123Graph_XSAY">[3]DSAR!$A$6:$A$32</definedName>
    <definedName name="__123Graph_XTOTSYS">[3]DSAR!$A$6:$A$32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__123Graph_ACHART_1">[3]DSAR!$BY$6:$BY$32</definedName>
    <definedName name="_10__123Graph_XMKT_STOR">[3]DSAR!$A$6:$A$32</definedName>
    <definedName name="_10TAXPROP">#REF!</definedName>
    <definedName name="_11__123Graph_XX_ACTUAL">[3]DSAR!$A$6:$A$32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_123Graph_AMKT_STOR">[3]DSAR!$AR$6:$AR$23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_123Graph_AX_ACTUAL">[3]DSAR!$P$6:$P$32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__123Graph_BCHART_1">[3]DSAR!$CB$6:$CB$9</definedName>
    <definedName name="_4GASPURCHASES">#REF!</definedName>
    <definedName name="_4QTR">#REF!</definedName>
    <definedName name="_4QTR_PROPANE">#REF!</definedName>
    <definedName name="_5__123Graph_BMKT_STOR">[3]DSAR!$AS$6:$AS$32</definedName>
    <definedName name="_5A_NON_APP_GAS">#REF!</definedName>
    <definedName name="_5GP_TCO">#REF!</definedName>
    <definedName name="_5GP_TCOINPUT">#REF!</definedName>
    <definedName name="_6__123Graph_CCHART_1">[3]DSAR!$CD$6:$CD$32</definedName>
    <definedName name="_6_PAYROLL_COST">#REF!</definedName>
    <definedName name="_7__123Graph_CMKT_STOR">[3]DSAR!$AT$6:$AT$23</definedName>
    <definedName name="_7BENEFITS">#REF!</definedName>
    <definedName name="_8__123Graph_CX_ACTUAL">[3]DSAR!$S$6:$S$23</definedName>
    <definedName name="_8TAXPSC">#REF!</definedName>
    <definedName name="_9__123Graph_XCHART_1">[3]DSAR!$A$6:$A$32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hidden="1">1</definedName>
    <definedName name="_SCH10">'[6]Rev Def Sum'!#REF!</definedName>
    <definedName name="_sch17">#REF!</definedName>
    <definedName name="_SCH33">'[7]SCHEDULE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[8]Inputs!$B$4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[9]Sch1!$G$1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'[10]L Graph (Data)'!$A$6:$DS$21</definedName>
    <definedName name="Ainputvol">'[11]L Graph (Data)'!$A$6:$DS$17</definedName>
    <definedName name="ali" hidden="1">{"'Server Configuration'!$A$1:$DB$281"}</definedName>
    <definedName name="AllData">OFFSET('[12]SLCs Due &amp; Recd'!$A$11,0,0,COUNTA('[12]SLCs Due &amp; Recd'!$B$1:$B$65536),COUNTA('[12]SLCs Due &amp; Recd'!$A$11:$IV$11))</definedName>
    <definedName name="ALLOC">[13]VLOOKUP!$A$2:$S$26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[8]Inputs!$B$50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[14]EXH10!$A$1:$J$47</definedName>
    <definedName name="Avg_Mo_pmt">[8]Inputs!$B$7</definedName>
    <definedName name="AVGrate">'[15]AVG FXrates'!$B$4:$F$47</definedName>
    <definedName name="b" hidden="1">{"'Server Configuration'!$A$1:$DB$281"}</definedName>
    <definedName name="b_1" hidden="1">{"'Server Configuration'!$A$1:$DB$281"}</definedName>
    <definedName name="Bank">[16]Input!#REF!</definedName>
    <definedName name="base">'[17]Index A'!$C$16</definedName>
    <definedName name="Baseline">#REF!</definedName>
    <definedName name="bdate">'[18]Oper Rev&amp;Exp by Accts C2.1A'!$A$4</definedName>
    <definedName name="BENEFITS">#REF!</definedName>
    <definedName name="Binputrusum">'[10]L Graph (Data)'!$A$97:$DS$109</definedName>
    <definedName name="binputsum">'[11]L Graph (Data)'!$A$19:$DS$29</definedName>
    <definedName name="binputsumru">'[19]L Graph (Data)'!$A$91:$DS$105</definedName>
    <definedName name="binputvol">'[19]L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[20]Assumptions!$J$8:$J$21</definedName>
    <definedName name="BOB">#REF!</definedName>
    <definedName name="BTU">[21]Input!$B$11</definedName>
    <definedName name="ByTower">#REF!</definedName>
    <definedName name="CALDEN">#REF!</definedName>
    <definedName name="Cap_Structure">#REF!</definedName>
    <definedName name="case">'[17]B-1 p.1 Summary (Base)'!$A$2</definedName>
    <definedName name="CCCfeeadj">'[11]L Graph (Data)'!$A$410:$DS$457</definedName>
    <definedName name="CCCvoladj">'[11]L Graph (Data)'!$A$359:$DS$406</definedName>
    <definedName name="Central_Call_Handling_Charge">'[22]Router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'[10]L Graph (Data)'!$A$41:$IV$56</definedName>
    <definedName name="Cinputvol">'[19]L Graph (Data)'!$A$38:$DS$51</definedName>
    <definedName name="Clarification">#REF!</definedName>
    <definedName name="co">'[17]Index A'!$A$10</definedName>
    <definedName name="COLUMN1">#REF!</definedName>
    <definedName name="COLUMN2">#REF!</definedName>
    <definedName name="Commodity">[16]Input!$C$10</definedName>
    <definedName name="Companies">#REF!</definedName>
    <definedName name="company">'[18]Operating Income Summary C-1'!$A$1</definedName>
    <definedName name="CONAME">[16]B!$A$1</definedName>
    <definedName name="CONTENTS">#REF!</definedName>
    <definedName name="Criticality">#REF!</definedName>
    <definedName name="curr_cust_pmts">'[8]Payment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'[23]Operating Income Summary C-1'!$A$4</definedName>
    <definedName name="dateb">'[17]B-1 p.1 Summary (Base)'!$A$4</definedName>
    <definedName name="datef">'[17]B-1 p.2 Summary (Forecast)'!$A$4</definedName>
    <definedName name="DAVE">'[2]E-2'!#REF!</definedName>
    <definedName name="DC">[9]Sch2!#REF!</definedName>
    <definedName name="DEBT">[24]RORB!$B$2:$F$24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[8]Inputs!$B$32</definedName>
    <definedName name="EA">[8]Inputs!$B$8</definedName>
    <definedName name="EGC">[16]Input!$C$11</definedName>
    <definedName name="EGCDATE">[16]Input!$C$14</definedName>
    <definedName name="ENDrate">'[15]END FXrates'!$B$4:$F$46</definedName>
    <definedName name="Enrolled">[8]Inputs!$B$5</definedName>
    <definedName name="EQUITY">[24]RORB!$A$25:$G$49</definedName>
    <definedName name="Est_Enrollment">[8]Inputs!$B$17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'[18]Operating Income Summary C-1'!$A$4</definedName>
    <definedName name="FDATE">'[18]Oper Rev&amp;Exp by Accts C2.1B'!$A$4</definedName>
    <definedName name="FEDTAX">'[6]Rev Def Sum'!#REF!</definedName>
    <definedName name="FICA">[25]Sheet1!$A$2:$R$48</definedName>
    <definedName name="FICA_CALULATION">#REF!</definedName>
    <definedName name="FICA_FIC_TAX_MO">#REF!</definedName>
    <definedName name="FICA_FIT_TAX_BW">#REF!</definedName>
    <definedName name="FindRef">OFFSET('[12]% Invoice'!$A$1,0,0,COUNTA('[12]% Invoice'!$A$1:$A$65536),1)</definedName>
    <definedName name="forecast">'[17]Index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[9]Sch2!#REF!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[20]Assumptions!$J$8:$J$21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'[19]L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'[10]A (Input) Inv MO Service Charge'!#REF!</definedName>
    <definedName name="INTCO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>'[10]L Graph (Data)'!$A$113:$DS$126</definedName>
    <definedName name="Irefbaseunits">'[19]L Graph (Data)'!$A$109:$DS$125</definedName>
    <definedName name="ITARCRRCCHARGE">'[11]L Graph (Data)'!$A$187:$DS$233</definedName>
    <definedName name="ITbasefee">'[11]L Graph (Data)'!$A$49:$DS$60</definedName>
    <definedName name="ITbaseRUFee">'[11]L Graph (Data)'!$A$239:$DS$286</definedName>
    <definedName name="ITbinputsumru">'[11]L Graph (Data)'!$A$81:$DS$128</definedName>
    <definedName name="ITbinputvol">'[11]L Graph (Data)'!$A$19:$DS$30</definedName>
    <definedName name="ITCinputvol">'[11]L Graph (Data)'!$A$34:$DS$45</definedName>
    <definedName name="ITIbaselineunits">'[11]L Graph (Data)'!$A$63:$DS$74</definedName>
    <definedName name="ITNetArcCharge">'[11]L Graph (Data)'!$A$293:$DS$339</definedName>
    <definedName name="ITnetservfee">'[11]L Graph (Data)'!$A$344:$DS$355</definedName>
    <definedName name="ITrefbaselineunits">'[11]L Graph (Data)'!$A$132:$DS$181</definedName>
    <definedName name="JTC">'[17]Operating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'[26]Input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'[27]Rev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#REF!='[28]September Travel Detail'!#REF!</definedName>
    <definedName name="NvsInstanceHook_1">#REF!='[28]September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[8]Inputs!$B$34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'[29]Rate Base Summary Sch B-1'!#REF!</definedName>
    <definedName name="PAGE3">#REF!</definedName>
    <definedName name="PAGE4">#REF!</definedName>
    <definedName name="PAGE5">'[30]B-2.3'!#REF!</definedName>
    <definedName name="PAGE6">'[30]B-2.3'!#REF!</definedName>
    <definedName name="PAGE7">#REF!</definedName>
    <definedName name="PAGE8">#REF!</definedName>
    <definedName name="penalty">#REF!</definedName>
    <definedName name="PerInvoiceLookup">OFFSET('[12]% Invoice'!$A$1,0,0,COUNTA('[12]% Invoice'!$A$1:$A$65536),COUNTA('[12]%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'[31]Product List'!$A$1:$E$23153</definedName>
    <definedName name="proj_cust_pmts">'[8]Payment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LASS">#REF!</definedName>
    <definedName name="RECON2">#REF!</definedName>
    <definedName name="RECONCILATION">#REF!</definedName>
    <definedName name="_xlnm.Recorder">#REF!</definedName>
    <definedName name="RefFunction">[20]Assumptions!$F$34:$F$39</definedName>
    <definedName name="RefGrade">[20]Assumptions!$F$7:$F$16</definedName>
    <definedName name="RefJobTitle">[20]Assumptions!$F$18:$F$31</definedName>
    <definedName name="REVALLOC">'[7]ATTACH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[16]Input!#REF!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'[17]B-1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axRate">'[32]Tax Rates'!$A$1:$F$24</definedName>
    <definedName name="Teldata">#REF!</definedName>
    <definedName name="TEMP">#REF!</definedName>
    <definedName name="test">'[26]Input Sheet'!#REF!</definedName>
    <definedName name="test1">'[26]Input Sheet'!#REF!</definedName>
    <definedName name="tol">0.001</definedName>
    <definedName name="TOTALONM">#REF!</definedName>
    <definedName name="Totals">'[33]Complete Listing incl LCN'!#REF!</definedName>
    <definedName name="TY">[16]B!#REF!</definedName>
    <definedName name="TYDESC">[16]B!$A$3</definedName>
    <definedName name="UNEMPLOY_TAX">#REF!</definedName>
    <definedName name="Usage_per_Cust">[8]Inputs!$B$12</definedName>
    <definedName name="usd">[34]Assumptions!$C$13</definedName>
    <definedName name="USF">#REF!</definedName>
    <definedName name="VOL_COMP2">#REF!</definedName>
    <definedName name="VOL_COMPARISON">#REF!</definedName>
    <definedName name="WCSUM">#REF!</definedName>
    <definedName name="wit">'[18]Operating Income Summary C-1'!$M$9</definedName>
    <definedName name="Witness">[16]Input!$B$8</definedName>
    <definedName name="WORKAREA">'[7]ATTACH REH-5A REV'!$B$52:$K$169</definedName>
    <definedName name="WorkingDaysPerYear">210</definedName>
    <definedName name="Xref">'[35]xref acct'!$A$3:$C$167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0" i="1" l="1"/>
  <c r="T110" i="1"/>
  <c r="Q110" i="1"/>
  <c r="M110" i="1"/>
  <c r="K110" i="1" s="1"/>
  <c r="G110" i="1"/>
  <c r="S106" i="1"/>
  <c r="R106" i="1"/>
  <c r="P106" i="1"/>
  <c r="O106" i="1"/>
  <c r="U104" i="1"/>
  <c r="T104" i="1"/>
  <c r="Q104" i="1"/>
  <c r="V104" i="1" s="1"/>
  <c r="M104" i="1"/>
  <c r="K104" i="1" s="1"/>
  <c r="I104" i="1"/>
  <c r="G104" i="1" s="1"/>
  <c r="T103" i="1"/>
  <c r="U103" i="1" s="1"/>
  <c r="Q103" i="1"/>
  <c r="V103" i="1" s="1"/>
  <c r="M103" i="1"/>
  <c r="K103" i="1" s="1"/>
  <c r="I103" i="1"/>
  <c r="G103" i="1" s="1"/>
  <c r="T102" i="1"/>
  <c r="U102" i="1" s="1"/>
  <c r="Q102" i="1"/>
  <c r="M102" i="1"/>
  <c r="K102" i="1" s="1"/>
  <c r="I102" i="1"/>
  <c r="G102" i="1"/>
  <c r="U101" i="1"/>
  <c r="T101" i="1"/>
  <c r="Q101" i="1"/>
  <c r="V101" i="1" s="1"/>
  <c r="I101" i="1"/>
  <c r="M101" i="1" s="1"/>
  <c r="K101" i="1" s="1"/>
  <c r="V100" i="1"/>
  <c r="U100" i="1"/>
  <c r="T100" i="1"/>
  <c r="Q100" i="1"/>
  <c r="I100" i="1"/>
  <c r="M100" i="1" s="1"/>
  <c r="K100" i="1" s="1"/>
  <c r="V99" i="1"/>
  <c r="U99" i="1"/>
  <c r="T99" i="1"/>
  <c r="Q99" i="1"/>
  <c r="M99" i="1"/>
  <c r="K99" i="1" s="1"/>
  <c r="I99" i="1"/>
  <c r="G99" i="1"/>
  <c r="U98" i="1"/>
  <c r="T98" i="1"/>
  <c r="Q98" i="1"/>
  <c r="V98" i="1" s="1"/>
  <c r="I98" i="1"/>
  <c r="M98" i="1" s="1"/>
  <c r="K98" i="1" s="1"/>
  <c r="T97" i="1"/>
  <c r="U97" i="1" s="1"/>
  <c r="V97" i="1" s="1"/>
  <c r="Q97" i="1"/>
  <c r="I97" i="1"/>
  <c r="G97" i="1" s="1"/>
  <c r="U96" i="1"/>
  <c r="T96" i="1"/>
  <c r="Q96" i="1"/>
  <c r="V96" i="1" s="1"/>
  <c r="M96" i="1"/>
  <c r="K96" i="1" s="1"/>
  <c r="I96" i="1"/>
  <c r="G96" i="1" s="1"/>
  <c r="T95" i="1"/>
  <c r="U95" i="1" s="1"/>
  <c r="Q95" i="1"/>
  <c r="V95" i="1" s="1"/>
  <c r="M95" i="1"/>
  <c r="K95" i="1" s="1"/>
  <c r="I95" i="1"/>
  <c r="G95" i="1" s="1"/>
  <c r="T94" i="1"/>
  <c r="U94" i="1" s="1"/>
  <c r="Q94" i="1"/>
  <c r="V94" i="1" s="1"/>
  <c r="M94" i="1"/>
  <c r="K94" i="1" s="1"/>
  <c r="I94" i="1"/>
  <c r="G94" i="1"/>
  <c r="V93" i="1"/>
  <c r="U93" i="1"/>
  <c r="T93" i="1"/>
  <c r="Q93" i="1"/>
  <c r="I93" i="1"/>
  <c r="M93" i="1" s="1"/>
  <c r="K93" i="1" s="1"/>
  <c r="V92" i="1"/>
  <c r="U92" i="1"/>
  <c r="T92" i="1"/>
  <c r="Q92" i="1"/>
  <c r="M92" i="1"/>
  <c r="K92" i="1" s="1"/>
  <c r="I92" i="1"/>
  <c r="G92" i="1"/>
  <c r="U91" i="1"/>
  <c r="T91" i="1"/>
  <c r="Q91" i="1"/>
  <c r="V91" i="1" s="1"/>
  <c r="I91" i="1"/>
  <c r="M91" i="1" s="1"/>
  <c r="K91" i="1" s="1"/>
  <c r="T90" i="1"/>
  <c r="U90" i="1" s="1"/>
  <c r="V90" i="1" s="1"/>
  <c r="Q90" i="1"/>
  <c r="I90" i="1"/>
  <c r="G90" i="1" s="1"/>
  <c r="U89" i="1"/>
  <c r="T89" i="1"/>
  <c r="Q89" i="1"/>
  <c r="V89" i="1" s="1"/>
  <c r="M89" i="1"/>
  <c r="K89" i="1" s="1"/>
  <c r="I89" i="1"/>
  <c r="G89" i="1" s="1"/>
  <c r="U88" i="1"/>
  <c r="T88" i="1"/>
  <c r="Q88" i="1"/>
  <c r="V88" i="1" s="1"/>
  <c r="M88" i="1"/>
  <c r="K88" i="1" s="1"/>
  <c r="I88" i="1"/>
  <c r="G88" i="1" s="1"/>
  <c r="E88" i="1"/>
  <c r="U87" i="1"/>
  <c r="T87" i="1"/>
  <c r="Q87" i="1"/>
  <c r="V87" i="1" s="1"/>
  <c r="I87" i="1"/>
  <c r="M87" i="1" s="1"/>
  <c r="K87" i="1" s="1"/>
  <c r="V86" i="1"/>
  <c r="U86" i="1"/>
  <c r="T86" i="1"/>
  <c r="Q86" i="1"/>
  <c r="I86" i="1"/>
  <c r="M86" i="1" s="1"/>
  <c r="K86" i="1" s="1"/>
  <c r="V85" i="1"/>
  <c r="U85" i="1"/>
  <c r="T85" i="1"/>
  <c r="Q85" i="1"/>
  <c r="Q106" i="1" s="1"/>
  <c r="M85" i="1"/>
  <c r="E106" i="1"/>
  <c r="T82" i="1"/>
  <c r="S82" i="1"/>
  <c r="S108" i="1" s="1"/>
  <c r="R82" i="1"/>
  <c r="R108" i="1" s="1"/>
  <c r="Q82" i="1"/>
  <c r="P82" i="1"/>
  <c r="P108" i="1" s="1"/>
  <c r="O82" i="1"/>
  <c r="O108" i="1" s="1"/>
  <c r="I82" i="1"/>
  <c r="E82" i="1"/>
  <c r="T80" i="1"/>
  <c r="U80" i="1" s="1"/>
  <c r="V80" i="1" s="1"/>
  <c r="Q80" i="1"/>
  <c r="M80" i="1"/>
  <c r="K80" i="1" s="1"/>
  <c r="G80" i="1"/>
  <c r="T79" i="1"/>
  <c r="U79" i="1" s="1"/>
  <c r="V79" i="1" s="1"/>
  <c r="Q79" i="1"/>
  <c r="M79" i="1"/>
  <c r="K79" i="1" s="1"/>
  <c r="G79" i="1"/>
  <c r="T78" i="1"/>
  <c r="U78" i="1" s="1"/>
  <c r="V78" i="1" s="1"/>
  <c r="Q78" i="1"/>
  <c r="M78" i="1"/>
  <c r="K78" i="1" s="1"/>
  <c r="G78" i="1"/>
  <c r="T77" i="1"/>
  <c r="U77" i="1" s="1"/>
  <c r="Q77" i="1"/>
  <c r="M77" i="1"/>
  <c r="M82" i="1" s="1"/>
  <c r="G77" i="1"/>
  <c r="G82" i="1" s="1"/>
  <c r="A77" i="1"/>
  <c r="A78" i="1" s="1"/>
  <c r="A79" i="1" s="1"/>
  <c r="A80" i="1" s="1"/>
  <c r="A82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6" i="1" s="1"/>
  <c r="A108" i="1" s="1"/>
  <c r="A110" i="1" s="1"/>
  <c r="A112" i="1" s="1"/>
  <c r="M67" i="1"/>
  <c r="A65" i="1"/>
  <c r="A64" i="1"/>
  <c r="U51" i="1"/>
  <c r="T51" i="1"/>
  <c r="Q51" i="1"/>
  <c r="V51" i="1" s="1"/>
  <c r="M51" i="1"/>
  <c r="K51" i="1"/>
  <c r="G51" i="1"/>
  <c r="S46" i="1"/>
  <c r="R46" i="1"/>
  <c r="P46" i="1"/>
  <c r="I46" i="1"/>
  <c r="U45" i="1"/>
  <c r="T45" i="1"/>
  <c r="M45" i="1"/>
  <c r="K45" i="1" s="1"/>
  <c r="T44" i="1"/>
  <c r="U44" i="1" s="1"/>
  <c r="U46" i="1" s="1"/>
  <c r="Q44" i="1"/>
  <c r="M44" i="1"/>
  <c r="M46" i="1" s="1"/>
  <c r="K46" i="1" s="1"/>
  <c r="K44" i="1"/>
  <c r="G44" i="1"/>
  <c r="T42" i="1"/>
  <c r="S42" i="1"/>
  <c r="S48" i="1" s="1"/>
  <c r="R42" i="1"/>
  <c r="R48" i="1" s="1"/>
  <c r="P42" i="1"/>
  <c r="P48" i="1" s="1"/>
  <c r="O42" i="1"/>
  <c r="I42" i="1"/>
  <c r="I48" i="1" s="1"/>
  <c r="U41" i="1"/>
  <c r="T41" i="1"/>
  <c r="Q41" i="1"/>
  <c r="V41" i="1" s="1"/>
  <c r="M41" i="1"/>
  <c r="K41" i="1" s="1"/>
  <c r="T40" i="1"/>
  <c r="U40" i="1" s="1"/>
  <c r="U42" i="1" s="1"/>
  <c r="Q40" i="1"/>
  <c r="Q42" i="1" s="1"/>
  <c r="M40" i="1"/>
  <c r="K40" i="1" s="1"/>
  <c r="I40" i="1"/>
  <c r="G40" i="1" s="1"/>
  <c r="V34" i="1"/>
  <c r="U34" i="1"/>
  <c r="Q34" i="1"/>
  <c r="K34" i="1"/>
  <c r="G34" i="1"/>
  <c r="U33" i="1"/>
  <c r="Q33" i="1"/>
  <c r="V33" i="1" s="1"/>
  <c r="E33" i="1" s="1"/>
  <c r="G33" i="1" s="1"/>
  <c r="K33" i="1"/>
  <c r="V24" i="1"/>
  <c r="U24" i="1"/>
  <c r="T24" i="1"/>
  <c r="Q24" i="1"/>
  <c r="M24" i="1"/>
  <c r="K24" i="1"/>
  <c r="I24" i="1"/>
  <c r="E24" i="1"/>
  <c r="U17" i="1"/>
  <c r="S17" i="1"/>
  <c r="R17" i="1"/>
  <c r="P17" i="1"/>
  <c r="O17" i="1"/>
  <c r="U16" i="1"/>
  <c r="Q16" i="1"/>
  <c r="A16" i="1"/>
  <c r="A17" i="1" s="1"/>
  <c r="A19" i="1" s="1"/>
  <c r="A21" i="1" s="1"/>
  <c r="A23" i="1" s="1"/>
  <c r="A24" i="1" s="1"/>
  <c r="A25" i="1" s="1"/>
  <c r="A27" i="1" s="1"/>
  <c r="A29" i="1" s="1"/>
  <c r="A31" i="1" s="1"/>
  <c r="A33" i="1" s="1"/>
  <c r="A34" i="1" s="1"/>
  <c r="A36" i="1" s="1"/>
  <c r="A37" i="1" s="1"/>
  <c r="A38" i="1" s="1"/>
  <c r="A40" i="1" s="1"/>
  <c r="A41" i="1" s="1"/>
  <c r="A42" i="1" s="1"/>
  <c r="A44" i="1" s="1"/>
  <c r="A45" i="1" s="1"/>
  <c r="A46" i="1" s="1"/>
  <c r="A48" i="1" s="1"/>
  <c r="A50" i="1" s="1"/>
  <c r="A51" i="1" s="1"/>
  <c r="A52" i="1" s="1"/>
  <c r="A54" i="1" s="1"/>
  <c r="A56" i="1" s="1"/>
  <c r="U15" i="1"/>
  <c r="T15" i="1"/>
  <c r="T17" i="1" s="1"/>
  <c r="Q15" i="1"/>
  <c r="V15" i="1" s="1"/>
  <c r="V17" i="1" s="1"/>
  <c r="O4" i="1"/>
  <c r="O3" i="1"/>
  <c r="O5" i="1" s="1"/>
  <c r="E108" i="1" l="1"/>
  <c r="G24" i="1"/>
  <c r="O21" i="1"/>
  <c r="U48" i="1"/>
  <c r="O19" i="1"/>
  <c r="O45" i="1" s="1"/>
  <c r="O112" i="1"/>
  <c r="U82" i="1"/>
  <c r="U108" i="1" s="1"/>
  <c r="V77" i="1"/>
  <c r="V82" i="1" s="1"/>
  <c r="P19" i="1"/>
  <c r="P21" i="1" s="1"/>
  <c r="P112" i="1"/>
  <c r="R21" i="1"/>
  <c r="Q108" i="1"/>
  <c r="U106" i="1"/>
  <c r="R19" i="1"/>
  <c r="R112" i="1"/>
  <c r="S112" i="1"/>
  <c r="S19" i="1"/>
  <c r="S21" i="1" s="1"/>
  <c r="K112" i="1"/>
  <c r="V102" i="1"/>
  <c r="V106" i="1" s="1"/>
  <c r="T108" i="1"/>
  <c r="E19" i="1"/>
  <c r="E112" i="1"/>
  <c r="E45" i="1"/>
  <c r="Q17" i="1"/>
  <c r="G91" i="1"/>
  <c r="G98" i="1"/>
  <c r="T46" i="1"/>
  <c r="T48" i="1" s="1"/>
  <c r="I106" i="1"/>
  <c r="I108" i="1" s="1"/>
  <c r="T106" i="1"/>
  <c r="G85" i="1"/>
  <c r="G86" i="1"/>
  <c r="G112" i="1" s="1"/>
  <c r="M90" i="1"/>
  <c r="K90" i="1" s="1"/>
  <c r="G93" i="1"/>
  <c r="M97" i="1"/>
  <c r="K97" i="1" s="1"/>
  <c r="G100" i="1"/>
  <c r="M15" i="1"/>
  <c r="M42" i="1"/>
  <c r="V44" i="1"/>
  <c r="K77" i="1"/>
  <c r="K82" i="1" s="1"/>
  <c r="K85" i="1"/>
  <c r="G87" i="1"/>
  <c r="G101" i="1"/>
  <c r="V40" i="1"/>
  <c r="V42" i="1" s="1"/>
  <c r="P27" i="1" l="1"/>
  <c r="P31" i="1" s="1"/>
  <c r="P36" i="1" s="1"/>
  <c r="P23" i="1"/>
  <c r="P25" i="1" s="1"/>
  <c r="P37" i="1" s="1"/>
  <c r="P54" i="1" s="1"/>
  <c r="I112" i="1"/>
  <c r="I19" i="1"/>
  <c r="S23" i="1"/>
  <c r="S25" i="1" s="1"/>
  <c r="S37" i="1" s="1"/>
  <c r="S54" i="1" s="1"/>
  <c r="S27" i="1"/>
  <c r="S31" i="1" s="1"/>
  <c r="S36" i="1" s="1"/>
  <c r="K106" i="1"/>
  <c r="K108" i="1" s="1"/>
  <c r="R23" i="1"/>
  <c r="R25" i="1" s="1"/>
  <c r="R37" i="1" s="1"/>
  <c r="R54" i="1" s="1"/>
  <c r="O46" i="1"/>
  <c r="O48" i="1" s="1"/>
  <c r="Q45" i="1"/>
  <c r="Q21" i="1"/>
  <c r="O23" i="1"/>
  <c r="O25" i="1" s="1"/>
  <c r="O37" i="1" s="1"/>
  <c r="G106" i="1"/>
  <c r="G108" i="1" s="1"/>
  <c r="V108" i="1"/>
  <c r="Q19" i="1"/>
  <c r="Q112" i="1"/>
  <c r="M48" i="1"/>
  <c r="K48" i="1" s="1"/>
  <c r="K42" i="1"/>
  <c r="E46" i="1"/>
  <c r="G45" i="1"/>
  <c r="G46" i="1" s="1"/>
  <c r="T112" i="1"/>
  <c r="T19" i="1"/>
  <c r="T21" i="1" s="1"/>
  <c r="U112" i="1"/>
  <c r="U19" i="1"/>
  <c r="U21" i="1" s="1"/>
  <c r="M106" i="1"/>
  <c r="M108" i="1" s="1"/>
  <c r="K15" i="1"/>
  <c r="E41" i="1"/>
  <c r="S50" i="1" l="1"/>
  <c r="S52" i="1" s="1"/>
  <c r="S56" i="1" s="1"/>
  <c r="S38" i="1"/>
  <c r="O27" i="1"/>
  <c r="O31" i="1" s="1"/>
  <c r="O36" i="1" s="1"/>
  <c r="Q23" i="1"/>
  <c r="E42" i="1"/>
  <c r="E48" i="1" s="1"/>
  <c r="G48" i="1" s="1"/>
  <c r="G41" i="1"/>
  <c r="G42" i="1" s="1"/>
  <c r="T23" i="1"/>
  <c r="V45" i="1"/>
  <c r="V46" i="1" s="1"/>
  <c r="V48" i="1" s="1"/>
  <c r="Q46" i="1"/>
  <c r="Q48" i="1" s="1"/>
  <c r="O54" i="1"/>
  <c r="Q37" i="1"/>
  <c r="M112" i="1"/>
  <c r="M19" i="1"/>
  <c r="K19" i="1" s="1"/>
  <c r="V112" i="1"/>
  <c r="V19" i="1"/>
  <c r="V21" i="1" s="1"/>
  <c r="G19" i="1"/>
  <c r="R27" i="1"/>
  <c r="R31" i="1" s="1"/>
  <c r="R36" i="1" s="1"/>
  <c r="P50" i="1"/>
  <c r="P52" i="1" s="1"/>
  <c r="P56" i="1" s="1"/>
  <c r="P38" i="1"/>
  <c r="R38" i="1" l="1"/>
  <c r="R50" i="1"/>
  <c r="R52" i="1" s="1"/>
  <c r="R56" i="1" s="1"/>
  <c r="Q54" i="1"/>
  <c r="O56" i="1"/>
  <c r="U23" i="1"/>
  <c r="U25" i="1" s="1"/>
  <c r="T25" i="1"/>
  <c r="Q25" i="1"/>
  <c r="Q27" i="1" s="1"/>
  <c r="O38" i="1"/>
  <c r="Q36" i="1"/>
  <c r="O50" i="1"/>
  <c r="O52" i="1" s="1"/>
  <c r="Q38" i="1" l="1"/>
  <c r="Q50" i="1"/>
  <c r="T37" i="1"/>
  <c r="T27" i="1"/>
  <c r="Q31" i="1"/>
  <c r="V23" i="1"/>
  <c r="V25" i="1" s="1"/>
  <c r="U37" i="1" l="1"/>
  <c r="T54" i="1"/>
  <c r="Q52" i="1"/>
  <c r="Q56" i="1" s="1"/>
  <c r="U27" i="1"/>
  <c r="V27" i="1" s="1"/>
  <c r="T31" i="1"/>
  <c r="T36" i="1" l="1"/>
  <c r="U31" i="1"/>
  <c r="V31" i="1" s="1"/>
  <c r="U54" i="1"/>
  <c r="V37" i="1"/>
  <c r="V54" i="1" s="1"/>
  <c r="U36" i="1" l="1"/>
  <c r="T50" i="1"/>
  <c r="T38" i="1"/>
  <c r="U50" i="1" l="1"/>
  <c r="T52" i="1"/>
  <c r="T56" i="1" s="1"/>
  <c r="U38" i="1"/>
  <c r="V36" i="1"/>
  <c r="V38" i="1" s="1"/>
  <c r="U52" i="1" l="1"/>
  <c r="U56" i="1" s="1"/>
  <c r="V50" i="1"/>
  <c r="V52" i="1" s="1"/>
  <c r="V56" i="1" s="1"/>
  <c r="G15" i="1" l="1"/>
  <c r="E17" i="1"/>
  <c r="E21" i="1" l="1"/>
  <c r="E23" i="1" l="1"/>
  <c r="E25" i="1" s="1"/>
  <c r="E37" i="1" s="1"/>
  <c r="E54" i="1" s="1"/>
  <c r="E27" i="1" l="1"/>
  <c r="E31" i="1" s="1"/>
  <c r="E36" i="1" s="1"/>
  <c r="E38" i="1" s="1"/>
  <c r="E50" i="1" l="1"/>
  <c r="E52" i="1" s="1"/>
  <c r="E56" i="1" s="1"/>
  <c r="M16" i="1" l="1"/>
  <c r="I17" i="1"/>
  <c r="G16" i="1"/>
  <c r="G17" i="1" l="1"/>
  <c r="I21" i="1"/>
  <c r="K16" i="1"/>
  <c r="M17" i="1"/>
  <c r="K17" i="1" l="1"/>
  <c r="M21" i="1"/>
  <c r="I23" i="1"/>
  <c r="G21" i="1"/>
  <c r="I25" i="1" l="1"/>
  <c r="G23" i="1"/>
  <c r="M23" i="1"/>
  <c r="K21" i="1"/>
  <c r="M25" i="1" l="1"/>
  <c r="K23" i="1"/>
  <c r="I37" i="1"/>
  <c r="G25" i="1"/>
  <c r="I27" i="1"/>
  <c r="G37" i="1" l="1"/>
  <c r="I54" i="1"/>
  <c r="I31" i="1"/>
  <c r="G27" i="1"/>
  <c r="K25" i="1"/>
  <c r="M37" i="1"/>
  <c r="M27" i="1"/>
  <c r="M31" i="1" l="1"/>
  <c r="K27" i="1"/>
  <c r="G31" i="1"/>
  <c r="I36" i="1"/>
  <c r="G54" i="1"/>
  <c r="K37" i="1"/>
  <c r="M54" i="1"/>
  <c r="K54" i="1" l="1"/>
  <c r="I50" i="1"/>
  <c r="G36" i="1"/>
  <c r="I38" i="1"/>
  <c r="G38" i="1" s="1"/>
  <c r="M36" i="1"/>
  <c r="K31" i="1"/>
  <c r="G50" i="1" l="1"/>
  <c r="I52" i="1"/>
  <c r="M50" i="1"/>
  <c r="K36" i="1"/>
  <c r="M38" i="1"/>
  <c r="K38" i="1" s="1"/>
  <c r="K50" i="1" l="1"/>
  <c r="M52" i="1"/>
  <c r="G52" i="1"/>
  <c r="I56" i="1"/>
  <c r="G56" i="1" l="1"/>
  <c r="K52" i="1"/>
  <c r="M56" i="1"/>
  <c r="K56" i="1" s="1"/>
</calcChain>
</file>

<file path=xl/sharedStrings.xml><?xml version="1.0" encoding="utf-8"?>
<sst xmlns="http://schemas.openxmlformats.org/spreadsheetml/2006/main" count="161" uniqueCount="123">
  <si>
    <t>COMPUTATION OF FEDERAL AND STATE INCOME TAX</t>
  </si>
  <si>
    <t>FOR THE BASE PERIOD TME AUGUST 31, 2021 AND FORECAST PERIOD TME DECEMBER 31, 2022</t>
  </si>
  <si>
    <t>Data:__X___Base Period__X___Forecasted Period</t>
  </si>
  <si>
    <t>SCHEDULE 7.2</t>
  </si>
  <si>
    <t>Type of Filing:___X____Original________Updated</t>
  </si>
  <si>
    <t>SHEET 1 OF 2</t>
  </si>
  <si>
    <t>Workpaper Reference No(s).  ____________________</t>
  </si>
  <si>
    <t xml:space="preserve">WITNESS:  </t>
  </si>
  <si>
    <t>A</t>
  </si>
  <si>
    <t>B</t>
  </si>
  <si>
    <t>C=A-B</t>
  </si>
  <si>
    <t>D</t>
  </si>
  <si>
    <t>E</t>
  </si>
  <si>
    <t>F=E*5/12</t>
  </si>
  <si>
    <t>G=F-D</t>
  </si>
  <si>
    <t>C+D+G</t>
  </si>
  <si>
    <t>At  Current  Rates</t>
  </si>
  <si>
    <t>At Proposed Rates</t>
  </si>
  <si>
    <t>4 MOS.</t>
  </si>
  <si>
    <t>JAN+FEB+MAR</t>
  </si>
  <si>
    <t>7&amp;5</t>
  </si>
  <si>
    <t>0&amp;12</t>
  </si>
  <si>
    <t>Line</t>
  </si>
  <si>
    <t>Base Period</t>
  </si>
  <si>
    <t>Proforma</t>
  </si>
  <si>
    <t>Forecast Period</t>
  </si>
  <si>
    <t>Delta</t>
  </si>
  <si>
    <t>PKY</t>
  </si>
  <si>
    <t>ACTUAL</t>
  </si>
  <si>
    <t>2021</t>
  </si>
  <si>
    <t>2022</t>
  </si>
  <si>
    <t>No.</t>
  </si>
  <si>
    <t>Description</t>
  </si>
  <si>
    <t>TME 8/31/21</t>
  </si>
  <si>
    <t>Adjustments</t>
  </si>
  <si>
    <t>TME 12/31/22</t>
  </si>
  <si>
    <t>2020</t>
  </si>
  <si>
    <t>5 MOS.</t>
  </si>
  <si>
    <t>6 MOS.</t>
  </si>
  <si>
    <t>TOTAL</t>
  </si>
  <si>
    <t>(1)</t>
  </si>
  <si>
    <t>(2)</t>
  </si>
  <si>
    <t>(3)</t>
  </si>
  <si>
    <t>(4)</t>
  </si>
  <si>
    <t>(5)</t>
  </si>
  <si>
    <t>$</t>
  </si>
  <si>
    <t>Operating Income Before Income Taxes</t>
  </si>
  <si>
    <t>Interest Charges</t>
  </si>
  <si>
    <t>Book Net Income before Income Tax &amp; Credits</t>
  </si>
  <si>
    <t>LN 1 - 2</t>
  </si>
  <si>
    <t>Statutory Adjustments to Taxable Income</t>
  </si>
  <si>
    <t>PG 2</t>
  </si>
  <si>
    <t>State Taxable Income</t>
  </si>
  <si>
    <t>LN 3+4</t>
  </si>
  <si>
    <t xml:space="preserve">State Income Tax </t>
  </si>
  <si>
    <t>LN 5 X Rate</t>
  </si>
  <si>
    <t>Other Adjustments</t>
  </si>
  <si>
    <t>Total State Income Tax</t>
  </si>
  <si>
    <t>LN 6+7</t>
  </si>
  <si>
    <t>Federal Taxable Income</t>
  </si>
  <si>
    <t>LN 5 - 8</t>
  </si>
  <si>
    <t>Federal Net Operating Loss Carryforward</t>
  </si>
  <si>
    <t>Federal Income Tax</t>
  </si>
  <si>
    <t>LN 9 x Rate</t>
  </si>
  <si>
    <t>Prior Adjustment to Federal Income Tax</t>
  </si>
  <si>
    <t>Other Adjustments to Federal Income Tax</t>
  </si>
  <si>
    <t>Current Federal Income Tax</t>
  </si>
  <si>
    <t>LN 10+11+12</t>
  </si>
  <si>
    <t>Current State Income Tax</t>
  </si>
  <si>
    <t>Total Current Income Tax</t>
  </si>
  <si>
    <t>LN 13+14</t>
  </si>
  <si>
    <t>Amortization of Excess ADIT-Federal</t>
  </si>
  <si>
    <t>Provision for Deferred Federal Income Tax</t>
  </si>
  <si>
    <t>Deferred Federal Income Tax</t>
  </si>
  <si>
    <t>LN 16+17</t>
  </si>
  <si>
    <t>Amortization of Excess ADIT-State</t>
  </si>
  <si>
    <t>Provision for Deferred State Income Tax</t>
  </si>
  <si>
    <t>Deferred State Income Tax</t>
  </si>
  <si>
    <t>LN 19+20</t>
  </si>
  <si>
    <t>Total Provision for Deferred Income Taxes</t>
  </si>
  <si>
    <t>LN 18+21</t>
  </si>
  <si>
    <t>Total Federal Income Taxes</t>
  </si>
  <si>
    <t>LN 13+18</t>
  </si>
  <si>
    <t>Amortization of Investment Tax Credit</t>
  </si>
  <si>
    <t>Net Federal Income Taxes</t>
  </si>
  <si>
    <t>LN 23+24</t>
  </si>
  <si>
    <t>Net State Income Taxes</t>
  </si>
  <si>
    <t>LN 14+21</t>
  </si>
  <si>
    <t>Total Income Tax Expense</t>
  </si>
  <si>
    <t>LN 25+26</t>
  </si>
  <si>
    <t>SHEET 2 OF 2</t>
  </si>
  <si>
    <t>Other Reconciling Items-Flow Through</t>
  </si>
  <si>
    <t>Political Action Expense/Penalties</t>
  </si>
  <si>
    <t>Employee Fringe Benefits</t>
  </si>
  <si>
    <t>Cash Surrender Value Life Insurance</t>
  </si>
  <si>
    <t>Meals &amp; Entertainment</t>
  </si>
  <si>
    <t>Total Other Recon. Items-Flow Thru</t>
  </si>
  <si>
    <t>Other Reconciling Items-Deferred</t>
  </si>
  <si>
    <t>Excess of Tax Accelerated over Book Depreciation</t>
  </si>
  <si>
    <t>Cost of Removal</t>
  </si>
  <si>
    <t>Basis Differences</t>
  </si>
  <si>
    <t>Other Property</t>
  </si>
  <si>
    <t>Bad Debts</t>
  </si>
  <si>
    <t>Charitable Contr Limit</t>
  </si>
  <si>
    <t>Accrued Liabilities</t>
  </si>
  <si>
    <t>Unicap 263A</t>
  </si>
  <si>
    <t>Accrued Incentive</t>
  </si>
  <si>
    <t>Pension</t>
  </si>
  <si>
    <t>Purchase Gas Adj - Cur Per</t>
  </si>
  <si>
    <t>Performance Stock Units</t>
  </si>
  <si>
    <t>Restricted Stock Units</t>
  </si>
  <si>
    <t>Supplemental Executive Retirement Plan</t>
  </si>
  <si>
    <t>Vacation Accrued</t>
  </si>
  <si>
    <t>Contingent Liability Amortization</t>
  </si>
  <si>
    <t>ASC 842 Lease Asset/Obligation</t>
  </si>
  <si>
    <t>OPEB</t>
  </si>
  <si>
    <t>Worker's Compensation</t>
  </si>
  <si>
    <t>Debt Expense Amortization</t>
  </si>
  <si>
    <t>Total Other Recon. Items-Deferred</t>
  </si>
  <si>
    <t>Total Other Reconciling Items</t>
  </si>
  <si>
    <t>State Bonus Disallowance &amp; Fed Char Contr Limit</t>
  </si>
  <si>
    <t>Total Other Reconciling Items-State</t>
  </si>
  <si>
    <t>WITNESS:  PACKER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</si>
</sst>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_);\(#,##0.0000\)"/>
    <numFmt numFmtId="166" formatCode="_(* #,##0.0000_);_(* \(#,##0.000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Helv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Helv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1" fillId="0" borderId="0" applyFill="0" applyBorder="0"/>
  </cellStyleXfs>
  <cellXfs count="38">
    <xf numFmtId="0" fontId="0" fillId="0" borderId="0" xfId="0"/>
    <xf numFmtId="37" fontId="1" fillId="0" borderId="0" xfId="3" applyFill="1"/>
    <xf numFmtId="37" fontId="2" fillId="0" borderId="0" xfId="3" applyFont="1" applyFill="1" applyAlignment="1">
      <alignment horizontal="center"/>
    </xf>
    <xf numFmtId="37" fontId="2" fillId="0" borderId="0" xfId="3" applyFont="1" applyFill="1"/>
    <xf numFmtId="37" fontId="2" fillId="0" borderId="0" xfId="3" applyFont="1" applyFill="1" applyAlignment="1">
      <alignment horizontal="left"/>
    </xf>
    <xf numFmtId="37" fontId="3" fillId="0" borderId="0" xfId="3" applyFont="1" applyFill="1"/>
    <xf numFmtId="37" fontId="2" fillId="0" borderId="0" xfId="3" applyFont="1" applyFill="1" applyAlignment="1">
      <alignment horizontal="right"/>
    </xf>
    <xf numFmtId="37" fontId="2" fillId="0" borderId="1" xfId="3" applyFont="1" applyFill="1" applyBorder="1" applyAlignment="1">
      <alignment horizontal="left"/>
    </xf>
    <xf numFmtId="37" fontId="2" fillId="0" borderId="1" xfId="3" applyFont="1" applyFill="1" applyBorder="1"/>
    <xf numFmtId="37" fontId="2" fillId="0" borderId="0" xfId="3" applyFont="1" applyFill="1" applyBorder="1" applyAlignment="1">
      <alignment horizontal="right"/>
    </xf>
    <xf numFmtId="37" fontId="1" fillId="0" borderId="0" xfId="3" applyFill="1" applyBorder="1"/>
    <xf numFmtId="37" fontId="2" fillId="0" borderId="0" xfId="3" applyFont="1" applyFill="1" applyBorder="1" applyAlignment="1">
      <alignment horizontal="center"/>
    </xf>
    <xf numFmtId="37" fontId="2" fillId="0" borderId="3" xfId="3" applyFont="1" applyFill="1" applyBorder="1" applyAlignment="1">
      <alignment horizontal="center"/>
    </xf>
    <xf numFmtId="37" fontId="1" fillId="0" borderId="0" xfId="3" applyFill="1" applyAlignment="1">
      <alignment horizontal="center"/>
    </xf>
    <xf numFmtId="37" fontId="2" fillId="0" borderId="0" xfId="3" quotePrefix="1" applyFont="1" applyFill="1" applyAlignment="1">
      <alignment horizontal="center"/>
    </xf>
    <xf numFmtId="37" fontId="2" fillId="0" borderId="1" xfId="3" applyFont="1" applyFill="1" applyBorder="1" applyAlignment="1">
      <alignment horizontal="center"/>
    </xf>
    <xf numFmtId="37" fontId="2" fillId="0" borderId="4" xfId="3" applyFont="1" applyFill="1" applyBorder="1" applyAlignment="1">
      <alignment horizontal="center"/>
    </xf>
    <xf numFmtId="37" fontId="2" fillId="0" borderId="0" xfId="3" applyFont="1" applyFill="1" applyBorder="1"/>
    <xf numFmtId="37" fontId="2" fillId="0" borderId="4" xfId="3" applyFont="1" applyFill="1" applyBorder="1"/>
    <xf numFmtId="164" fontId="2" fillId="0" borderId="0" xfId="1" applyNumberFormat="1" applyFont="1" applyFill="1"/>
    <xf numFmtId="165" fontId="2" fillId="0" borderId="0" xfId="3" applyNumberFormat="1" applyFont="1" applyFill="1"/>
    <xf numFmtId="37" fontId="4" fillId="0" borderId="0" xfId="3" applyFont="1" applyFill="1"/>
    <xf numFmtId="164" fontId="4" fillId="0" borderId="0" xfId="1" applyNumberFormat="1" applyFont="1" applyFill="1"/>
    <xf numFmtId="9" fontId="2" fillId="0" borderId="0" xfId="2" applyFont="1" applyFill="1"/>
    <xf numFmtId="10" fontId="2" fillId="0" borderId="0" xfId="2" applyNumberFormat="1" applyFont="1" applyFill="1"/>
    <xf numFmtId="37" fontId="4" fillId="0" borderId="0" xfId="3" applyFont="1" applyFill="1" applyAlignment="1">
      <alignment horizontal="right"/>
    </xf>
    <xf numFmtId="37" fontId="5" fillId="0" borderId="0" xfId="3" applyFont="1" applyFill="1"/>
    <xf numFmtId="166" fontId="2" fillId="0" borderId="0" xfId="1" applyNumberFormat="1" applyFont="1" applyFill="1"/>
    <xf numFmtId="37" fontId="3" fillId="0" borderId="4" xfId="3" applyFont="1" applyFill="1" applyBorder="1"/>
    <xf numFmtId="37" fontId="3" fillId="0" borderId="0" xfId="3" applyFont="1" applyFill="1" applyAlignment="1">
      <alignment horizontal="center"/>
    </xf>
    <xf numFmtId="37" fontId="3" fillId="0" borderId="0" xfId="3" applyFont="1" applyFill="1" applyBorder="1"/>
    <xf numFmtId="37" fontId="6" fillId="0" borderId="0" xfId="3" applyFont="1" applyFill="1"/>
    <xf numFmtId="37" fontId="3" fillId="0" borderId="0" xfId="3" applyFont="1" applyFill="1" applyBorder="1" applyAlignment="1">
      <alignment horizontal="center"/>
    </xf>
    <xf numFmtId="37" fontId="1" fillId="0" borderId="0" xfId="3" applyFill="1" applyBorder="1" applyAlignment="1">
      <alignment horizontal="center"/>
    </xf>
    <xf numFmtId="37" fontId="2" fillId="0" borderId="0" xfId="3" applyFont="1" applyFill="1" applyAlignment="1">
      <alignment horizontal="center"/>
    </xf>
    <xf numFmtId="37" fontId="2" fillId="0" borderId="2" xfId="3" applyFont="1" applyFill="1" applyBorder="1" applyAlignment="1">
      <alignment horizontal="center"/>
    </xf>
    <xf numFmtId="37" fontId="2" fillId="2" borderId="0" xfId="3" applyFont="1" applyFill="1"/>
    <xf numFmtId="37" fontId="2" fillId="2" borderId="4" xfId="3" applyFont="1" applyFill="1" applyBorder="1"/>
  </cellXfs>
  <cellStyles count="4">
    <cellStyle name="Comma" xfId="1" builtinId="3"/>
    <cellStyle name="Normal" xfId="0" builtinId="0"/>
    <cellStyle name="Normal_E-1 Income Taxes" xfId="3" xr:uid="{0E0289D6-767E-4946-834E-BAD42723060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ustomXml" Target="../customXml/item3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121726\AppData\Local\Temp\notesC9812B\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v\RATECASE\2006%20Rate%20Case%20TME%2012-31-05,%20Proforma%209-30-06\Revenue\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A\Rate%20Case\2008\Forecasted\Adjustments%20-%20O&amp;M%20Expense\Projected%20CAP%20for%20PA%20rate%20case%20test%20year%209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Nisource%20-%20MTC%20Financial%20Management%20Tool%20v20%20(11.1.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2006-08-08%20Nisource%20-%20IT%20Financial%20Management%20Tool_Amendment%203%20Upd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D\Rate%20Case\2008\Class%20Cost%20of%20Service\Sep%2012.%202008\Demand.Commodity%20Stu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ate\CMD\ratecase\1995\EXH10.W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yorConsolidated\Accounts\Blue%20Cross\Financials\2003\05\PYR_SVC_BLUERI_AP%20IMA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Schedule%20M%20(Revenues)\Sch%20M%20-%20Revenue%20and%20Rate%20Design%20(Forecasted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FischerRCC\Documents\(Final)%20-%20CKY%20Cost%20of%20Service%20Schedules%20A%20-%20K%20(Base%20Period%20TME%208-31-16,%20Forecast%20Period%20TME%2012-31-1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ial%20Models\IT\IT%20Financial%20Model%20Tool\Financial%20Models\Nisource%20-%20Customer%20Contact%20Center%20Financial%20Management%20Tool%20v1%20(10.18.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Rate%20Case%20Schedules\Base\Schedule%20C%20-%20Operating%20Income\Operating%20Incom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%20Return%20on%20Rate%20Base\2003\2003%203rd%20Qtr\NH%20Return%20on%20Rate%20Base%20ReportFiled%20-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case%20-%202007\Schedules\Workpapers\Payroll%20Tax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aylor\LOCALS~1\Temp\notesC9812B\CMD%20-%20Cost%20of%20Service%2011-3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rlouJ\Local%20Settings\Temporary%20Internet%20Files\OLK8\208522\0901Wellpoi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es\data\Schedule%20B%20-%20Rate%20Base%20&amp;%20Balance%20Sheet\B-2%20Plant%20&amp;%20Propert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rler\My%20Documents\Cendant\Denver%20Resource%20Baselines\Asset%20Tracking%2010_16_01.Lee1%20Rev%20P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  <cell r="BY6">
            <v>-0.60189285714285712</v>
          </cell>
          <cell r="CB6">
            <v>-1.0149999999999999</v>
          </cell>
          <cell r="CD6">
            <v>-0.60189285714285712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  <cell r="BY7">
            <v>-1.2037857142857142</v>
          </cell>
          <cell r="CB7">
            <v>-2.44</v>
          </cell>
          <cell r="CD7">
            <v>-1.2037857142857142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  <cell r="BY8">
            <v>-1.8056785714285715</v>
          </cell>
          <cell r="CB8">
            <v>-3.508</v>
          </cell>
          <cell r="CD8">
            <v>-1.8056785714285715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  <cell r="BY9">
            <v>-2.4075714285714285</v>
          </cell>
          <cell r="CB9">
            <v>-3.8159999999999998</v>
          </cell>
          <cell r="CD9">
            <v>-2.4075714285714285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  <cell r="BY10">
            <v>-3.0094642857142855</v>
          </cell>
          <cell r="CD10">
            <v>-3.0094642857142855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  <cell r="BY11">
            <v>-3.6113571428571425</v>
          </cell>
          <cell r="CD11">
            <v>-3.6113571428571425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  <cell r="BY12">
            <v>-4.2132499999999995</v>
          </cell>
          <cell r="CD12">
            <v>-4.2132499999999995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  <cell r="BY13">
            <v>-4.8151428571428569</v>
          </cell>
          <cell r="CD13">
            <v>-4.8151428571428569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  <cell r="BY14">
            <v>-5.4170357142857144</v>
          </cell>
          <cell r="CD14">
            <v>-5.4170357142857144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  <cell r="BY15">
            <v>-6.0189285714285718</v>
          </cell>
          <cell r="CD15">
            <v>-6.0189285714285718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  <cell r="BY16">
            <v>-6.6208214285714293</v>
          </cell>
          <cell r="CD16">
            <v>-6.6208214285714293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  <cell r="BY17">
            <v>-7.2227142857142868</v>
          </cell>
          <cell r="CD17">
            <v>-7.2227142857142868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  <cell r="BY18">
            <v>-7.8246071428571442</v>
          </cell>
          <cell r="CD18">
            <v>-7.8246071428571442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  <cell r="BY19">
            <v>-8.4265000000000008</v>
          </cell>
          <cell r="CD19">
            <v>-8.4265000000000008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  <cell r="BY20">
            <v>-9.0283928571428582</v>
          </cell>
          <cell r="CD20">
            <v>-9.0283928571428582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  <cell r="BY21">
            <v>-9.6302857142857157</v>
          </cell>
          <cell r="CD21">
            <v>-9.6302857142857157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  <cell r="BY22">
            <v>-10.232178571428573</v>
          </cell>
          <cell r="CD22">
            <v>-10.232178571428573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  <cell r="BY23">
            <v>-10.834071428571431</v>
          </cell>
          <cell r="CD23">
            <v>-10.834071428571431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  <cell r="BY24">
            <v>-11.435964285714288</v>
          </cell>
          <cell r="CD24">
            <v>-11.435964285714288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  <cell r="BY25">
            <v>-12.037857142857145</v>
          </cell>
          <cell r="CD25">
            <v>-12.037857142857145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  <cell r="BY26">
            <v>-12.639750000000003</v>
          </cell>
          <cell r="CD26">
            <v>-12.639750000000003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  <cell r="BY27">
            <v>-13.24164285714286</v>
          </cell>
          <cell r="CD27">
            <v>-13.24164285714286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  <cell r="BY28">
            <v>-13.843535714285718</v>
          </cell>
          <cell r="CD28">
            <v>-13.843535714285718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  <cell r="BY29">
            <v>-14.445428571428575</v>
          </cell>
          <cell r="CD29">
            <v>-14.445428571428575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  <cell r="BY30">
            <v>-15.047321428571433</v>
          </cell>
          <cell r="CD30">
            <v>-15.047321428571433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  <cell r="BY31">
            <v>-15.64921428571429</v>
          </cell>
          <cell r="CD31">
            <v>-15.64921428571429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  <cell r="BY32">
            <v>-16.251107142857148</v>
          </cell>
          <cell r="CD32">
            <v>-16.251107142857148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Yr. Life</v>
          </cell>
          <cell r="B1" t="str">
            <v>Year 1</v>
          </cell>
          <cell r="C1" t="str">
            <v>Year 2</v>
          </cell>
          <cell r="D1" t="str">
            <v>Year 3</v>
          </cell>
          <cell r="E1" t="str">
            <v>Year 4</v>
          </cell>
          <cell r="F1" t="str">
            <v>Description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0</v>
          </cell>
          <cell r="E2">
            <v>0</v>
          </cell>
          <cell r="F2" t="str">
            <v>Transportation Equipment - Duel Fuel Kits &lt;= 2,000</v>
          </cell>
        </row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 t="str">
            <v>Duel Fuel Stations &lt;= 100,000</v>
          </cell>
        </row>
        <row r="4">
          <cell r="A4">
            <v>3</v>
          </cell>
          <cell r="B4">
            <v>0.16666666666666666</v>
          </cell>
          <cell r="C4">
            <v>0.33333333333333331</v>
          </cell>
          <cell r="D4">
            <v>0.33333333333333331</v>
          </cell>
          <cell r="E4">
            <v>0.16666666666666666</v>
          </cell>
          <cell r="F4" t="str">
            <v>Intangible Plant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 t="str">
            <v>Office Furniture &amp; Equipment - Computers</v>
          </cell>
        </row>
        <row r="6">
          <cell r="A6">
            <v>5</v>
          </cell>
          <cell r="B6">
            <v>0.2</v>
          </cell>
          <cell r="C6">
            <v>0.32</v>
          </cell>
          <cell r="D6">
            <v>0.192</v>
          </cell>
          <cell r="E6">
            <v>0.1152</v>
          </cell>
          <cell r="F6" t="str">
            <v>Office Furniture &amp; Equipment - Equipment</v>
          </cell>
        </row>
        <row r="7">
          <cell r="A7">
            <v>5</v>
          </cell>
          <cell r="B7">
            <v>0.2</v>
          </cell>
          <cell r="C7">
            <v>0.32</v>
          </cell>
          <cell r="D7">
            <v>0.192</v>
          </cell>
          <cell r="E7">
            <v>0.1152</v>
          </cell>
          <cell r="F7" t="str">
            <v>Transportation Equipment - Automobiles</v>
          </cell>
        </row>
        <row r="8">
          <cell r="A8">
            <v>5</v>
          </cell>
          <cell r="B8">
            <v>0.2</v>
          </cell>
          <cell r="C8">
            <v>0.32</v>
          </cell>
          <cell r="D8">
            <v>0.192</v>
          </cell>
          <cell r="E8">
            <v>0.1152</v>
          </cell>
          <cell r="F8" t="str">
            <v>Transportation Equipment - Trucks</v>
          </cell>
        </row>
        <row r="9">
          <cell r="A9">
            <v>5</v>
          </cell>
          <cell r="B9">
            <v>0.2</v>
          </cell>
          <cell r="C9">
            <v>0.32</v>
          </cell>
          <cell r="D9">
            <v>0.192</v>
          </cell>
          <cell r="E9">
            <v>0.1152</v>
          </cell>
          <cell r="F9" t="str">
            <v>Transportation Equipment - Trailers</v>
          </cell>
        </row>
        <row r="10">
          <cell r="A10">
            <v>5</v>
          </cell>
          <cell r="B10">
            <v>0.2</v>
          </cell>
          <cell r="C10">
            <v>0.32</v>
          </cell>
          <cell r="D10">
            <v>0.192</v>
          </cell>
          <cell r="E10">
            <v>0.1152</v>
          </cell>
          <cell r="F10" t="str">
            <v>Transportation Equipment - Duel Fuel Kits &gt; 2,000</v>
          </cell>
        </row>
        <row r="11">
          <cell r="A11">
            <v>7</v>
          </cell>
          <cell r="B11">
            <v>0.14285999999999999</v>
          </cell>
          <cell r="C11">
            <v>0.24490000000000001</v>
          </cell>
          <cell r="D11">
            <v>0.17493</v>
          </cell>
          <cell r="E11">
            <v>0.12495000000000001</v>
          </cell>
          <cell r="F11" t="str">
            <v>Production &amp; Gathering</v>
          </cell>
        </row>
        <row r="12">
          <cell r="A12">
            <v>7</v>
          </cell>
          <cell r="B12">
            <v>0.14285999999999999</v>
          </cell>
          <cell r="C12">
            <v>0.24490000000000001</v>
          </cell>
          <cell r="D12">
            <v>0.17493</v>
          </cell>
          <cell r="E12">
            <v>0.12495000000000001</v>
          </cell>
          <cell r="F12" t="str">
            <v>Office Furniture &amp; Equipment - Furniture</v>
          </cell>
        </row>
        <row r="13">
          <cell r="A13">
            <v>7</v>
          </cell>
          <cell r="B13">
            <v>0.14285999999999999</v>
          </cell>
          <cell r="C13">
            <v>0.24490000000000001</v>
          </cell>
          <cell r="D13">
            <v>0.17493</v>
          </cell>
          <cell r="E13">
            <v>0.12495000000000001</v>
          </cell>
          <cell r="F13" t="str">
            <v>Stores Equipment</v>
          </cell>
        </row>
        <row r="14">
          <cell r="A14">
            <v>7</v>
          </cell>
          <cell r="B14">
            <v>0.14285999999999999</v>
          </cell>
          <cell r="C14">
            <v>0.24490000000000001</v>
          </cell>
          <cell r="D14">
            <v>0.17493</v>
          </cell>
          <cell r="E14">
            <v>0.12495000000000001</v>
          </cell>
          <cell r="F14" t="str">
            <v>Tools, Shop &amp; Garage Equipment</v>
          </cell>
        </row>
        <row r="15">
          <cell r="A15">
            <v>7</v>
          </cell>
          <cell r="B15">
            <v>0.14285999999999999</v>
          </cell>
          <cell r="C15">
            <v>0.24490000000000001</v>
          </cell>
          <cell r="D15">
            <v>0.17493</v>
          </cell>
          <cell r="E15">
            <v>0.12495000000000001</v>
          </cell>
          <cell r="F15" t="str">
            <v>Miscellaneous Equipment</v>
          </cell>
        </row>
        <row r="16">
          <cell r="A16">
            <v>7</v>
          </cell>
          <cell r="B16">
            <v>0.14285999999999999</v>
          </cell>
          <cell r="C16">
            <v>0.24490000000000001</v>
          </cell>
          <cell r="D16">
            <v>0.17493</v>
          </cell>
          <cell r="E16">
            <v>0.12495000000000001</v>
          </cell>
          <cell r="F16" t="str">
            <v>Office Furniture &amp; Equipment - Legal Books</v>
          </cell>
        </row>
        <row r="17">
          <cell r="A17">
            <v>15</v>
          </cell>
          <cell r="B17">
            <v>0.05</v>
          </cell>
          <cell r="C17">
            <v>9.5000000000000001E-2</v>
          </cell>
          <cell r="D17">
            <v>8.5500000000000007E-2</v>
          </cell>
          <cell r="E17">
            <v>7.6899999999999996E-2</v>
          </cell>
          <cell r="F17" t="str">
            <v>Storage, Transmission, &amp; Distribution for 08, 09 &amp; 2010 Investments</v>
          </cell>
        </row>
        <row r="18">
          <cell r="A18">
            <v>20</v>
          </cell>
          <cell r="B18">
            <v>3.7499999999999999E-2</v>
          </cell>
          <cell r="C18">
            <v>7.22E-2</v>
          </cell>
          <cell r="D18">
            <v>6.6799999999999998E-2</v>
          </cell>
          <cell r="E18">
            <v>6.1800000000000001E-2</v>
          </cell>
          <cell r="F18" t="str">
            <v>Distribution for 2011 &amp; Beyond Investments</v>
          </cell>
        </row>
        <row r="19">
          <cell r="A19">
            <v>20</v>
          </cell>
          <cell r="B19">
            <v>3.7499999999999999E-2</v>
          </cell>
          <cell r="C19">
            <v>7.22E-2</v>
          </cell>
          <cell r="D19">
            <v>6.6799999999999998E-2</v>
          </cell>
          <cell r="E19">
            <v>6.1800000000000001E-2</v>
          </cell>
          <cell r="F19" t="str">
            <v>Duel Fuel Stations &gt; 100,000</v>
          </cell>
        </row>
        <row r="20">
          <cell r="A20">
            <v>20</v>
          </cell>
          <cell r="B20">
            <v>3.7499999999999999E-2</v>
          </cell>
          <cell r="C20">
            <v>7.22E-2</v>
          </cell>
          <cell r="D20">
            <v>6.6799999999999998E-2</v>
          </cell>
          <cell r="E20">
            <v>6.1800000000000001E-2</v>
          </cell>
          <cell r="F20" t="str">
            <v>Power Operated Equipment</v>
          </cell>
        </row>
        <row r="21">
          <cell r="A21">
            <v>20</v>
          </cell>
          <cell r="B21">
            <v>3.7499999999999999E-2</v>
          </cell>
          <cell r="C21">
            <v>7.22E-2</v>
          </cell>
          <cell r="D21">
            <v>6.6799999999999998E-2</v>
          </cell>
          <cell r="E21">
            <v>6.1800000000000001E-2</v>
          </cell>
          <cell r="F21" t="str">
            <v>Communication Equipment - Radio</v>
          </cell>
        </row>
        <row r="22">
          <cell r="A22">
            <v>20</v>
          </cell>
          <cell r="B22">
            <v>3.7499999999999999E-2</v>
          </cell>
          <cell r="C22">
            <v>7.22E-2</v>
          </cell>
          <cell r="D22">
            <v>6.6799999999999998E-2</v>
          </cell>
          <cell r="E22">
            <v>6.1800000000000001E-2</v>
          </cell>
          <cell r="F22" t="str">
            <v>Communication Equipment - Telephone</v>
          </cell>
        </row>
        <row r="23">
          <cell r="A23">
            <v>20</v>
          </cell>
          <cell r="B23">
            <v>3.7499999999999999E-2</v>
          </cell>
          <cell r="C23">
            <v>7.22E-2</v>
          </cell>
          <cell r="D23">
            <v>6.6799999999999998E-2</v>
          </cell>
          <cell r="E23">
            <v>6.1800000000000001E-2</v>
          </cell>
          <cell r="F23" t="str">
            <v>Rights of Way - Communication</v>
          </cell>
        </row>
        <row r="24">
          <cell r="A24">
            <v>39</v>
          </cell>
          <cell r="B24">
            <v>1.391E-2</v>
          </cell>
          <cell r="C24">
            <v>2.564E-2</v>
          </cell>
          <cell r="D24">
            <v>2.564E-2</v>
          </cell>
          <cell r="E24">
            <v>2.564E-2</v>
          </cell>
          <cell r="F24" t="str">
            <v>Structures and Improvements</v>
          </cell>
        </row>
      </sheetData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E812A-783C-4CEB-8944-12F3A54B28CE}">
  <sheetPr>
    <tabColor rgb="FF0000FF"/>
  </sheetPr>
  <dimension ref="A1:W199"/>
  <sheetViews>
    <sheetView tabSelected="1" workbookViewId="0">
      <selection activeCell="C33" sqref="C33"/>
    </sheetView>
  </sheetViews>
  <sheetFormatPr defaultColWidth="7.5703125" defaultRowHeight="10.5" x14ac:dyDescent="0.15"/>
  <cols>
    <col min="1" max="1" width="4.7109375" style="13" customWidth="1"/>
    <col min="2" max="2" width="0.85546875" style="1" customWidth="1"/>
    <col min="3" max="3" width="37.85546875" style="1" customWidth="1"/>
    <col min="4" max="4" width="11.7109375" style="1" bestFit="1" customWidth="1"/>
    <col min="5" max="5" width="13.7109375" style="1" customWidth="1"/>
    <col min="6" max="6" width="1.140625" style="1" customWidth="1"/>
    <col min="7" max="7" width="13.7109375" style="1" customWidth="1"/>
    <col min="8" max="8" width="1.42578125" style="1" customWidth="1"/>
    <col min="9" max="9" width="14.140625" style="1" bestFit="1" customWidth="1"/>
    <col min="10" max="10" width="1.140625" style="1" customWidth="1"/>
    <col min="11" max="11" width="11" style="1" bestFit="1" customWidth="1"/>
    <col min="12" max="12" width="1.42578125" style="1" customWidth="1"/>
    <col min="13" max="13" width="13.7109375" style="1" customWidth="1"/>
    <col min="14" max="14" width="7.42578125" style="1" customWidth="1"/>
    <col min="15" max="15" width="10.85546875" style="1" hidden="1" customWidth="1"/>
    <col min="16" max="16" width="10.140625" style="1" hidden="1" customWidth="1"/>
    <col min="17" max="17" width="10.85546875" style="1" hidden="1" customWidth="1"/>
    <col min="18" max="18" width="10.140625" style="1" hidden="1" customWidth="1"/>
    <col min="19" max="20" width="10.85546875" style="1" hidden="1" customWidth="1"/>
    <col min="21" max="21" width="9.85546875" style="1" hidden="1" customWidth="1"/>
    <col min="22" max="22" width="10.85546875" style="1" hidden="1" customWidth="1"/>
    <col min="23" max="16384" width="7.5703125" style="1"/>
  </cols>
  <sheetData>
    <row r="1" spans="1:23" ht="12.75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23" ht="12.75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23" ht="12.75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1">
        <f>185968*0.06</f>
        <v>11158.08</v>
      </c>
    </row>
    <row r="4" spans="1:23" ht="12.75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O4" s="1">
        <f>5158+2000+2500</f>
        <v>9658</v>
      </c>
    </row>
    <row r="5" spans="1:23" ht="12.75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O5" s="1">
        <f>O3-O4</f>
        <v>1500.08</v>
      </c>
    </row>
    <row r="6" spans="1:23" ht="12.75" x14ac:dyDescent="0.2">
      <c r="A6" s="4" t="s">
        <v>2</v>
      </c>
      <c r="B6" s="3"/>
      <c r="C6" s="3"/>
      <c r="D6" s="3"/>
      <c r="E6" s="3"/>
      <c r="F6" s="3"/>
      <c r="G6" s="3"/>
      <c r="H6" s="5"/>
      <c r="J6" s="6"/>
      <c r="K6" s="6"/>
      <c r="L6" s="6"/>
      <c r="M6" s="6" t="s">
        <v>3</v>
      </c>
    </row>
    <row r="7" spans="1:23" ht="12.75" x14ac:dyDescent="0.2">
      <c r="A7" s="4" t="s">
        <v>4</v>
      </c>
      <c r="B7" s="3"/>
      <c r="C7" s="3"/>
      <c r="D7" s="3"/>
      <c r="E7" s="3"/>
      <c r="F7" s="3"/>
      <c r="G7" s="3"/>
      <c r="H7" s="5"/>
      <c r="J7" s="6"/>
      <c r="K7" s="6"/>
      <c r="L7" s="6"/>
      <c r="M7" s="6" t="s">
        <v>5</v>
      </c>
    </row>
    <row r="8" spans="1:23" ht="12.75" x14ac:dyDescent="0.2">
      <c r="A8" s="7" t="s">
        <v>6</v>
      </c>
      <c r="B8" s="8"/>
      <c r="C8" s="8"/>
      <c r="D8" s="8"/>
      <c r="E8" s="8"/>
      <c r="F8" s="8"/>
      <c r="G8" s="8"/>
      <c r="H8" s="5"/>
      <c r="J8" s="9"/>
      <c r="K8" s="9"/>
      <c r="L8" s="9"/>
      <c r="M8" s="9" t="s">
        <v>122</v>
      </c>
      <c r="N8" s="10"/>
      <c r="O8" s="2" t="s">
        <v>8</v>
      </c>
      <c r="P8" s="2" t="s">
        <v>9</v>
      </c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3"/>
    </row>
    <row r="9" spans="1:23" s="13" customFormat="1" ht="12.75" x14ac:dyDescent="0.2">
      <c r="A9" s="2"/>
      <c r="B9" s="2"/>
      <c r="C9" s="2"/>
      <c r="D9" s="2"/>
      <c r="E9" s="35" t="s">
        <v>16</v>
      </c>
      <c r="F9" s="35"/>
      <c r="G9" s="35"/>
      <c r="H9" s="35"/>
      <c r="I9" s="35"/>
      <c r="J9" s="11"/>
      <c r="K9" s="12"/>
      <c r="L9" s="12" t="s">
        <v>17</v>
      </c>
      <c r="M9" s="12"/>
      <c r="O9" s="2"/>
      <c r="P9" s="2"/>
      <c r="Q9" s="2" t="s">
        <v>18</v>
      </c>
      <c r="R9" s="2" t="s">
        <v>19</v>
      </c>
      <c r="S9" s="2"/>
      <c r="T9" s="2" t="s">
        <v>20</v>
      </c>
      <c r="U9" s="2" t="s">
        <v>21</v>
      </c>
      <c r="V9" s="2"/>
      <c r="W9" s="2"/>
    </row>
    <row r="10" spans="1:23" s="13" customFormat="1" ht="12.75" x14ac:dyDescent="0.2">
      <c r="A10" s="2" t="s">
        <v>22</v>
      </c>
      <c r="B10" s="2"/>
      <c r="C10" s="2"/>
      <c r="D10" s="2"/>
      <c r="E10" s="2" t="s">
        <v>23</v>
      </c>
      <c r="F10" s="2"/>
      <c r="G10" s="2" t="s">
        <v>24</v>
      </c>
      <c r="H10" s="2"/>
      <c r="I10" s="2" t="s">
        <v>25</v>
      </c>
      <c r="J10" s="11"/>
      <c r="K10" s="2" t="s">
        <v>24</v>
      </c>
      <c r="L10" s="2"/>
      <c r="M10" s="2" t="s">
        <v>25</v>
      </c>
      <c r="O10" s="2" t="s">
        <v>26</v>
      </c>
      <c r="P10" s="2" t="s">
        <v>27</v>
      </c>
      <c r="Q10" s="2" t="s">
        <v>28</v>
      </c>
      <c r="R10" s="2" t="s">
        <v>28</v>
      </c>
      <c r="S10" s="2" t="s">
        <v>20</v>
      </c>
      <c r="T10" s="14" t="s">
        <v>29</v>
      </c>
      <c r="U10" s="14" t="s">
        <v>30</v>
      </c>
      <c r="V10" s="2"/>
      <c r="W10" s="2"/>
    </row>
    <row r="11" spans="1:23" s="13" customFormat="1" ht="12.75" x14ac:dyDescent="0.2">
      <c r="A11" s="15" t="s">
        <v>31</v>
      </c>
      <c r="B11" s="16"/>
      <c r="C11" s="15" t="s">
        <v>32</v>
      </c>
      <c r="D11" s="16"/>
      <c r="E11" s="15" t="s">
        <v>33</v>
      </c>
      <c r="F11" s="16"/>
      <c r="G11" s="15" t="s">
        <v>34</v>
      </c>
      <c r="H11" s="16"/>
      <c r="I11" s="15" t="s">
        <v>35</v>
      </c>
      <c r="J11" s="11"/>
      <c r="K11" s="15" t="s">
        <v>34</v>
      </c>
      <c r="L11" s="15"/>
      <c r="M11" s="15" t="s">
        <v>35</v>
      </c>
      <c r="O11" s="14" t="s">
        <v>36</v>
      </c>
      <c r="P11" s="14" t="s">
        <v>36</v>
      </c>
      <c r="Q11" s="14" t="s">
        <v>36</v>
      </c>
      <c r="R11" s="14" t="s">
        <v>29</v>
      </c>
      <c r="S11" s="14" t="s">
        <v>29</v>
      </c>
      <c r="T11" s="2" t="s">
        <v>37</v>
      </c>
      <c r="U11" s="2" t="s">
        <v>38</v>
      </c>
      <c r="V11" s="2" t="s">
        <v>39</v>
      </c>
      <c r="W11" s="2"/>
    </row>
    <row r="12" spans="1:23" s="13" customFormat="1" ht="12.75" x14ac:dyDescent="0.2">
      <c r="A12" s="2"/>
      <c r="B12" s="2"/>
      <c r="C12" s="2"/>
      <c r="D12" s="2"/>
      <c r="E12" s="2" t="s">
        <v>40</v>
      </c>
      <c r="F12" s="2"/>
      <c r="G12" s="2" t="s">
        <v>41</v>
      </c>
      <c r="H12" s="2"/>
      <c r="I12" s="2" t="s">
        <v>42</v>
      </c>
      <c r="J12" s="11"/>
      <c r="K12" s="14" t="s">
        <v>43</v>
      </c>
      <c r="L12" s="11"/>
      <c r="M12" s="14" t="s">
        <v>44</v>
      </c>
      <c r="O12" s="2"/>
      <c r="P12" s="2"/>
      <c r="Q12" s="2"/>
      <c r="R12" s="2"/>
      <c r="S12" s="2"/>
      <c r="T12" s="2"/>
      <c r="U12" s="2"/>
      <c r="V12" s="2"/>
      <c r="W12" s="2"/>
    </row>
    <row r="13" spans="1:23" s="13" customFormat="1" ht="12.75" x14ac:dyDescent="0.2">
      <c r="A13" s="2"/>
      <c r="B13" s="2"/>
      <c r="C13" s="2"/>
      <c r="D13" s="2"/>
      <c r="E13" s="2" t="s">
        <v>45</v>
      </c>
      <c r="F13" s="2"/>
      <c r="G13" s="2" t="s">
        <v>45</v>
      </c>
      <c r="H13" s="2"/>
      <c r="I13" s="2" t="s">
        <v>45</v>
      </c>
      <c r="J13" s="11"/>
      <c r="K13" s="2" t="s">
        <v>45</v>
      </c>
      <c r="L13" s="11"/>
      <c r="M13" s="2" t="s">
        <v>45</v>
      </c>
      <c r="O13" s="2"/>
      <c r="P13" s="2"/>
      <c r="Q13" s="2"/>
      <c r="R13" s="2"/>
      <c r="S13" s="2"/>
      <c r="T13" s="2"/>
      <c r="U13" s="2"/>
      <c r="V13" s="2"/>
      <c r="W13" s="2"/>
    </row>
    <row r="14" spans="1:23" ht="12.75" x14ac:dyDescent="0.2">
      <c r="A14" s="2"/>
      <c r="B14" s="3"/>
      <c r="C14" s="3"/>
      <c r="D14" s="3"/>
      <c r="E14" s="3"/>
      <c r="F14" s="3"/>
      <c r="G14" s="3"/>
      <c r="H14" s="3"/>
      <c r="I14" s="3"/>
      <c r="J14" s="17"/>
      <c r="K14" s="17"/>
      <c r="L14" s="17"/>
      <c r="M14" s="17"/>
      <c r="O14" s="3"/>
      <c r="P14" s="3"/>
      <c r="Q14" s="3"/>
      <c r="R14" s="3"/>
      <c r="S14" s="3"/>
      <c r="T14" s="3"/>
      <c r="U14" s="3"/>
      <c r="V14" s="3"/>
      <c r="W14" s="3"/>
    </row>
    <row r="15" spans="1:23" ht="12.75" x14ac:dyDescent="0.2">
      <c r="A15" s="2">
        <v>1</v>
      </c>
      <c r="B15" s="3"/>
      <c r="C15" s="3" t="s">
        <v>46</v>
      </c>
      <c r="D15" s="3"/>
      <c r="E15" s="36">
        <v>7310092</v>
      </c>
      <c r="F15" s="3"/>
      <c r="G15" s="3">
        <f>I15-E15</f>
        <v>4665584</v>
      </c>
      <c r="H15" s="3"/>
      <c r="I15" s="36">
        <v>11975676</v>
      </c>
      <c r="J15" s="17"/>
      <c r="K15" s="3">
        <f>M15-I15</f>
        <v>0</v>
      </c>
      <c r="L15" s="17"/>
      <c r="M15" s="17">
        <f>I15</f>
        <v>11975676</v>
      </c>
      <c r="O15" s="3">
        <v>0</v>
      </c>
      <c r="P15" s="3">
        <v>0</v>
      </c>
      <c r="Q15" s="3">
        <f>O15-P15</f>
        <v>0</v>
      </c>
      <c r="R15" s="3">
        <v>0</v>
      </c>
      <c r="S15" s="3">
        <v>0</v>
      </c>
      <c r="T15" s="3">
        <f>S15*5/12</f>
        <v>0</v>
      </c>
      <c r="U15" s="3">
        <f>T15-R15</f>
        <v>0</v>
      </c>
      <c r="V15" s="3">
        <f>Q15+R15+U15</f>
        <v>0</v>
      </c>
      <c r="W15" s="3"/>
    </row>
    <row r="16" spans="1:23" ht="12.75" x14ac:dyDescent="0.2">
      <c r="A16" s="2">
        <f>A15+1</f>
        <v>2</v>
      </c>
      <c r="B16" s="3"/>
      <c r="C16" s="3" t="s">
        <v>47</v>
      </c>
      <c r="D16" s="3"/>
      <c r="E16" s="37">
        <v>2245342</v>
      </c>
      <c r="F16" s="3"/>
      <c r="G16" s="18">
        <f>I16-E16</f>
        <v>508389</v>
      </c>
      <c r="H16" s="3"/>
      <c r="I16" s="37">
        <v>2753731</v>
      </c>
      <c r="J16" s="17"/>
      <c r="K16" s="18">
        <f>M16-I16</f>
        <v>0</v>
      </c>
      <c r="L16" s="17"/>
      <c r="M16" s="18">
        <f>I16</f>
        <v>2753731</v>
      </c>
      <c r="O16" s="18">
        <v>0</v>
      </c>
      <c r="P16" s="18">
        <v>0</v>
      </c>
      <c r="Q16" s="18">
        <f>O16-P16</f>
        <v>0</v>
      </c>
      <c r="R16" s="18">
        <v>0</v>
      </c>
      <c r="S16" s="18">
        <v>0</v>
      </c>
      <c r="T16" s="18">
        <v>0</v>
      </c>
      <c r="U16" s="18">
        <f>T16-R16</f>
        <v>0</v>
      </c>
      <c r="V16" s="18">
        <v>0</v>
      </c>
      <c r="W16" s="3"/>
    </row>
    <row r="17" spans="1:23" ht="12.75" x14ac:dyDescent="0.2">
      <c r="A17" s="2">
        <f>A16+1</f>
        <v>3</v>
      </c>
      <c r="B17" s="3"/>
      <c r="C17" s="3" t="s">
        <v>48</v>
      </c>
      <c r="D17" s="3" t="s">
        <v>49</v>
      </c>
      <c r="E17" s="3">
        <f>+E15-E16</f>
        <v>5064750</v>
      </c>
      <c r="F17" s="3"/>
      <c r="G17" s="3">
        <f>I17-E17</f>
        <v>4157195</v>
      </c>
      <c r="H17" s="3"/>
      <c r="I17" s="3">
        <f>+I15-I16</f>
        <v>9221945</v>
      </c>
      <c r="J17" s="3"/>
      <c r="K17" s="3">
        <f>M17-I17</f>
        <v>0</v>
      </c>
      <c r="L17" s="3"/>
      <c r="M17" s="3">
        <f>+M15-M16</f>
        <v>9221945</v>
      </c>
      <c r="O17" s="3">
        <f t="shared" ref="O17:V17" si="0">+O15-O16</f>
        <v>0</v>
      </c>
      <c r="P17" s="3">
        <f t="shared" si="0"/>
        <v>0</v>
      </c>
      <c r="Q17" s="3">
        <f t="shared" si="0"/>
        <v>0</v>
      </c>
      <c r="R17" s="3">
        <f t="shared" si="0"/>
        <v>0</v>
      </c>
      <c r="S17" s="3">
        <f t="shared" si="0"/>
        <v>0</v>
      </c>
      <c r="T17" s="3">
        <f t="shared" si="0"/>
        <v>0</v>
      </c>
      <c r="U17" s="3">
        <f t="shared" si="0"/>
        <v>0</v>
      </c>
      <c r="V17" s="3">
        <f t="shared" si="0"/>
        <v>0</v>
      </c>
      <c r="W17" s="3"/>
    </row>
    <row r="18" spans="1:23" ht="12.75" x14ac:dyDescent="0.2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2.75" x14ac:dyDescent="0.2">
      <c r="A19" s="2">
        <f>A17+1</f>
        <v>4</v>
      </c>
      <c r="B19" s="3"/>
      <c r="C19" s="3" t="s">
        <v>50</v>
      </c>
      <c r="D19" s="3" t="s">
        <v>51</v>
      </c>
      <c r="E19" s="18">
        <f>E108</f>
        <v>2593229</v>
      </c>
      <c r="F19" s="3"/>
      <c r="G19" s="18">
        <f>I19-E19</f>
        <v>-2532969</v>
      </c>
      <c r="H19" s="3"/>
      <c r="I19" s="18">
        <f>I108</f>
        <v>60260</v>
      </c>
      <c r="J19" s="17"/>
      <c r="K19" s="18">
        <f>M19-I19</f>
        <v>0</v>
      </c>
      <c r="L19" s="17"/>
      <c r="M19" s="18">
        <f>M108</f>
        <v>60260</v>
      </c>
      <c r="O19" s="18">
        <f>O108</f>
        <v>0</v>
      </c>
      <c r="P19" s="18">
        <f>P108</f>
        <v>0</v>
      </c>
      <c r="Q19" s="18">
        <f>Q108</f>
        <v>0</v>
      </c>
      <c r="R19" s="18">
        <f>R108</f>
        <v>0</v>
      </c>
      <c r="S19" s="18">
        <f>S108</f>
        <v>0</v>
      </c>
      <c r="T19" s="18">
        <f t="shared" ref="T19:V19" si="1">T108</f>
        <v>0</v>
      </c>
      <c r="U19" s="18">
        <f t="shared" si="1"/>
        <v>0</v>
      </c>
      <c r="V19" s="18">
        <f t="shared" si="1"/>
        <v>0</v>
      </c>
      <c r="W19" s="3"/>
    </row>
    <row r="20" spans="1:23" ht="12.75" x14ac:dyDescent="0.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2.75" x14ac:dyDescent="0.2">
      <c r="A21" s="2">
        <f>A19+1</f>
        <v>5</v>
      </c>
      <c r="B21" s="3"/>
      <c r="C21" s="3" t="s">
        <v>52</v>
      </c>
      <c r="D21" s="3" t="s">
        <v>53</v>
      </c>
      <c r="E21" s="3">
        <f>+E17+E19</f>
        <v>7657979</v>
      </c>
      <c r="F21" s="3"/>
      <c r="G21" s="3">
        <f>I21-E21</f>
        <v>1624226</v>
      </c>
      <c r="H21" s="3"/>
      <c r="I21" s="3">
        <f>+I17+I19</f>
        <v>9282205</v>
      </c>
      <c r="J21" s="3"/>
      <c r="K21" s="3">
        <f>M21-I21</f>
        <v>0</v>
      </c>
      <c r="L21" s="3"/>
      <c r="M21" s="3">
        <f>+M17+M19</f>
        <v>9282205</v>
      </c>
      <c r="O21" s="3">
        <f t="shared" ref="O21:V21" si="2">+O17+O19</f>
        <v>0</v>
      </c>
      <c r="P21" s="3">
        <f t="shared" si="2"/>
        <v>0</v>
      </c>
      <c r="Q21" s="3">
        <f t="shared" si="2"/>
        <v>0</v>
      </c>
      <c r="R21" s="3">
        <f t="shared" si="2"/>
        <v>0</v>
      </c>
      <c r="S21" s="3">
        <f t="shared" si="2"/>
        <v>0</v>
      </c>
      <c r="T21" s="3">
        <f t="shared" si="2"/>
        <v>0</v>
      </c>
      <c r="U21" s="3">
        <f t="shared" si="2"/>
        <v>0</v>
      </c>
      <c r="V21" s="3">
        <f t="shared" si="2"/>
        <v>0</v>
      </c>
      <c r="W21" s="3"/>
    </row>
    <row r="22" spans="1:23" ht="12.75" x14ac:dyDescent="0.2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2.75" x14ac:dyDescent="0.2">
      <c r="A23" s="2">
        <f>A21+1</f>
        <v>6</v>
      </c>
      <c r="B23" s="3"/>
      <c r="C23" s="3" t="s">
        <v>54</v>
      </c>
      <c r="D23" s="3" t="s">
        <v>55</v>
      </c>
      <c r="E23" s="3">
        <f>(E21-0)*0.05</f>
        <v>382898.95</v>
      </c>
      <c r="F23" s="3"/>
      <c r="G23" s="3">
        <f>I23-E23</f>
        <v>81211.299999999988</v>
      </c>
      <c r="H23" s="3"/>
      <c r="I23" s="3">
        <f>((I21-0)*0.05)</f>
        <v>464110.25</v>
      </c>
      <c r="J23" s="3"/>
      <c r="K23" s="3">
        <f>M23-I23</f>
        <v>0</v>
      </c>
      <c r="L23" s="3"/>
      <c r="M23" s="3">
        <f>((M21-0)*0.05)</f>
        <v>464110.25</v>
      </c>
      <c r="O23" s="3">
        <f>O21*0.06</f>
        <v>0</v>
      </c>
      <c r="P23" s="3">
        <f>P21*0.06</f>
        <v>0</v>
      </c>
      <c r="Q23" s="3">
        <f>Q21*0.05</f>
        <v>0</v>
      </c>
      <c r="R23" s="3">
        <f>R21*0.06</f>
        <v>0</v>
      </c>
      <c r="S23" s="3">
        <f>S21*0.06</f>
        <v>0</v>
      </c>
      <c r="T23" s="3">
        <f>T21*0.06</f>
        <v>0</v>
      </c>
      <c r="U23" s="3">
        <f>T23-R23</f>
        <v>0</v>
      </c>
      <c r="V23" s="3">
        <f>Q23+R23+U23</f>
        <v>0</v>
      </c>
      <c r="W23" s="3"/>
    </row>
    <row r="24" spans="1:23" ht="12.75" x14ac:dyDescent="0.2">
      <c r="A24" s="2">
        <f>A23+1</f>
        <v>7</v>
      </c>
      <c r="B24" s="3"/>
      <c r="C24" s="3" t="s">
        <v>56</v>
      </c>
      <c r="D24" s="3"/>
      <c r="E24" s="18">
        <f>E110*0.05</f>
        <v>154.95000000000002</v>
      </c>
      <c r="F24" s="3"/>
      <c r="G24" s="18">
        <f>I24-E24</f>
        <v>-154.95000000000002</v>
      </c>
      <c r="H24" s="3"/>
      <c r="I24" s="18">
        <f>I110*0.05</f>
        <v>0</v>
      </c>
      <c r="J24" s="17"/>
      <c r="K24" s="18">
        <f>M24-I24</f>
        <v>0</v>
      </c>
      <c r="L24" s="17"/>
      <c r="M24" s="18">
        <f>M110*0.05</f>
        <v>0</v>
      </c>
      <c r="O24" s="18">
        <v>0</v>
      </c>
      <c r="P24" s="18">
        <v>0</v>
      </c>
      <c r="Q24" s="18">
        <f>O24-P24</f>
        <v>0</v>
      </c>
      <c r="R24" s="18">
        <v>0</v>
      </c>
      <c r="S24" s="18">
        <v>0</v>
      </c>
      <c r="T24" s="18">
        <f>(0*5/12*0.05)</f>
        <v>0</v>
      </c>
      <c r="U24" s="18">
        <f>T24-R24</f>
        <v>0</v>
      </c>
      <c r="V24" s="18">
        <f>Q24+R24+U24</f>
        <v>0</v>
      </c>
      <c r="W24" s="3"/>
    </row>
    <row r="25" spans="1:23" ht="12.75" x14ac:dyDescent="0.2">
      <c r="A25" s="2">
        <f>A24+1</f>
        <v>8</v>
      </c>
      <c r="B25" s="3"/>
      <c r="C25" s="3" t="s">
        <v>57</v>
      </c>
      <c r="D25" s="3" t="s">
        <v>58</v>
      </c>
      <c r="E25" s="3">
        <f>+E23+E24</f>
        <v>383053.9</v>
      </c>
      <c r="F25" s="3"/>
      <c r="G25" s="3">
        <f>I25-E25</f>
        <v>81056.349999999977</v>
      </c>
      <c r="H25" s="3"/>
      <c r="I25" s="3">
        <f>+I23+I24</f>
        <v>464110.25</v>
      </c>
      <c r="J25" s="3"/>
      <c r="K25" s="3">
        <f>M25-I25</f>
        <v>0</v>
      </c>
      <c r="L25" s="3"/>
      <c r="M25" s="3">
        <f>+M23+M24</f>
        <v>464110.25</v>
      </c>
      <c r="O25" s="3">
        <f>+O23+O24</f>
        <v>0</v>
      </c>
      <c r="P25" s="3">
        <f t="shared" ref="P25:V25" si="3">+P23+P24</f>
        <v>0</v>
      </c>
      <c r="Q25" s="3">
        <f t="shared" si="3"/>
        <v>0</v>
      </c>
      <c r="R25" s="3">
        <f t="shared" si="3"/>
        <v>0</v>
      </c>
      <c r="S25" s="3">
        <f t="shared" si="3"/>
        <v>0</v>
      </c>
      <c r="T25" s="3">
        <f t="shared" si="3"/>
        <v>0</v>
      </c>
      <c r="U25" s="3">
        <f t="shared" si="3"/>
        <v>0</v>
      </c>
      <c r="V25" s="3">
        <f t="shared" si="3"/>
        <v>0</v>
      </c>
      <c r="W25" s="3"/>
    </row>
    <row r="26" spans="1:23" ht="12.75" x14ac:dyDescent="0.2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2.75" x14ac:dyDescent="0.2">
      <c r="A27" s="2">
        <f>A25+1</f>
        <v>9</v>
      </c>
      <c r="B27" s="3"/>
      <c r="C27" s="3" t="s">
        <v>59</v>
      </c>
      <c r="D27" s="3" t="s">
        <v>60</v>
      </c>
      <c r="E27" s="3">
        <f>+E21-E25</f>
        <v>7274925.0999999996</v>
      </c>
      <c r="F27" s="3"/>
      <c r="G27" s="3">
        <f>I27-E27</f>
        <v>1543169.6500000004</v>
      </c>
      <c r="H27" s="3"/>
      <c r="I27" s="3">
        <f>+I21-I25</f>
        <v>8818094.75</v>
      </c>
      <c r="J27" s="3"/>
      <c r="K27" s="3">
        <f>M27-I27</f>
        <v>0</v>
      </c>
      <c r="L27" s="3"/>
      <c r="M27" s="3">
        <f>+M21-M25</f>
        <v>8818094.75</v>
      </c>
      <c r="O27" s="3">
        <f>+O21-O25</f>
        <v>0</v>
      </c>
      <c r="P27" s="3">
        <f>+P21-P25</f>
        <v>0</v>
      </c>
      <c r="Q27" s="3">
        <f>+Q21-Q25</f>
        <v>0</v>
      </c>
      <c r="R27" s="3">
        <f>+R21-R25</f>
        <v>0</v>
      </c>
      <c r="S27" s="3">
        <f>+S21-S25-1168065+1168065</f>
        <v>0</v>
      </c>
      <c r="T27" s="3">
        <f>+T21-T25</f>
        <v>0</v>
      </c>
      <c r="U27" s="3">
        <f>T27-R27</f>
        <v>0</v>
      </c>
      <c r="V27" s="3">
        <f>Q27+R27+U27</f>
        <v>0</v>
      </c>
      <c r="W27" s="3"/>
    </row>
    <row r="28" spans="1:23" ht="12.75" x14ac:dyDescent="0.2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x14ac:dyDescent="0.2">
      <c r="A29" s="2">
        <f>A27+1</f>
        <v>10</v>
      </c>
      <c r="B29" s="3"/>
      <c r="C29" s="3" t="s">
        <v>61</v>
      </c>
      <c r="D29" s="3"/>
      <c r="E29" s="3">
        <v>0</v>
      </c>
      <c r="F29" s="3"/>
      <c r="G29" s="3"/>
      <c r="H29" s="3"/>
      <c r="I29" s="3">
        <v>0</v>
      </c>
      <c r="J29" s="3"/>
      <c r="K29" s="3"/>
      <c r="L29" s="3"/>
      <c r="M29" s="3">
        <v>0</v>
      </c>
      <c r="O29" s="3"/>
      <c r="P29" s="3"/>
      <c r="Q29" s="3"/>
      <c r="R29" s="3"/>
      <c r="S29" s="3"/>
      <c r="T29" s="3"/>
      <c r="U29" s="3"/>
      <c r="V29" s="3"/>
      <c r="W29" s="3"/>
    </row>
    <row r="30" spans="1:23" ht="12.75" x14ac:dyDescent="0.2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x14ac:dyDescent="0.2">
      <c r="A31" s="2">
        <f>A29+1</f>
        <v>11</v>
      </c>
      <c r="B31" s="3"/>
      <c r="C31" s="3" t="s">
        <v>62</v>
      </c>
      <c r="D31" s="3" t="s">
        <v>63</v>
      </c>
      <c r="E31" s="3">
        <f>E27*0.21</f>
        <v>1527734.2709999999</v>
      </c>
      <c r="F31" s="3"/>
      <c r="G31" s="3">
        <f>I31-E31</f>
        <v>324065.62650000001</v>
      </c>
      <c r="H31" s="3"/>
      <c r="I31" s="3">
        <f>I27*0.21</f>
        <v>1851799.8975</v>
      </c>
      <c r="J31" s="3"/>
      <c r="K31" s="3">
        <f>M31-I31</f>
        <v>0</v>
      </c>
      <c r="L31" s="3"/>
      <c r="M31" s="3">
        <f>M27*0.21</f>
        <v>1851799.8975</v>
      </c>
      <c r="O31" s="3">
        <f>O27*0.21</f>
        <v>0</v>
      </c>
      <c r="P31" s="3">
        <f t="shared" ref="P31:T31" si="4">IF(P27&gt;10000000,((+P27-10000000)*0.35)+(10000000*0.34),P27*0.34)</f>
        <v>0</v>
      </c>
      <c r="Q31" s="3">
        <f t="shared" si="4"/>
        <v>0</v>
      </c>
      <c r="R31" s="3">
        <f t="shared" si="4"/>
        <v>0</v>
      </c>
      <c r="S31" s="3">
        <f t="shared" si="4"/>
        <v>0</v>
      </c>
      <c r="T31" s="3">
        <f t="shared" si="4"/>
        <v>0</v>
      </c>
      <c r="U31" s="3">
        <f>T31-R31</f>
        <v>0</v>
      </c>
      <c r="V31" s="3">
        <f>Q31+R31+U31</f>
        <v>0</v>
      </c>
      <c r="W31" s="3"/>
    </row>
    <row r="32" spans="1:23" ht="12.75" x14ac:dyDescent="0.2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x14ac:dyDescent="0.2">
      <c r="A33" s="2">
        <f>A31+1</f>
        <v>12</v>
      </c>
      <c r="B33" s="3"/>
      <c r="C33" s="3" t="s">
        <v>64</v>
      </c>
      <c r="D33" s="3"/>
      <c r="E33" s="3">
        <f>V33</f>
        <v>0</v>
      </c>
      <c r="F33" s="3"/>
      <c r="G33" s="3">
        <f>I33-E33</f>
        <v>0</v>
      </c>
      <c r="H33" s="3"/>
      <c r="I33" s="3">
        <v>0</v>
      </c>
      <c r="J33" s="3"/>
      <c r="K33" s="3">
        <f>M33-I33</f>
        <v>0</v>
      </c>
      <c r="L33" s="3"/>
      <c r="M33" s="3">
        <v>0</v>
      </c>
      <c r="O33" s="3">
        <v>0</v>
      </c>
      <c r="P33" s="3">
        <v>0</v>
      </c>
      <c r="Q33" s="3">
        <f>O33-P33</f>
        <v>0</v>
      </c>
      <c r="R33" s="3">
        <v>0</v>
      </c>
      <c r="S33" s="3">
        <v>0</v>
      </c>
      <c r="T33" s="3">
        <v>0</v>
      </c>
      <c r="U33" s="3">
        <f>T33-R33</f>
        <v>0</v>
      </c>
      <c r="V33" s="3">
        <f>Q33+R33+U33</f>
        <v>0</v>
      </c>
      <c r="W33" s="3"/>
    </row>
    <row r="34" spans="1:23" ht="12.75" x14ac:dyDescent="0.2">
      <c r="A34" s="2">
        <f>A33+1</f>
        <v>13</v>
      </c>
      <c r="B34" s="3"/>
      <c r="C34" s="3" t="s">
        <v>65</v>
      </c>
      <c r="D34" s="3"/>
      <c r="E34" s="18">
        <v>0</v>
      </c>
      <c r="F34" s="3"/>
      <c r="G34" s="18">
        <f>I34-E34</f>
        <v>0</v>
      </c>
      <c r="H34" s="3"/>
      <c r="I34" s="18">
        <v>0</v>
      </c>
      <c r="J34" s="17"/>
      <c r="K34" s="18">
        <f>M34-I34</f>
        <v>0</v>
      </c>
      <c r="L34" s="17"/>
      <c r="M34" s="18">
        <v>0</v>
      </c>
      <c r="O34" s="18">
        <v>0</v>
      </c>
      <c r="P34" s="18">
        <v>0</v>
      </c>
      <c r="Q34" s="18">
        <f>O34-P34</f>
        <v>0</v>
      </c>
      <c r="R34" s="18">
        <v>0</v>
      </c>
      <c r="S34" s="18">
        <v>0</v>
      </c>
      <c r="T34" s="18">
        <v>0</v>
      </c>
      <c r="U34" s="18">
        <f>T34-R34</f>
        <v>0</v>
      </c>
      <c r="V34" s="18">
        <f>Q34+R34+U34</f>
        <v>0</v>
      </c>
      <c r="W34" s="3"/>
    </row>
    <row r="35" spans="1:23" ht="12.75" x14ac:dyDescent="0.2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2.75" x14ac:dyDescent="0.2">
      <c r="A36" s="2">
        <f>A34+1</f>
        <v>14</v>
      </c>
      <c r="B36" s="3"/>
      <c r="C36" s="3" t="s">
        <v>66</v>
      </c>
      <c r="D36" s="3" t="s">
        <v>67</v>
      </c>
      <c r="E36" s="17">
        <f>E31+E33+E34</f>
        <v>1527734.2709999999</v>
      </c>
      <c r="F36" s="3"/>
      <c r="G36" s="3">
        <f>I36-E36</f>
        <v>324065.62650000001</v>
      </c>
      <c r="H36" s="3"/>
      <c r="I36" s="17">
        <f>I31+I33+I34</f>
        <v>1851799.8975</v>
      </c>
      <c r="J36" s="17"/>
      <c r="K36" s="3">
        <f>M36-I36</f>
        <v>0</v>
      </c>
      <c r="L36" s="17"/>
      <c r="M36" s="17">
        <f>M31+M33+M34</f>
        <v>1851799.8975</v>
      </c>
      <c r="O36" s="17">
        <f>O31+O33+O34</f>
        <v>0</v>
      </c>
      <c r="P36" s="17">
        <f>P31+P33+P34</f>
        <v>0</v>
      </c>
      <c r="Q36" s="3">
        <f>O36-P36</f>
        <v>0</v>
      </c>
      <c r="R36" s="17">
        <f>R31+R33+R34</f>
        <v>0</v>
      </c>
      <c r="S36" s="17">
        <f>S31+S33+S34</f>
        <v>0</v>
      </c>
      <c r="T36" s="17">
        <f>T31+T33+T34</f>
        <v>0</v>
      </c>
      <c r="U36" s="3">
        <f>T36-R36</f>
        <v>0</v>
      </c>
      <c r="V36" s="3">
        <f>Q36+R36+U36</f>
        <v>0</v>
      </c>
      <c r="W36" s="3"/>
    </row>
    <row r="37" spans="1:23" ht="12.75" x14ac:dyDescent="0.2">
      <c r="A37" s="2">
        <f>A36+1</f>
        <v>15</v>
      </c>
      <c r="B37" s="3"/>
      <c r="C37" s="3" t="s">
        <v>68</v>
      </c>
      <c r="D37" s="3"/>
      <c r="E37" s="18">
        <f>E25</f>
        <v>383053.9</v>
      </c>
      <c r="F37" s="3"/>
      <c r="G37" s="18">
        <f>I37-E37</f>
        <v>81056.349999999977</v>
      </c>
      <c r="H37" s="3"/>
      <c r="I37" s="18">
        <f>+I25</f>
        <v>464110.25</v>
      </c>
      <c r="J37" s="17"/>
      <c r="K37" s="18">
        <f>M37-I37</f>
        <v>0</v>
      </c>
      <c r="L37" s="17"/>
      <c r="M37" s="18">
        <f>+M25</f>
        <v>464110.25</v>
      </c>
      <c r="O37" s="18">
        <f>O25</f>
        <v>0</v>
      </c>
      <c r="P37" s="18">
        <f>P25</f>
        <v>0</v>
      </c>
      <c r="Q37" s="18">
        <f>O37-P37</f>
        <v>0</v>
      </c>
      <c r="R37" s="18">
        <f>R25</f>
        <v>0</v>
      </c>
      <c r="S37" s="18">
        <f>S25</f>
        <v>0</v>
      </c>
      <c r="T37" s="18">
        <f>T25</f>
        <v>0</v>
      </c>
      <c r="U37" s="18">
        <f>T37-R37</f>
        <v>0</v>
      </c>
      <c r="V37" s="18">
        <f>Q37+R37+U37</f>
        <v>0</v>
      </c>
      <c r="W37" s="3"/>
    </row>
    <row r="38" spans="1:23" ht="12.75" x14ac:dyDescent="0.2">
      <c r="A38" s="2">
        <f>A37+1</f>
        <v>16</v>
      </c>
      <c r="B38" s="3"/>
      <c r="C38" s="3" t="s">
        <v>69</v>
      </c>
      <c r="D38" s="3" t="s">
        <v>70</v>
      </c>
      <c r="E38" s="3">
        <f>+E36+E37</f>
        <v>1910788.1710000001</v>
      </c>
      <c r="F38" s="3"/>
      <c r="G38" s="3">
        <f>I38-E38</f>
        <v>405121.97649999987</v>
      </c>
      <c r="H38" s="3"/>
      <c r="I38" s="3">
        <f>+I36+I37</f>
        <v>2315910.1475</v>
      </c>
      <c r="J38" s="3"/>
      <c r="K38" s="3">
        <f t="shared" ref="K38:K56" si="5">M38-I38</f>
        <v>0</v>
      </c>
      <c r="L38" s="3"/>
      <c r="M38" s="3">
        <f>+M36+M37</f>
        <v>2315910.1475</v>
      </c>
      <c r="O38" s="3">
        <f t="shared" ref="O38:V38" si="6">+O36+O37</f>
        <v>0</v>
      </c>
      <c r="P38" s="3">
        <f t="shared" si="6"/>
        <v>0</v>
      </c>
      <c r="Q38" s="3">
        <f t="shared" si="6"/>
        <v>0</v>
      </c>
      <c r="R38" s="3">
        <f t="shared" si="6"/>
        <v>0</v>
      </c>
      <c r="S38" s="3">
        <f t="shared" si="6"/>
        <v>0</v>
      </c>
      <c r="T38" s="3">
        <f t="shared" si="6"/>
        <v>0</v>
      </c>
      <c r="U38" s="3">
        <f t="shared" si="6"/>
        <v>0</v>
      </c>
      <c r="V38" s="3">
        <f t="shared" si="6"/>
        <v>0</v>
      </c>
      <c r="W38" s="3"/>
    </row>
    <row r="39" spans="1:23" ht="12.75" x14ac:dyDescent="0.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2.75" x14ac:dyDescent="0.2">
      <c r="A40" s="2">
        <f>A38+1</f>
        <v>17</v>
      </c>
      <c r="B40" s="3"/>
      <c r="C40" s="3" t="s">
        <v>71</v>
      </c>
      <c r="D40" s="3"/>
      <c r="E40" s="3">
        <v>-738174</v>
      </c>
      <c r="F40" s="3"/>
      <c r="G40" s="3">
        <f>I40-E40</f>
        <v>0</v>
      </c>
      <c r="H40" s="3"/>
      <c r="I40" s="3">
        <f>-734146-4028</f>
        <v>-738174</v>
      </c>
      <c r="J40" s="3"/>
      <c r="K40" s="3">
        <f t="shared" si="5"/>
        <v>0</v>
      </c>
      <c r="L40" s="3"/>
      <c r="M40" s="3">
        <f>I40</f>
        <v>-738174</v>
      </c>
      <c r="O40" s="3">
        <v>0</v>
      </c>
      <c r="P40" s="3">
        <v>0</v>
      </c>
      <c r="Q40" s="3">
        <f>O40-P40</f>
        <v>0</v>
      </c>
      <c r="R40" s="3">
        <v>0</v>
      </c>
      <c r="S40" s="3">
        <v>0</v>
      </c>
      <c r="T40" s="3">
        <f>S40*5/12</f>
        <v>0</v>
      </c>
      <c r="U40" s="3">
        <f>T40-R40</f>
        <v>0</v>
      </c>
      <c r="V40" s="3">
        <f>Q40+R40+U40</f>
        <v>0</v>
      </c>
      <c r="W40" s="3"/>
    </row>
    <row r="41" spans="1:23" ht="12.75" x14ac:dyDescent="0.2">
      <c r="A41" s="2">
        <f>A40+1</f>
        <v>18</v>
      </c>
      <c r="B41" s="3"/>
      <c r="C41" s="3" t="s">
        <v>72</v>
      </c>
      <c r="D41" s="3"/>
      <c r="E41" s="18">
        <f>-E106*0.21-(E45*0.21)</f>
        <v>-525571.7564999999</v>
      </c>
      <c r="F41" s="3"/>
      <c r="G41" s="18">
        <f>I41-E41</f>
        <v>525571.7564999999</v>
      </c>
      <c r="H41" s="3"/>
      <c r="I41" s="18">
        <v>0</v>
      </c>
      <c r="J41" s="17"/>
      <c r="K41" s="18">
        <f t="shared" si="5"/>
        <v>0</v>
      </c>
      <c r="L41" s="17"/>
      <c r="M41" s="18">
        <f>I41</f>
        <v>0</v>
      </c>
      <c r="O41" s="18">
        <v>0</v>
      </c>
      <c r="P41" s="18">
        <v>0</v>
      </c>
      <c r="Q41" s="18">
        <f>O41-P41</f>
        <v>0</v>
      </c>
      <c r="R41" s="18">
        <v>0</v>
      </c>
      <c r="S41" s="18">
        <v>0</v>
      </c>
      <c r="T41" s="18">
        <f>(0)*5/12</f>
        <v>0</v>
      </c>
      <c r="U41" s="18">
        <f>T41-R41</f>
        <v>0</v>
      </c>
      <c r="V41" s="18">
        <f>Q41+R41+U41</f>
        <v>0</v>
      </c>
      <c r="W41" s="3"/>
    </row>
    <row r="42" spans="1:23" ht="12.75" x14ac:dyDescent="0.2">
      <c r="A42" s="2">
        <f>A41+1</f>
        <v>19</v>
      </c>
      <c r="B42" s="3"/>
      <c r="C42" s="3" t="s">
        <v>73</v>
      </c>
      <c r="D42" s="3" t="s">
        <v>74</v>
      </c>
      <c r="E42" s="3">
        <f>SUM(E40:E41)</f>
        <v>-1263745.7564999999</v>
      </c>
      <c r="F42" s="3"/>
      <c r="G42" s="3">
        <f>SUM(G40:G41)</f>
        <v>525571.7564999999</v>
      </c>
      <c r="H42" s="3"/>
      <c r="I42" s="3">
        <f>SUM(I40:I41)</f>
        <v>-738174</v>
      </c>
      <c r="J42" s="3"/>
      <c r="K42" s="3">
        <f t="shared" si="5"/>
        <v>0</v>
      </c>
      <c r="L42" s="3"/>
      <c r="M42" s="3">
        <f>SUM(M40:M41)</f>
        <v>-738174</v>
      </c>
      <c r="O42" s="3">
        <f t="shared" ref="O42:V42" si="7">SUM(O40:O41)</f>
        <v>0</v>
      </c>
      <c r="P42" s="3">
        <f t="shared" si="7"/>
        <v>0</v>
      </c>
      <c r="Q42" s="3">
        <f t="shared" si="7"/>
        <v>0</v>
      </c>
      <c r="R42" s="3">
        <f t="shared" si="7"/>
        <v>0</v>
      </c>
      <c r="S42" s="3">
        <f t="shared" si="7"/>
        <v>0</v>
      </c>
      <c r="T42" s="3">
        <f t="shared" si="7"/>
        <v>0</v>
      </c>
      <c r="U42" s="3">
        <f t="shared" si="7"/>
        <v>0</v>
      </c>
      <c r="V42" s="3">
        <f t="shared" si="7"/>
        <v>0</v>
      </c>
      <c r="W42" s="3"/>
    </row>
    <row r="43" spans="1:23" ht="12.75" x14ac:dyDescent="0.2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.75" x14ac:dyDescent="0.2">
      <c r="A44" s="2">
        <f>A42+1</f>
        <v>20</v>
      </c>
      <c r="B44" s="3"/>
      <c r="C44" s="3" t="s">
        <v>75</v>
      </c>
      <c r="D44" s="3"/>
      <c r="E44" s="3">
        <v>-39600</v>
      </c>
      <c r="F44" s="3"/>
      <c r="G44" s="3">
        <f>I44-E44</f>
        <v>0</v>
      </c>
      <c r="H44" s="3"/>
      <c r="I44" s="3">
        <v>-39600</v>
      </c>
      <c r="J44" s="3"/>
      <c r="K44" s="3">
        <f t="shared" si="5"/>
        <v>0</v>
      </c>
      <c r="L44" s="3"/>
      <c r="M44" s="3">
        <f>I44</f>
        <v>-39600</v>
      </c>
      <c r="O44" s="3">
        <v>0</v>
      </c>
      <c r="P44" s="3">
        <v>0</v>
      </c>
      <c r="Q44" s="3">
        <f>O44-P44</f>
        <v>0</v>
      </c>
      <c r="R44" s="3">
        <v>0</v>
      </c>
      <c r="S44" s="3">
        <v>0</v>
      </c>
      <c r="T44" s="3">
        <f>S44*5/12</f>
        <v>0</v>
      </c>
      <c r="U44" s="3">
        <f>T44-R44</f>
        <v>0</v>
      </c>
      <c r="V44" s="3">
        <f>Q44+R44+U44</f>
        <v>0</v>
      </c>
      <c r="W44" s="3"/>
    </row>
    <row r="45" spans="1:23" ht="12.75" x14ac:dyDescent="0.2">
      <c r="A45" s="2">
        <f>A44+1</f>
        <v>21</v>
      </c>
      <c r="B45" s="3"/>
      <c r="C45" s="3" t="s">
        <v>76</v>
      </c>
      <c r="D45" s="3"/>
      <c r="E45" s="18">
        <f>-(E106+E110)*0.05</f>
        <v>-131885.35</v>
      </c>
      <c r="F45" s="3"/>
      <c r="G45" s="18">
        <f>I45-E45</f>
        <v>131885.35</v>
      </c>
      <c r="H45" s="3"/>
      <c r="I45" s="18">
        <v>0</v>
      </c>
      <c r="J45" s="17"/>
      <c r="K45" s="18">
        <f t="shared" si="5"/>
        <v>0</v>
      </c>
      <c r="L45" s="17"/>
      <c r="M45" s="18">
        <f>I45</f>
        <v>0</v>
      </c>
      <c r="O45" s="18">
        <f>-O44-(O19+O110)*0.05</f>
        <v>0</v>
      </c>
      <c r="P45" s="18">
        <v>0</v>
      </c>
      <c r="Q45" s="18">
        <f>O45-P45</f>
        <v>0</v>
      </c>
      <c r="R45" s="18">
        <v>0</v>
      </c>
      <c r="S45" s="18">
        <v>0</v>
      </c>
      <c r="T45" s="18">
        <f>(0)*5/12</f>
        <v>0</v>
      </c>
      <c r="U45" s="18">
        <f>T45-R45</f>
        <v>0</v>
      </c>
      <c r="V45" s="18">
        <f>Q45+R45+U45</f>
        <v>0</v>
      </c>
      <c r="W45" s="3"/>
    </row>
    <row r="46" spans="1:23" ht="12.75" x14ac:dyDescent="0.2">
      <c r="A46" s="2">
        <f>A45+1</f>
        <v>22</v>
      </c>
      <c r="B46" s="3"/>
      <c r="C46" s="3" t="s">
        <v>77</v>
      </c>
      <c r="D46" s="3" t="s">
        <v>78</v>
      </c>
      <c r="E46" s="17">
        <f>SUM(E44:E45)</f>
        <v>-171485.35</v>
      </c>
      <c r="F46" s="3"/>
      <c r="G46" s="17">
        <f>SUM(G44:G45)</f>
        <v>131885.35</v>
      </c>
      <c r="H46" s="3"/>
      <c r="I46" s="17">
        <f>SUM(I44:I45)</f>
        <v>-39600</v>
      </c>
      <c r="J46" s="17"/>
      <c r="K46" s="3">
        <f t="shared" si="5"/>
        <v>0</v>
      </c>
      <c r="L46" s="17"/>
      <c r="M46" s="17">
        <f>SUM(M44:M45)</f>
        <v>-39600</v>
      </c>
      <c r="O46" s="17">
        <f t="shared" ref="O46:V46" si="8">SUM(O44:O45)</f>
        <v>0</v>
      </c>
      <c r="P46" s="17">
        <f t="shared" si="8"/>
        <v>0</v>
      </c>
      <c r="Q46" s="17">
        <f t="shared" si="8"/>
        <v>0</v>
      </c>
      <c r="R46" s="17">
        <f t="shared" si="8"/>
        <v>0</v>
      </c>
      <c r="S46" s="17">
        <f t="shared" si="8"/>
        <v>0</v>
      </c>
      <c r="T46" s="17">
        <f t="shared" si="8"/>
        <v>0</v>
      </c>
      <c r="U46" s="17">
        <f t="shared" si="8"/>
        <v>0</v>
      </c>
      <c r="V46" s="17">
        <f t="shared" si="8"/>
        <v>0</v>
      </c>
      <c r="W46" s="3"/>
    </row>
    <row r="47" spans="1:23" ht="12.75" x14ac:dyDescent="0.2">
      <c r="A47" s="2"/>
      <c r="B47" s="3"/>
      <c r="C47" s="3"/>
      <c r="D47" s="3"/>
      <c r="E47" s="17"/>
      <c r="F47" s="3"/>
      <c r="G47" s="17"/>
      <c r="H47" s="3"/>
      <c r="I47" s="17"/>
      <c r="J47" s="17"/>
      <c r="K47" s="17"/>
      <c r="L47" s="17"/>
      <c r="M47" s="17"/>
      <c r="O47" s="3"/>
      <c r="P47" s="3"/>
      <c r="Q47" s="3"/>
      <c r="R47" s="3"/>
      <c r="S47" s="3"/>
      <c r="T47" s="3"/>
      <c r="U47" s="3"/>
      <c r="V47" s="3"/>
      <c r="W47" s="3"/>
    </row>
    <row r="48" spans="1:23" ht="12.75" x14ac:dyDescent="0.2">
      <c r="A48" s="2">
        <f>A46+1</f>
        <v>23</v>
      </c>
      <c r="B48" s="3"/>
      <c r="C48" s="3" t="s">
        <v>79</v>
      </c>
      <c r="D48" s="3" t="s">
        <v>80</v>
      </c>
      <c r="E48" s="3">
        <f>E42+E46</f>
        <v>-1435231.1065</v>
      </c>
      <c r="F48" s="3"/>
      <c r="G48" s="17">
        <f>I48-E48</f>
        <v>657457.10649999999</v>
      </c>
      <c r="H48" s="3"/>
      <c r="I48" s="3">
        <f>I42+I46</f>
        <v>-777774</v>
      </c>
      <c r="J48" s="3"/>
      <c r="K48" s="3">
        <f t="shared" si="5"/>
        <v>0</v>
      </c>
      <c r="L48" s="3"/>
      <c r="M48" s="3">
        <f>M42+M46</f>
        <v>-777774</v>
      </c>
      <c r="O48" s="3">
        <f t="shared" ref="O48:V48" si="9">O42+O46</f>
        <v>0</v>
      </c>
      <c r="P48" s="3">
        <f t="shared" si="9"/>
        <v>0</v>
      </c>
      <c r="Q48" s="3">
        <f t="shared" si="9"/>
        <v>0</v>
      </c>
      <c r="R48" s="3">
        <f t="shared" si="9"/>
        <v>0</v>
      </c>
      <c r="S48" s="3">
        <f t="shared" si="9"/>
        <v>0</v>
      </c>
      <c r="T48" s="3">
        <f t="shared" si="9"/>
        <v>0</v>
      </c>
      <c r="U48" s="3">
        <f t="shared" si="9"/>
        <v>0</v>
      </c>
      <c r="V48" s="3">
        <f t="shared" si="9"/>
        <v>0</v>
      </c>
      <c r="W48" s="3"/>
    </row>
    <row r="49" spans="1:23" ht="12.75" x14ac:dyDescent="0.2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x14ac:dyDescent="0.2">
      <c r="A50" s="2">
        <f>A48+1</f>
        <v>24</v>
      </c>
      <c r="B50" s="3"/>
      <c r="C50" s="3" t="s">
        <v>81</v>
      </c>
      <c r="D50" s="3" t="s">
        <v>82</v>
      </c>
      <c r="E50" s="3">
        <f>E36+E42</f>
        <v>263988.51450000005</v>
      </c>
      <c r="F50" s="3"/>
      <c r="G50" s="3">
        <f>I50-E50</f>
        <v>849637.38299999991</v>
      </c>
      <c r="H50" s="3"/>
      <c r="I50" s="3">
        <f>I36+I42</f>
        <v>1113625.8975</v>
      </c>
      <c r="J50" s="3"/>
      <c r="K50" s="3">
        <f t="shared" si="5"/>
        <v>0</v>
      </c>
      <c r="L50" s="3"/>
      <c r="M50" s="3">
        <f>M36+M42</f>
        <v>1113625.8975</v>
      </c>
      <c r="O50" s="3">
        <f t="shared" ref="O50:T50" si="10">O36+O42</f>
        <v>0</v>
      </c>
      <c r="P50" s="3">
        <f t="shared" si="10"/>
        <v>0</v>
      </c>
      <c r="Q50" s="3">
        <f t="shared" si="10"/>
        <v>0</v>
      </c>
      <c r="R50" s="3">
        <f t="shared" si="10"/>
        <v>0</v>
      </c>
      <c r="S50" s="3">
        <f t="shared" si="10"/>
        <v>0</v>
      </c>
      <c r="T50" s="3">
        <f t="shared" si="10"/>
        <v>0</v>
      </c>
      <c r="U50" s="3">
        <f>T50-R50</f>
        <v>0</v>
      </c>
      <c r="V50" s="3">
        <f>Q50+R50+U50</f>
        <v>0</v>
      </c>
      <c r="W50" s="3"/>
    </row>
    <row r="51" spans="1:23" ht="12.75" x14ac:dyDescent="0.2">
      <c r="A51" s="2">
        <f>A50+1</f>
        <v>25</v>
      </c>
      <c r="B51" s="3"/>
      <c r="C51" s="3" t="s">
        <v>83</v>
      </c>
      <c r="D51" s="3"/>
      <c r="E51" s="18">
        <v>0</v>
      </c>
      <c r="F51" s="3"/>
      <c r="G51" s="18">
        <f>I51-E51</f>
        <v>0</v>
      </c>
      <c r="H51" s="3"/>
      <c r="I51" s="18">
        <v>0</v>
      </c>
      <c r="J51" s="17"/>
      <c r="K51" s="18">
        <f t="shared" si="5"/>
        <v>0</v>
      </c>
      <c r="L51" s="17"/>
      <c r="M51" s="18">
        <f>I51</f>
        <v>0</v>
      </c>
      <c r="O51" s="18">
        <v>0</v>
      </c>
      <c r="P51" s="18">
        <v>0</v>
      </c>
      <c r="Q51" s="18">
        <f>O51-P51</f>
        <v>0</v>
      </c>
      <c r="R51" s="18">
        <v>0</v>
      </c>
      <c r="S51" s="18">
        <v>0</v>
      </c>
      <c r="T51" s="18">
        <f>S51*5/12</f>
        <v>0</v>
      </c>
      <c r="U51" s="18">
        <f>T51-R51</f>
        <v>0</v>
      </c>
      <c r="V51" s="18">
        <f>Q51+R51+U51</f>
        <v>0</v>
      </c>
      <c r="W51" s="3"/>
    </row>
    <row r="52" spans="1:23" ht="12.75" x14ac:dyDescent="0.2">
      <c r="A52" s="2">
        <f>A51+1</f>
        <v>26</v>
      </c>
      <c r="B52" s="3"/>
      <c r="C52" s="3" t="s">
        <v>84</v>
      </c>
      <c r="D52" s="3" t="s">
        <v>85</v>
      </c>
      <c r="E52" s="3">
        <f>+E50+E51</f>
        <v>263988.51450000005</v>
      </c>
      <c r="F52" s="3"/>
      <c r="G52" s="3">
        <f>I52-E52</f>
        <v>849637.38299999991</v>
      </c>
      <c r="H52" s="3"/>
      <c r="I52" s="3">
        <f>+I50+I51</f>
        <v>1113625.8975</v>
      </c>
      <c r="J52" s="3"/>
      <c r="K52" s="3">
        <f t="shared" si="5"/>
        <v>0</v>
      </c>
      <c r="L52" s="3"/>
      <c r="M52" s="3">
        <f>+M50+M51</f>
        <v>1113625.8975</v>
      </c>
      <c r="O52" s="3">
        <f t="shared" ref="O52:V52" si="11">+O50+O51</f>
        <v>0</v>
      </c>
      <c r="P52" s="3">
        <f t="shared" si="11"/>
        <v>0</v>
      </c>
      <c r="Q52" s="3">
        <f t="shared" si="11"/>
        <v>0</v>
      </c>
      <c r="R52" s="3">
        <f t="shared" si="11"/>
        <v>0</v>
      </c>
      <c r="S52" s="3">
        <f t="shared" si="11"/>
        <v>0</v>
      </c>
      <c r="T52" s="3">
        <f t="shared" si="11"/>
        <v>0</v>
      </c>
      <c r="U52" s="3">
        <f t="shared" si="11"/>
        <v>0</v>
      </c>
      <c r="V52" s="3">
        <f t="shared" si="11"/>
        <v>0</v>
      </c>
      <c r="W52" s="3"/>
    </row>
    <row r="53" spans="1:23" ht="12.75" x14ac:dyDescent="0.2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x14ac:dyDescent="0.2">
      <c r="A54" s="2">
        <f>A52+1</f>
        <v>27</v>
      </c>
      <c r="B54" s="3"/>
      <c r="C54" s="3" t="s">
        <v>86</v>
      </c>
      <c r="D54" s="3" t="s">
        <v>87</v>
      </c>
      <c r="E54" s="18">
        <f>+E37+E46</f>
        <v>211568.55000000002</v>
      </c>
      <c r="F54" s="3"/>
      <c r="G54" s="18">
        <f>I54-E54</f>
        <v>212941.69999999998</v>
      </c>
      <c r="H54" s="3"/>
      <c r="I54" s="18">
        <f>+I37+I46</f>
        <v>424510.25</v>
      </c>
      <c r="J54" s="17"/>
      <c r="K54" s="18">
        <f t="shared" si="5"/>
        <v>0</v>
      </c>
      <c r="L54" s="17"/>
      <c r="M54" s="18">
        <f>+M37+M46</f>
        <v>424510.25</v>
      </c>
      <c r="O54" s="18">
        <f t="shared" ref="O54:V54" si="12">+O37+O46</f>
        <v>0</v>
      </c>
      <c r="P54" s="18">
        <f t="shared" si="12"/>
        <v>0</v>
      </c>
      <c r="Q54" s="18">
        <f t="shared" si="12"/>
        <v>0</v>
      </c>
      <c r="R54" s="18">
        <f t="shared" si="12"/>
        <v>0</v>
      </c>
      <c r="S54" s="18">
        <f t="shared" si="12"/>
        <v>0</v>
      </c>
      <c r="T54" s="18">
        <f t="shared" si="12"/>
        <v>0</v>
      </c>
      <c r="U54" s="18">
        <f t="shared" si="12"/>
        <v>0</v>
      </c>
      <c r="V54" s="18">
        <f t="shared" si="12"/>
        <v>0</v>
      </c>
      <c r="W54" s="3"/>
    </row>
    <row r="55" spans="1:23" ht="12.75" x14ac:dyDescent="0.2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x14ac:dyDescent="0.2">
      <c r="A56" s="2">
        <f>A54+1</f>
        <v>28</v>
      </c>
      <c r="B56" s="3"/>
      <c r="C56" s="3" t="s">
        <v>88</v>
      </c>
      <c r="D56" s="3" t="s">
        <v>89</v>
      </c>
      <c r="E56" s="3">
        <f>+E54+E52</f>
        <v>475557.06450000009</v>
      </c>
      <c r="F56" s="3"/>
      <c r="G56" s="3">
        <f>I56-E56</f>
        <v>1062579.0829999999</v>
      </c>
      <c r="H56" s="3"/>
      <c r="I56" s="3">
        <f>+I54+I52</f>
        <v>1538136.1475</v>
      </c>
      <c r="J56" s="3"/>
      <c r="K56" s="3">
        <f t="shared" si="5"/>
        <v>0</v>
      </c>
      <c r="L56" s="3"/>
      <c r="M56" s="3">
        <f>+M54+M52</f>
        <v>1538136.1475</v>
      </c>
      <c r="O56" s="3">
        <f t="shared" ref="O56:V56" si="13">+O54+O52</f>
        <v>0</v>
      </c>
      <c r="P56" s="3">
        <f t="shared" si="13"/>
        <v>0</v>
      </c>
      <c r="Q56" s="3">
        <f t="shared" si="13"/>
        <v>0</v>
      </c>
      <c r="R56" s="3">
        <f t="shared" si="13"/>
        <v>0</v>
      </c>
      <c r="S56" s="3">
        <f t="shared" si="13"/>
        <v>0</v>
      </c>
      <c r="T56" s="3">
        <f t="shared" si="13"/>
        <v>0</v>
      </c>
      <c r="U56" s="3">
        <f t="shared" si="13"/>
        <v>0</v>
      </c>
      <c r="V56" s="3">
        <f t="shared" si="13"/>
        <v>0</v>
      </c>
      <c r="W56" s="3"/>
    </row>
    <row r="57" spans="1:23" ht="12.75" x14ac:dyDescent="0.2">
      <c r="A57" s="2"/>
      <c r="B57" s="3"/>
      <c r="C57" s="3"/>
      <c r="D57" s="3"/>
      <c r="E57" s="19"/>
      <c r="F57" s="3"/>
      <c r="G57" s="3"/>
      <c r="H57" s="3"/>
      <c r="I57" s="19"/>
      <c r="J57" s="20"/>
      <c r="K57" s="20"/>
      <c r="L57" s="20"/>
      <c r="M57" s="20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x14ac:dyDescent="0.2">
      <c r="A58" s="2"/>
      <c r="B58" s="3"/>
      <c r="C58" s="21"/>
      <c r="D58" s="21"/>
      <c r="E58" s="22"/>
      <c r="F58" s="21"/>
      <c r="G58" s="21"/>
      <c r="H58" s="21"/>
      <c r="I58" s="22"/>
      <c r="J58" s="23"/>
      <c r="K58" s="23"/>
      <c r="L58" s="23"/>
      <c r="M58" s="24"/>
      <c r="O58" s="3"/>
      <c r="P58" s="3"/>
      <c r="Q58" s="3"/>
      <c r="R58" s="3"/>
      <c r="S58" s="3"/>
      <c r="T58" s="3"/>
      <c r="U58" s="3"/>
      <c r="V58" s="3"/>
      <c r="W58" s="3"/>
    </row>
    <row r="59" spans="1:23" ht="12.75" x14ac:dyDescent="0.2">
      <c r="A59" s="2"/>
      <c r="B59" s="3"/>
      <c r="C59" s="21"/>
      <c r="D59" s="25"/>
      <c r="E59" s="21"/>
      <c r="F59" s="21"/>
      <c r="G59" s="21"/>
      <c r="H59" s="21"/>
      <c r="I59" s="21"/>
      <c r="J59" s="3"/>
      <c r="K59" s="3"/>
      <c r="L59" s="3"/>
      <c r="M59" s="3"/>
      <c r="N59" s="26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x14ac:dyDescent="0.2">
      <c r="A60" s="2"/>
      <c r="B60" s="3"/>
      <c r="C60" s="3"/>
      <c r="D60" s="3"/>
      <c r="E60" s="20"/>
      <c r="F60" s="3"/>
      <c r="G60" s="3"/>
      <c r="H60" s="3"/>
      <c r="I60" s="3"/>
      <c r="J60" s="3"/>
      <c r="K60" s="3"/>
      <c r="L60" s="3"/>
      <c r="M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2.75" x14ac:dyDescent="0.2">
      <c r="A61" s="2"/>
      <c r="B61" s="3"/>
      <c r="C61" s="3"/>
      <c r="D61" s="20"/>
      <c r="E61" s="27"/>
      <c r="F61" s="3"/>
      <c r="G61" s="3"/>
      <c r="H61" s="3"/>
      <c r="I61" s="3"/>
      <c r="J61" s="3"/>
      <c r="K61" s="3"/>
      <c r="L61" s="3"/>
      <c r="M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O62" s="3"/>
      <c r="P62" s="3"/>
      <c r="Q62" s="3"/>
      <c r="R62" s="3"/>
      <c r="S62" s="3"/>
      <c r="T62" s="3"/>
      <c r="U62" s="3"/>
      <c r="V62" s="3"/>
      <c r="W62" s="3"/>
    </row>
    <row r="63" spans="1:23" ht="12.75" x14ac:dyDescent="0.2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x14ac:dyDescent="0.2">
      <c r="A64" s="34" t="str">
        <f>A3</f>
        <v>COMPUTATION OF FEDERAL AND STATE INCOME TAX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O64" s="3"/>
      <c r="P64" s="3"/>
      <c r="Q64" s="3"/>
      <c r="R64" s="3"/>
      <c r="S64" s="3"/>
      <c r="T64" s="3"/>
      <c r="U64" s="3"/>
      <c r="V64" s="3"/>
      <c r="W64" s="3"/>
    </row>
    <row r="65" spans="1:23" ht="12.75" x14ac:dyDescent="0.2">
      <c r="A65" s="34" t="str">
        <f>A4</f>
        <v>FOR THE BASE PERIOD TME AUGUST 31, 2021 AND FORECAST PERIOD TME DECEMBER 31, 2022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10"/>
      <c r="O65" s="3"/>
      <c r="P65" s="3"/>
      <c r="Q65" s="3"/>
      <c r="R65" s="3"/>
      <c r="S65" s="3"/>
      <c r="T65" s="3"/>
      <c r="U65" s="3"/>
      <c r="V65" s="3"/>
      <c r="W65" s="3"/>
    </row>
    <row r="66" spans="1:23" s="13" customFormat="1" ht="12.75" x14ac:dyDescent="0.2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O66" s="2"/>
      <c r="P66" s="2"/>
      <c r="Q66" s="2"/>
      <c r="R66" s="2"/>
      <c r="S66" s="2"/>
      <c r="T66" s="2"/>
      <c r="U66" s="2"/>
      <c r="V66" s="2"/>
      <c r="W66" s="2"/>
    </row>
    <row r="67" spans="1:23" s="13" customFormat="1" ht="12.75" x14ac:dyDescent="0.2">
      <c r="A67" s="4" t="s">
        <v>2</v>
      </c>
      <c r="B67" s="3"/>
      <c r="C67" s="3"/>
      <c r="D67" s="3"/>
      <c r="E67" s="3"/>
      <c r="F67" s="3"/>
      <c r="G67" s="3"/>
      <c r="H67" s="5"/>
      <c r="J67" s="6"/>
      <c r="K67" s="6"/>
      <c r="L67" s="6"/>
      <c r="M67" s="6" t="str">
        <f>M6</f>
        <v>SCHEDULE 7.2</v>
      </c>
      <c r="O67" s="2"/>
      <c r="P67" s="2"/>
      <c r="Q67" s="2"/>
      <c r="R67" s="2"/>
      <c r="S67" s="2"/>
      <c r="T67" s="2"/>
      <c r="U67" s="2"/>
      <c r="V67" s="2"/>
      <c r="W67" s="2"/>
    </row>
    <row r="68" spans="1:23" s="13" customFormat="1" ht="12.75" x14ac:dyDescent="0.2">
      <c r="A68" s="4" t="s">
        <v>4</v>
      </c>
      <c r="B68" s="3"/>
      <c r="C68" s="3"/>
      <c r="D68" s="3"/>
      <c r="E68" s="3"/>
      <c r="F68" s="3"/>
      <c r="G68" s="3"/>
      <c r="H68" s="5"/>
      <c r="J68" s="6"/>
      <c r="K68" s="6"/>
      <c r="L68" s="6"/>
      <c r="M68" s="6" t="s">
        <v>90</v>
      </c>
      <c r="O68" s="2"/>
      <c r="P68" s="2"/>
      <c r="Q68" s="2"/>
      <c r="R68" s="2"/>
      <c r="S68" s="2"/>
      <c r="T68" s="2"/>
      <c r="U68" s="2"/>
      <c r="V68" s="2"/>
      <c r="W68" s="2"/>
    </row>
    <row r="69" spans="1:23" s="13" customFormat="1" ht="12.75" x14ac:dyDescent="0.2">
      <c r="A69" s="7" t="s">
        <v>6</v>
      </c>
      <c r="B69" s="18"/>
      <c r="C69" s="18"/>
      <c r="D69" s="18"/>
      <c r="E69" s="18"/>
      <c r="F69" s="18"/>
      <c r="G69" s="18"/>
      <c r="H69" s="28"/>
      <c r="J69" s="9"/>
      <c r="K69" s="9"/>
      <c r="L69" s="9"/>
      <c r="M69" s="9" t="s">
        <v>7</v>
      </c>
      <c r="O69" s="2"/>
      <c r="P69" s="2"/>
      <c r="Q69" s="2"/>
      <c r="R69" s="2"/>
      <c r="S69" s="2"/>
      <c r="T69" s="2"/>
      <c r="U69" s="2"/>
      <c r="V69" s="2"/>
      <c r="W69" s="2"/>
    </row>
    <row r="70" spans="1:23" s="13" customFormat="1" ht="12.75" x14ac:dyDescent="0.2">
      <c r="A70" s="2"/>
      <c r="B70" s="2"/>
      <c r="C70" s="2"/>
      <c r="D70" s="2"/>
      <c r="E70" s="16"/>
      <c r="F70" s="16"/>
      <c r="G70" s="16" t="s">
        <v>16</v>
      </c>
      <c r="H70" s="16"/>
      <c r="I70" s="12"/>
      <c r="J70" s="11"/>
      <c r="K70" s="12"/>
      <c r="L70" s="12" t="s">
        <v>17</v>
      </c>
      <c r="M70" s="12"/>
      <c r="O70" s="2"/>
      <c r="P70" s="2"/>
      <c r="Q70" s="2"/>
      <c r="R70" s="2"/>
      <c r="S70" s="2"/>
      <c r="T70" s="2"/>
      <c r="U70" s="2"/>
      <c r="V70" s="2"/>
      <c r="W70" s="2"/>
    </row>
    <row r="71" spans="1:23" ht="12.75" x14ac:dyDescent="0.2">
      <c r="A71" s="2" t="s">
        <v>22</v>
      </c>
      <c r="B71" s="2"/>
      <c r="C71" s="2"/>
      <c r="D71" s="2"/>
      <c r="E71" s="2" t="s">
        <v>23</v>
      </c>
      <c r="F71" s="2"/>
      <c r="G71" s="2" t="s">
        <v>24</v>
      </c>
      <c r="H71" s="2"/>
      <c r="I71" s="2" t="s">
        <v>25</v>
      </c>
      <c r="J71" s="2"/>
      <c r="K71" s="2" t="s">
        <v>24</v>
      </c>
      <c r="L71" s="2"/>
      <c r="M71" s="2" t="s">
        <v>25</v>
      </c>
      <c r="O71" s="3"/>
      <c r="P71" s="3"/>
      <c r="Q71" s="3"/>
      <c r="R71" s="3"/>
      <c r="S71" s="3"/>
      <c r="T71" s="3"/>
      <c r="U71" s="3"/>
      <c r="V71" s="3"/>
      <c r="W71" s="3"/>
    </row>
    <row r="72" spans="1:23" ht="12.75" x14ac:dyDescent="0.2">
      <c r="A72" s="16" t="s">
        <v>31</v>
      </c>
      <c r="B72" s="16"/>
      <c r="C72" s="16" t="s">
        <v>32</v>
      </c>
      <c r="D72" s="16"/>
      <c r="E72" s="15" t="s">
        <v>33</v>
      </c>
      <c r="F72" s="16"/>
      <c r="G72" s="15" t="s">
        <v>34</v>
      </c>
      <c r="H72" s="16"/>
      <c r="I72" s="15" t="s">
        <v>35</v>
      </c>
      <c r="J72" s="11"/>
      <c r="K72" s="15" t="s">
        <v>34</v>
      </c>
      <c r="L72" s="15"/>
      <c r="M72" s="15" t="s">
        <v>35</v>
      </c>
      <c r="O72" s="3"/>
      <c r="P72" s="3"/>
      <c r="Q72" s="3"/>
      <c r="R72" s="3"/>
      <c r="S72" s="3"/>
      <c r="T72" s="3"/>
      <c r="U72" s="3"/>
      <c r="V72" s="3"/>
      <c r="W72" s="3"/>
    </row>
    <row r="73" spans="1:23" ht="12.75" x14ac:dyDescent="0.2">
      <c r="A73" s="2"/>
      <c r="B73" s="2"/>
      <c r="C73" s="2"/>
      <c r="D73" s="2"/>
      <c r="E73" s="2" t="s">
        <v>40</v>
      </c>
      <c r="F73" s="2"/>
      <c r="G73" s="2" t="s">
        <v>41</v>
      </c>
      <c r="H73" s="2"/>
      <c r="I73" s="2" t="s">
        <v>42</v>
      </c>
      <c r="J73" s="2"/>
      <c r="K73" s="2"/>
      <c r="L73" s="2"/>
      <c r="M73" s="2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x14ac:dyDescent="0.2">
      <c r="A74" s="2"/>
      <c r="B74" s="2"/>
      <c r="C74" s="2"/>
      <c r="D74" s="2"/>
      <c r="E74" s="2" t="s">
        <v>45</v>
      </c>
      <c r="F74" s="2"/>
      <c r="G74" s="2" t="s">
        <v>45</v>
      </c>
      <c r="H74" s="2"/>
      <c r="I74" s="2" t="s">
        <v>45</v>
      </c>
      <c r="J74" s="2"/>
      <c r="K74" s="2"/>
      <c r="L74" s="2"/>
      <c r="M74" s="2"/>
      <c r="O74" s="3"/>
      <c r="P74" s="3"/>
      <c r="Q74" s="3"/>
      <c r="R74" s="3"/>
      <c r="S74" s="3"/>
      <c r="T74" s="3"/>
      <c r="U74" s="3"/>
      <c r="V74" s="3"/>
      <c r="W74" s="3"/>
    </row>
    <row r="75" spans="1:23" ht="12.75" x14ac:dyDescent="0.2">
      <c r="A75" s="2">
        <v>1</v>
      </c>
      <c r="B75" s="3"/>
      <c r="C75" s="3" t="s">
        <v>91</v>
      </c>
      <c r="D75" s="3"/>
      <c r="E75" s="3"/>
      <c r="F75" s="3"/>
      <c r="G75" s="3"/>
      <c r="H75" s="3"/>
      <c r="I75" s="3"/>
      <c r="J75" s="3"/>
      <c r="K75" s="3"/>
      <c r="L75" s="3"/>
      <c r="M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x14ac:dyDescent="0.2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2.75" x14ac:dyDescent="0.2">
      <c r="A77" s="2">
        <f>A75+1</f>
        <v>2</v>
      </c>
      <c r="B77" s="3"/>
      <c r="C77" s="3" t="s">
        <v>92</v>
      </c>
      <c r="D77" s="3"/>
      <c r="E77" s="3">
        <v>46646</v>
      </c>
      <c r="F77" s="3"/>
      <c r="G77" s="3">
        <f>I77-E77</f>
        <v>-46646</v>
      </c>
      <c r="H77" s="3"/>
      <c r="I77" s="3">
        <v>0</v>
      </c>
      <c r="J77" s="3"/>
      <c r="K77" s="3">
        <f>M77-I77</f>
        <v>0</v>
      </c>
      <c r="L77" s="3"/>
      <c r="M77" s="3">
        <f>I77</f>
        <v>0</v>
      </c>
      <c r="O77" s="3"/>
      <c r="P77" s="3"/>
      <c r="Q77" s="3">
        <f>O77-P77</f>
        <v>0</v>
      </c>
      <c r="R77" s="3"/>
      <c r="S77" s="3">
        <v>0</v>
      </c>
      <c r="T77" s="3">
        <f>S77*5/12</f>
        <v>0</v>
      </c>
      <c r="U77" s="3">
        <f>T77-R77</f>
        <v>0</v>
      </c>
      <c r="V77" s="3">
        <f>Q77+R77+U77</f>
        <v>0</v>
      </c>
      <c r="W77" s="3"/>
    </row>
    <row r="78" spans="1:23" ht="12.75" x14ac:dyDescent="0.2">
      <c r="A78" s="2">
        <f>A77+1</f>
        <v>3</v>
      </c>
      <c r="B78" s="3"/>
      <c r="C78" s="3" t="s">
        <v>93</v>
      </c>
      <c r="D78" s="3"/>
      <c r="E78" s="3">
        <v>50989</v>
      </c>
      <c r="F78" s="3"/>
      <c r="G78" s="3">
        <f>I78-E78</f>
        <v>0</v>
      </c>
      <c r="H78" s="3"/>
      <c r="I78" s="3">
        <v>50989</v>
      </c>
      <c r="J78" s="3"/>
      <c r="K78" s="3">
        <f>M78-I78</f>
        <v>0</v>
      </c>
      <c r="L78" s="3"/>
      <c r="M78" s="3">
        <f>I78</f>
        <v>50989</v>
      </c>
      <c r="O78" s="3"/>
      <c r="P78" s="3"/>
      <c r="Q78" s="3">
        <f>O78-P78</f>
        <v>0</v>
      </c>
      <c r="R78" s="3"/>
      <c r="S78" s="3"/>
      <c r="T78" s="3">
        <f>S78*5/12</f>
        <v>0</v>
      </c>
      <c r="U78" s="3">
        <f>T78-R78</f>
        <v>0</v>
      </c>
      <c r="V78" s="3">
        <f>Q78+R78+U78</f>
        <v>0</v>
      </c>
      <c r="W78" s="3"/>
    </row>
    <row r="79" spans="1:23" ht="12.75" x14ac:dyDescent="0.2">
      <c r="A79" s="2">
        <f>A78+1</f>
        <v>4</v>
      </c>
      <c r="B79" s="3"/>
      <c r="C79" s="3" t="s">
        <v>94</v>
      </c>
      <c r="D79" s="3"/>
      <c r="E79" s="3">
        <v>-148285</v>
      </c>
      <c r="F79" s="3"/>
      <c r="G79" s="3">
        <f>I79-E79</f>
        <v>148285</v>
      </c>
      <c r="H79" s="3"/>
      <c r="I79" s="3">
        <v>0</v>
      </c>
      <c r="J79" s="3"/>
      <c r="K79" s="3">
        <f>M79-I79</f>
        <v>0</v>
      </c>
      <c r="L79" s="3"/>
      <c r="M79" s="3">
        <f>I79</f>
        <v>0</v>
      </c>
      <c r="O79" s="3"/>
      <c r="P79" s="3"/>
      <c r="Q79" s="3">
        <f>O79-P79</f>
        <v>0</v>
      </c>
      <c r="R79" s="3"/>
      <c r="S79" s="3"/>
      <c r="T79" s="3">
        <f>S79*5/12</f>
        <v>0</v>
      </c>
      <c r="U79" s="3">
        <f>T79-R79</f>
        <v>0</v>
      </c>
      <c r="V79" s="3">
        <f>Q79+R79+U79</f>
        <v>0</v>
      </c>
      <c r="W79" s="3"/>
    </row>
    <row r="80" spans="1:23" ht="12.75" x14ac:dyDescent="0.2">
      <c r="A80" s="2">
        <f>A79+1</f>
        <v>5</v>
      </c>
      <c r="B80" s="3"/>
      <c r="C80" s="3" t="s">
        <v>95</v>
      </c>
      <c r="D80" s="3"/>
      <c r="E80" s="18">
        <v>9271</v>
      </c>
      <c r="F80" s="3"/>
      <c r="G80" s="18">
        <f>I80-E80</f>
        <v>0</v>
      </c>
      <c r="H80" s="3"/>
      <c r="I80" s="18">
        <v>9271</v>
      </c>
      <c r="J80" s="17"/>
      <c r="K80" s="18">
        <f>M80-I80</f>
        <v>0</v>
      </c>
      <c r="L80" s="17"/>
      <c r="M80" s="18">
        <f>I80</f>
        <v>9271</v>
      </c>
      <c r="O80" s="18"/>
      <c r="P80" s="18"/>
      <c r="Q80" s="18">
        <f>O80-P80</f>
        <v>0</v>
      </c>
      <c r="R80" s="18"/>
      <c r="S80" s="18"/>
      <c r="T80" s="18">
        <f>S80*5/12</f>
        <v>0</v>
      </c>
      <c r="U80" s="18">
        <f>T80-R80</f>
        <v>0</v>
      </c>
      <c r="V80" s="18">
        <f>Q80+R80+U80</f>
        <v>0</v>
      </c>
      <c r="W80" s="3"/>
    </row>
    <row r="81" spans="1:23" ht="12.75" x14ac:dyDescent="0.2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x14ac:dyDescent="0.2">
      <c r="A82" s="2">
        <f>A80+1</f>
        <v>6</v>
      </c>
      <c r="B82" s="3"/>
      <c r="C82" s="3" t="s">
        <v>96</v>
      </c>
      <c r="D82" s="3"/>
      <c r="E82" s="3">
        <f>SUM(E77:E80)</f>
        <v>-41379</v>
      </c>
      <c r="F82" s="3"/>
      <c r="G82" s="3">
        <f>SUM(G77:G80)</f>
        <v>101639</v>
      </c>
      <c r="H82" s="3"/>
      <c r="I82" s="3">
        <f>SUM(I77:I80)</f>
        <v>60260</v>
      </c>
      <c r="J82" s="3"/>
      <c r="K82" s="3">
        <f>SUM(K77:K80)</f>
        <v>0</v>
      </c>
      <c r="L82" s="3"/>
      <c r="M82" s="3">
        <f>SUM(M77:M80)</f>
        <v>60260</v>
      </c>
      <c r="O82" s="3">
        <f t="shared" ref="O82:V82" si="14">SUM(O77:O80)</f>
        <v>0</v>
      </c>
      <c r="P82" s="3">
        <f t="shared" si="14"/>
        <v>0</v>
      </c>
      <c r="Q82" s="3">
        <f t="shared" si="14"/>
        <v>0</v>
      </c>
      <c r="R82" s="3">
        <f t="shared" si="14"/>
        <v>0</v>
      </c>
      <c r="S82" s="3">
        <f t="shared" si="14"/>
        <v>0</v>
      </c>
      <c r="T82" s="3">
        <f t="shared" si="14"/>
        <v>0</v>
      </c>
      <c r="U82" s="3">
        <f t="shared" si="14"/>
        <v>0</v>
      </c>
      <c r="V82" s="3">
        <f t="shared" si="14"/>
        <v>0</v>
      </c>
      <c r="W82" s="3"/>
    </row>
    <row r="83" spans="1:23" ht="12.75" x14ac:dyDescent="0.2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x14ac:dyDescent="0.2">
      <c r="A84" s="2">
        <f>A82+1</f>
        <v>7</v>
      </c>
      <c r="B84" s="3"/>
      <c r="C84" s="3" t="s">
        <v>97</v>
      </c>
      <c r="D84" s="3"/>
      <c r="E84" s="3"/>
      <c r="F84" s="3"/>
      <c r="G84" s="3"/>
      <c r="H84" s="3"/>
      <c r="I84" s="3"/>
      <c r="J84" s="3"/>
      <c r="K84" s="3"/>
      <c r="L84" s="3"/>
      <c r="M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2.75" x14ac:dyDescent="0.2">
      <c r="A85" s="2">
        <f t="shared" ref="A85:A104" si="15">A84+1</f>
        <v>8</v>
      </c>
      <c r="B85" s="3"/>
      <c r="C85" s="17" t="s">
        <v>98</v>
      </c>
      <c r="D85" s="3"/>
      <c r="E85" s="3">
        <v>340875</v>
      </c>
      <c r="F85" s="3"/>
      <c r="G85" s="3">
        <f t="shared" ref="G85:G104" si="16">I85-E85</f>
        <v>-340875</v>
      </c>
      <c r="H85" s="3"/>
      <c r="I85" s="3">
        <v>0</v>
      </c>
      <c r="J85" s="3"/>
      <c r="K85" s="3">
        <f t="shared" ref="K85:K104" si="17">M85-I85</f>
        <v>0</v>
      </c>
      <c r="L85" s="3"/>
      <c r="M85" s="3">
        <f t="shared" ref="M85:M104" si="18">I85</f>
        <v>0</v>
      </c>
      <c r="O85" s="3"/>
      <c r="P85" s="3"/>
      <c r="Q85" s="3">
        <f>O85-P85</f>
        <v>0</v>
      </c>
      <c r="R85" s="3"/>
      <c r="S85" s="3"/>
      <c r="T85" s="3">
        <f t="shared" ref="T85:T104" si="19">S85*5/12</f>
        <v>0</v>
      </c>
      <c r="U85" s="3">
        <f>T85-R85</f>
        <v>0</v>
      </c>
      <c r="V85" s="3">
        <f t="shared" ref="V85:V104" si="20">Q85+R85+U85</f>
        <v>0</v>
      </c>
      <c r="W85" s="3"/>
    </row>
    <row r="86" spans="1:23" ht="12.75" x14ac:dyDescent="0.2">
      <c r="A86" s="2">
        <f t="shared" si="15"/>
        <v>9</v>
      </c>
      <c r="B86" s="3"/>
      <c r="C86" s="3" t="s">
        <v>99</v>
      </c>
      <c r="D86" s="3"/>
      <c r="E86" s="3">
        <v>1818966</v>
      </c>
      <c r="F86" s="3"/>
      <c r="G86" s="3">
        <f t="shared" si="16"/>
        <v>-1818966</v>
      </c>
      <c r="H86" s="3"/>
      <c r="I86" s="3">
        <f>Q126</f>
        <v>0</v>
      </c>
      <c r="J86" s="3"/>
      <c r="K86" s="3">
        <f t="shared" si="17"/>
        <v>0</v>
      </c>
      <c r="L86" s="3"/>
      <c r="M86" s="3">
        <f t="shared" si="18"/>
        <v>0</v>
      </c>
      <c r="O86" s="3"/>
      <c r="P86" s="3"/>
      <c r="Q86" s="3">
        <f t="shared" ref="Q86:Q104" si="21">O86-P86</f>
        <v>0</v>
      </c>
      <c r="R86" s="3"/>
      <c r="S86" s="3"/>
      <c r="T86" s="3">
        <f t="shared" si="19"/>
        <v>0</v>
      </c>
      <c r="U86" s="3">
        <f t="shared" ref="U86:U104" si="22">T86-R86</f>
        <v>0</v>
      </c>
      <c r="V86" s="3">
        <f t="shared" si="20"/>
        <v>0</v>
      </c>
      <c r="W86" s="3"/>
    </row>
    <row r="87" spans="1:23" ht="12.75" x14ac:dyDescent="0.2">
      <c r="A87" s="2">
        <f t="shared" si="15"/>
        <v>10</v>
      </c>
      <c r="B87" s="3"/>
      <c r="C87" s="3" t="s">
        <v>100</v>
      </c>
      <c r="D87" s="3"/>
      <c r="E87" s="3">
        <v>85123</v>
      </c>
      <c r="F87" s="3"/>
      <c r="G87" s="3">
        <f t="shared" si="16"/>
        <v>-85123</v>
      </c>
      <c r="H87" s="3"/>
      <c r="I87" s="3">
        <f>Q127</f>
        <v>0</v>
      </c>
      <c r="J87" s="3"/>
      <c r="K87" s="3">
        <f t="shared" si="17"/>
        <v>0</v>
      </c>
      <c r="L87" s="3"/>
      <c r="M87" s="3">
        <f t="shared" si="18"/>
        <v>0</v>
      </c>
      <c r="O87" s="3"/>
      <c r="P87" s="3"/>
      <c r="Q87" s="3">
        <f t="shared" si="21"/>
        <v>0</v>
      </c>
      <c r="R87" s="3"/>
      <c r="S87" s="3"/>
      <c r="T87" s="3">
        <f t="shared" si="19"/>
        <v>0</v>
      </c>
      <c r="U87" s="3">
        <f t="shared" si="22"/>
        <v>0</v>
      </c>
      <c r="V87" s="3">
        <f t="shared" si="20"/>
        <v>0</v>
      </c>
      <c r="W87" s="3"/>
    </row>
    <row r="88" spans="1:23" ht="12.75" x14ac:dyDescent="0.2">
      <c r="A88" s="2">
        <f t="shared" si="15"/>
        <v>11</v>
      </c>
      <c r="B88" s="3"/>
      <c r="C88" s="3" t="s">
        <v>101</v>
      </c>
      <c r="D88" s="3"/>
      <c r="E88" s="3">
        <f>-40879</f>
        <v>-40879</v>
      </c>
      <c r="F88" s="3"/>
      <c r="G88" s="3">
        <f t="shared" si="16"/>
        <v>40879</v>
      </c>
      <c r="H88" s="3"/>
      <c r="I88" s="3">
        <f>Q128</f>
        <v>0</v>
      </c>
      <c r="J88" s="3"/>
      <c r="K88" s="3">
        <f t="shared" si="17"/>
        <v>0</v>
      </c>
      <c r="L88" s="3"/>
      <c r="M88" s="3">
        <f t="shared" si="18"/>
        <v>0</v>
      </c>
      <c r="O88" s="3"/>
      <c r="P88" s="3"/>
      <c r="Q88" s="3">
        <f t="shared" si="21"/>
        <v>0</v>
      </c>
      <c r="R88" s="3"/>
      <c r="S88" s="3"/>
      <c r="T88" s="3">
        <f t="shared" si="19"/>
        <v>0</v>
      </c>
      <c r="U88" s="3">
        <f t="shared" si="22"/>
        <v>0</v>
      </c>
      <c r="V88" s="3">
        <f t="shared" si="20"/>
        <v>0</v>
      </c>
      <c r="W88" s="3"/>
    </row>
    <row r="89" spans="1:23" ht="12.75" x14ac:dyDescent="0.2">
      <c r="A89" s="2">
        <f t="shared" si="15"/>
        <v>12</v>
      </c>
      <c r="B89" s="3"/>
      <c r="C89" s="3" t="s">
        <v>102</v>
      </c>
      <c r="D89" s="3"/>
      <c r="E89" s="3">
        <v>507658</v>
      </c>
      <c r="F89" s="3"/>
      <c r="G89" s="3">
        <f t="shared" si="16"/>
        <v>-507658</v>
      </c>
      <c r="H89" s="3"/>
      <c r="I89" s="3">
        <f>Q129</f>
        <v>0</v>
      </c>
      <c r="J89" s="3"/>
      <c r="K89" s="3">
        <f t="shared" si="17"/>
        <v>0</v>
      </c>
      <c r="L89" s="3"/>
      <c r="M89" s="3">
        <f t="shared" si="18"/>
        <v>0</v>
      </c>
      <c r="O89" s="3"/>
      <c r="P89" s="3"/>
      <c r="Q89" s="3">
        <f t="shared" si="21"/>
        <v>0</v>
      </c>
      <c r="R89" s="3"/>
      <c r="S89" s="3"/>
      <c r="T89" s="3">
        <f t="shared" si="19"/>
        <v>0</v>
      </c>
      <c r="U89" s="3">
        <f t="shared" si="22"/>
        <v>0</v>
      </c>
      <c r="V89" s="3">
        <f t="shared" si="20"/>
        <v>0</v>
      </c>
      <c r="W89" s="3"/>
    </row>
    <row r="90" spans="1:23" ht="12.75" x14ac:dyDescent="0.2">
      <c r="A90" s="2">
        <f t="shared" si="15"/>
        <v>13</v>
      </c>
      <c r="B90" s="3"/>
      <c r="C90" s="3" t="s">
        <v>103</v>
      </c>
      <c r="D90" s="3"/>
      <c r="E90" s="3">
        <v>47082</v>
      </c>
      <c r="F90" s="3"/>
      <c r="G90" s="3">
        <f t="shared" si="16"/>
        <v>-47082</v>
      </c>
      <c r="H90" s="3"/>
      <c r="I90" s="3">
        <f>Q130</f>
        <v>0</v>
      </c>
      <c r="J90" s="3"/>
      <c r="K90" s="3">
        <f t="shared" si="17"/>
        <v>0</v>
      </c>
      <c r="L90" s="3"/>
      <c r="M90" s="3">
        <f t="shared" si="18"/>
        <v>0</v>
      </c>
      <c r="O90" s="3"/>
      <c r="P90" s="3"/>
      <c r="Q90" s="3">
        <f t="shared" si="21"/>
        <v>0</v>
      </c>
      <c r="R90" s="3"/>
      <c r="S90" s="3"/>
      <c r="T90" s="3">
        <f t="shared" si="19"/>
        <v>0</v>
      </c>
      <c r="U90" s="3">
        <f t="shared" si="22"/>
        <v>0</v>
      </c>
      <c r="V90" s="3">
        <f t="shared" si="20"/>
        <v>0</v>
      </c>
      <c r="W90" s="3"/>
    </row>
    <row r="91" spans="1:23" ht="12.75" x14ac:dyDescent="0.2">
      <c r="A91" s="2">
        <f t="shared" si="15"/>
        <v>14</v>
      </c>
      <c r="B91" s="3"/>
      <c r="C91" s="3" t="s">
        <v>104</v>
      </c>
      <c r="D91" s="3"/>
      <c r="E91" s="3">
        <v>-92606</v>
      </c>
      <c r="F91" s="3"/>
      <c r="G91" s="3">
        <f t="shared" si="16"/>
        <v>92606</v>
      </c>
      <c r="H91" s="3"/>
      <c r="I91" s="3">
        <f t="shared" ref="I91:I104" si="23">Q128</f>
        <v>0</v>
      </c>
      <c r="J91" s="3"/>
      <c r="K91" s="3">
        <f t="shared" si="17"/>
        <v>0</v>
      </c>
      <c r="L91" s="3"/>
      <c r="M91" s="3">
        <f t="shared" si="18"/>
        <v>0</v>
      </c>
      <c r="O91" s="3"/>
      <c r="P91" s="3"/>
      <c r="Q91" s="3">
        <f t="shared" si="21"/>
        <v>0</v>
      </c>
      <c r="R91" s="3"/>
      <c r="S91" s="3"/>
      <c r="T91" s="3">
        <f t="shared" si="19"/>
        <v>0</v>
      </c>
      <c r="U91" s="3">
        <f t="shared" si="22"/>
        <v>0</v>
      </c>
      <c r="V91" s="3">
        <f t="shared" si="20"/>
        <v>0</v>
      </c>
      <c r="W91" s="3"/>
    </row>
    <row r="92" spans="1:23" ht="12.75" x14ac:dyDescent="0.2">
      <c r="A92" s="2">
        <f t="shared" si="15"/>
        <v>15</v>
      </c>
      <c r="B92" s="3"/>
      <c r="C92" s="3" t="s">
        <v>105</v>
      </c>
      <c r="D92" s="3"/>
      <c r="E92" s="3">
        <v>-38549</v>
      </c>
      <c r="F92" s="3"/>
      <c r="G92" s="3">
        <f t="shared" si="16"/>
        <v>38549</v>
      </c>
      <c r="H92" s="3"/>
      <c r="I92" s="3">
        <f t="shared" si="23"/>
        <v>0</v>
      </c>
      <c r="J92" s="3"/>
      <c r="K92" s="3">
        <f t="shared" si="17"/>
        <v>0</v>
      </c>
      <c r="L92" s="3"/>
      <c r="M92" s="3">
        <f t="shared" si="18"/>
        <v>0</v>
      </c>
      <c r="O92" s="3"/>
      <c r="P92" s="3"/>
      <c r="Q92" s="3">
        <f t="shared" si="21"/>
        <v>0</v>
      </c>
      <c r="R92" s="3"/>
      <c r="S92" s="3"/>
      <c r="T92" s="3">
        <f t="shared" si="19"/>
        <v>0</v>
      </c>
      <c r="U92" s="3">
        <f t="shared" si="22"/>
        <v>0</v>
      </c>
      <c r="V92" s="3">
        <f t="shared" si="20"/>
        <v>0</v>
      </c>
      <c r="W92" s="3"/>
    </row>
    <row r="93" spans="1:23" ht="12.75" x14ac:dyDescent="0.2">
      <c r="A93" s="2">
        <f t="shared" si="15"/>
        <v>16</v>
      </c>
      <c r="B93" s="3"/>
      <c r="C93" s="3" t="s">
        <v>106</v>
      </c>
      <c r="D93" s="3"/>
      <c r="E93" s="3">
        <v>40169</v>
      </c>
      <c r="F93" s="3"/>
      <c r="G93" s="3">
        <f t="shared" si="16"/>
        <v>-40169</v>
      </c>
      <c r="H93" s="3"/>
      <c r="I93" s="3">
        <f t="shared" si="23"/>
        <v>0</v>
      </c>
      <c r="J93" s="3"/>
      <c r="K93" s="3">
        <f t="shared" si="17"/>
        <v>0</v>
      </c>
      <c r="L93" s="3"/>
      <c r="M93" s="3">
        <f t="shared" si="18"/>
        <v>0</v>
      </c>
      <c r="O93" s="3"/>
      <c r="P93" s="3"/>
      <c r="Q93" s="3">
        <f t="shared" si="21"/>
        <v>0</v>
      </c>
      <c r="R93" s="3"/>
      <c r="S93" s="3"/>
      <c r="T93" s="3">
        <f t="shared" si="19"/>
        <v>0</v>
      </c>
      <c r="U93" s="3">
        <f t="shared" si="22"/>
        <v>0</v>
      </c>
      <c r="V93" s="3">
        <f t="shared" si="20"/>
        <v>0</v>
      </c>
      <c r="W93" s="3"/>
    </row>
    <row r="94" spans="1:23" ht="12.75" x14ac:dyDescent="0.2">
      <c r="A94" s="2">
        <f t="shared" si="15"/>
        <v>17</v>
      </c>
      <c r="B94" s="3"/>
      <c r="C94" s="3" t="s">
        <v>107</v>
      </c>
      <c r="D94" s="3"/>
      <c r="E94" s="3">
        <v>-121438</v>
      </c>
      <c r="F94" s="3"/>
      <c r="G94" s="3">
        <f t="shared" si="16"/>
        <v>121438</v>
      </c>
      <c r="H94" s="3"/>
      <c r="I94" s="3">
        <f t="shared" si="23"/>
        <v>0</v>
      </c>
      <c r="J94" s="3"/>
      <c r="K94" s="3">
        <f t="shared" si="17"/>
        <v>0</v>
      </c>
      <c r="L94" s="3"/>
      <c r="M94" s="3">
        <f t="shared" si="18"/>
        <v>0</v>
      </c>
      <c r="O94" s="3"/>
      <c r="P94" s="3"/>
      <c r="Q94" s="3">
        <f t="shared" si="21"/>
        <v>0</v>
      </c>
      <c r="R94" s="3"/>
      <c r="S94" s="3"/>
      <c r="T94" s="3">
        <f t="shared" si="19"/>
        <v>0</v>
      </c>
      <c r="U94" s="3">
        <f t="shared" si="22"/>
        <v>0</v>
      </c>
      <c r="V94" s="3">
        <f t="shared" si="20"/>
        <v>0</v>
      </c>
      <c r="W94" s="3"/>
    </row>
    <row r="95" spans="1:23" ht="12.75" x14ac:dyDescent="0.2">
      <c r="A95" s="2">
        <f t="shared" si="15"/>
        <v>18</v>
      </c>
      <c r="B95" s="3"/>
      <c r="C95" s="3" t="s">
        <v>108</v>
      </c>
      <c r="D95" s="3"/>
      <c r="E95" s="3">
        <v>-83365</v>
      </c>
      <c r="F95" s="3"/>
      <c r="G95" s="3">
        <f t="shared" si="16"/>
        <v>83365</v>
      </c>
      <c r="H95" s="3"/>
      <c r="I95" s="3">
        <f t="shared" si="23"/>
        <v>0</v>
      </c>
      <c r="J95" s="3"/>
      <c r="K95" s="3">
        <f t="shared" si="17"/>
        <v>0</v>
      </c>
      <c r="L95" s="3"/>
      <c r="M95" s="3">
        <f t="shared" si="18"/>
        <v>0</v>
      </c>
      <c r="O95" s="3"/>
      <c r="P95" s="3"/>
      <c r="Q95" s="3">
        <f t="shared" si="21"/>
        <v>0</v>
      </c>
      <c r="R95" s="3"/>
      <c r="S95" s="3"/>
      <c r="T95" s="3">
        <f t="shared" si="19"/>
        <v>0</v>
      </c>
      <c r="U95" s="3">
        <f t="shared" si="22"/>
        <v>0</v>
      </c>
      <c r="V95" s="3">
        <f t="shared" si="20"/>
        <v>0</v>
      </c>
      <c r="W95" s="3"/>
    </row>
    <row r="96" spans="1:23" ht="12.75" x14ac:dyDescent="0.2">
      <c r="A96" s="2">
        <f t="shared" si="15"/>
        <v>19</v>
      </c>
      <c r="B96" s="3"/>
      <c r="C96" s="3" t="s">
        <v>109</v>
      </c>
      <c r="D96" s="3"/>
      <c r="E96" s="3">
        <v>4619</v>
      </c>
      <c r="F96" s="3"/>
      <c r="G96" s="3">
        <f t="shared" si="16"/>
        <v>-4619</v>
      </c>
      <c r="H96" s="3"/>
      <c r="I96" s="3">
        <f t="shared" si="23"/>
        <v>0</v>
      </c>
      <c r="J96" s="3"/>
      <c r="K96" s="3">
        <f t="shared" si="17"/>
        <v>0</v>
      </c>
      <c r="L96" s="3"/>
      <c r="M96" s="3">
        <f t="shared" si="18"/>
        <v>0</v>
      </c>
      <c r="O96" s="3"/>
      <c r="P96" s="3"/>
      <c r="Q96" s="3">
        <f t="shared" si="21"/>
        <v>0</v>
      </c>
      <c r="R96" s="3"/>
      <c r="S96" s="3"/>
      <c r="T96" s="3">
        <f t="shared" si="19"/>
        <v>0</v>
      </c>
      <c r="U96" s="3">
        <f t="shared" si="22"/>
        <v>0</v>
      </c>
      <c r="V96" s="3">
        <f t="shared" si="20"/>
        <v>0</v>
      </c>
      <c r="W96" s="3"/>
    </row>
    <row r="97" spans="1:23" ht="12.75" x14ac:dyDescent="0.2">
      <c r="A97" s="2">
        <f t="shared" si="15"/>
        <v>20</v>
      </c>
      <c r="B97" s="3"/>
      <c r="C97" s="3" t="s">
        <v>110</v>
      </c>
      <c r="D97" s="3"/>
      <c r="E97" s="3">
        <v>2692</v>
      </c>
      <c r="F97" s="3"/>
      <c r="G97" s="3">
        <f t="shared" si="16"/>
        <v>-2692</v>
      </c>
      <c r="H97" s="3"/>
      <c r="I97" s="3">
        <f t="shared" si="23"/>
        <v>0</v>
      </c>
      <c r="J97" s="3"/>
      <c r="K97" s="3">
        <f t="shared" si="17"/>
        <v>0</v>
      </c>
      <c r="L97" s="3"/>
      <c r="M97" s="3">
        <f t="shared" si="18"/>
        <v>0</v>
      </c>
      <c r="O97" s="3"/>
      <c r="P97" s="3"/>
      <c r="Q97" s="3">
        <f t="shared" si="21"/>
        <v>0</v>
      </c>
      <c r="R97" s="3"/>
      <c r="S97" s="3"/>
      <c r="T97" s="3">
        <f t="shared" si="19"/>
        <v>0</v>
      </c>
      <c r="U97" s="3">
        <f t="shared" si="22"/>
        <v>0</v>
      </c>
      <c r="V97" s="3">
        <f t="shared" si="20"/>
        <v>0</v>
      </c>
      <c r="W97" s="3"/>
    </row>
    <row r="98" spans="1:23" ht="12.75" x14ac:dyDescent="0.2">
      <c r="A98" s="2">
        <f t="shared" si="15"/>
        <v>21</v>
      </c>
      <c r="B98" s="3"/>
      <c r="C98" s="3" t="s">
        <v>111</v>
      </c>
      <c r="D98" s="3"/>
      <c r="E98" s="3">
        <v>215522</v>
      </c>
      <c r="F98" s="3"/>
      <c r="G98" s="3">
        <f t="shared" si="16"/>
        <v>-215522</v>
      </c>
      <c r="H98" s="3"/>
      <c r="I98" s="3">
        <f t="shared" si="23"/>
        <v>0</v>
      </c>
      <c r="J98" s="3"/>
      <c r="K98" s="3">
        <f t="shared" si="17"/>
        <v>0</v>
      </c>
      <c r="L98" s="3"/>
      <c r="M98" s="3">
        <f t="shared" si="18"/>
        <v>0</v>
      </c>
      <c r="O98" s="3"/>
      <c r="P98" s="3"/>
      <c r="Q98" s="3">
        <f t="shared" si="21"/>
        <v>0</v>
      </c>
      <c r="R98" s="3"/>
      <c r="S98" s="3"/>
      <c r="T98" s="3">
        <f t="shared" si="19"/>
        <v>0</v>
      </c>
      <c r="U98" s="3">
        <f t="shared" si="22"/>
        <v>0</v>
      </c>
      <c r="V98" s="3">
        <f t="shared" si="20"/>
        <v>0</v>
      </c>
      <c r="W98" s="3"/>
    </row>
    <row r="99" spans="1:23" ht="12.75" x14ac:dyDescent="0.2">
      <c r="A99" s="2">
        <f t="shared" si="15"/>
        <v>22</v>
      </c>
      <c r="B99" s="3"/>
      <c r="C99" s="3" t="s">
        <v>112</v>
      </c>
      <c r="D99" s="3"/>
      <c r="E99" s="3">
        <v>-82230</v>
      </c>
      <c r="F99" s="3"/>
      <c r="G99" s="3">
        <f t="shared" si="16"/>
        <v>82230</v>
      </c>
      <c r="H99" s="3"/>
      <c r="I99" s="3">
        <f t="shared" si="23"/>
        <v>0</v>
      </c>
      <c r="J99" s="3"/>
      <c r="K99" s="3">
        <f t="shared" si="17"/>
        <v>0</v>
      </c>
      <c r="L99" s="3"/>
      <c r="M99" s="3">
        <f t="shared" si="18"/>
        <v>0</v>
      </c>
      <c r="O99" s="3"/>
      <c r="P99" s="3"/>
      <c r="Q99" s="3">
        <f t="shared" si="21"/>
        <v>0</v>
      </c>
      <c r="R99" s="3"/>
      <c r="S99" s="3"/>
      <c r="T99" s="3">
        <f t="shared" si="19"/>
        <v>0</v>
      </c>
      <c r="U99" s="3">
        <f t="shared" si="22"/>
        <v>0</v>
      </c>
      <c r="V99" s="3">
        <f t="shared" si="20"/>
        <v>0</v>
      </c>
      <c r="W99" s="3"/>
    </row>
    <row r="100" spans="1:23" ht="12.75" x14ac:dyDescent="0.2">
      <c r="A100" s="2">
        <f t="shared" si="15"/>
        <v>23</v>
      </c>
      <c r="B100" s="3"/>
      <c r="C100" s="3" t="s">
        <v>113</v>
      </c>
      <c r="D100" s="3"/>
      <c r="E100" s="3">
        <v>-26754</v>
      </c>
      <c r="F100" s="3"/>
      <c r="G100" s="3">
        <f t="shared" si="16"/>
        <v>26754</v>
      </c>
      <c r="H100" s="3"/>
      <c r="I100" s="3">
        <f t="shared" si="23"/>
        <v>0</v>
      </c>
      <c r="J100" s="3"/>
      <c r="K100" s="3">
        <f t="shared" si="17"/>
        <v>0</v>
      </c>
      <c r="L100" s="3"/>
      <c r="M100" s="3">
        <f t="shared" si="18"/>
        <v>0</v>
      </c>
      <c r="O100" s="3"/>
      <c r="P100" s="3"/>
      <c r="Q100" s="3">
        <f t="shared" si="21"/>
        <v>0</v>
      </c>
      <c r="R100" s="3"/>
      <c r="S100" s="3"/>
      <c r="T100" s="3">
        <f t="shared" si="19"/>
        <v>0</v>
      </c>
      <c r="U100" s="3">
        <f t="shared" si="22"/>
        <v>0</v>
      </c>
      <c r="V100" s="3">
        <f t="shared" si="20"/>
        <v>0</v>
      </c>
      <c r="W100" s="3"/>
    </row>
    <row r="101" spans="1:23" ht="12.75" x14ac:dyDescent="0.2">
      <c r="A101" s="2">
        <f t="shared" si="15"/>
        <v>24</v>
      </c>
      <c r="B101" s="3"/>
      <c r="C101" s="3" t="s">
        <v>114</v>
      </c>
      <c r="D101" s="3"/>
      <c r="E101" s="3">
        <v>0</v>
      </c>
      <c r="F101" s="3"/>
      <c r="G101" s="3">
        <f t="shared" si="16"/>
        <v>0</v>
      </c>
      <c r="H101" s="3"/>
      <c r="I101" s="3">
        <f t="shared" si="23"/>
        <v>0</v>
      </c>
      <c r="J101" s="3"/>
      <c r="K101" s="3">
        <f t="shared" si="17"/>
        <v>0</v>
      </c>
      <c r="L101" s="3"/>
      <c r="M101" s="3">
        <f t="shared" si="18"/>
        <v>0</v>
      </c>
      <c r="O101" s="3"/>
      <c r="P101" s="3"/>
      <c r="Q101" s="3">
        <f t="shared" si="21"/>
        <v>0</v>
      </c>
      <c r="R101" s="3"/>
      <c r="S101" s="3"/>
      <c r="T101" s="3">
        <f t="shared" si="19"/>
        <v>0</v>
      </c>
      <c r="U101" s="3">
        <f t="shared" si="22"/>
        <v>0</v>
      </c>
      <c r="V101" s="3">
        <f t="shared" si="20"/>
        <v>0</v>
      </c>
      <c r="W101" s="3"/>
    </row>
    <row r="102" spans="1:23" ht="12.75" x14ac:dyDescent="0.2">
      <c r="A102" s="2">
        <f t="shared" si="15"/>
        <v>25</v>
      </c>
      <c r="B102" s="3"/>
      <c r="C102" s="3" t="s">
        <v>115</v>
      </c>
      <c r="D102" s="3"/>
      <c r="E102" s="3">
        <v>-10433</v>
      </c>
      <c r="F102" s="3"/>
      <c r="G102" s="3">
        <f t="shared" si="16"/>
        <v>10433</v>
      </c>
      <c r="H102" s="3"/>
      <c r="I102" s="3">
        <f t="shared" si="23"/>
        <v>0</v>
      </c>
      <c r="J102" s="3"/>
      <c r="K102" s="3">
        <f t="shared" si="17"/>
        <v>0</v>
      </c>
      <c r="L102" s="3"/>
      <c r="M102" s="3">
        <f t="shared" si="18"/>
        <v>0</v>
      </c>
      <c r="O102" s="3"/>
      <c r="P102" s="3"/>
      <c r="Q102" s="3">
        <f t="shared" si="21"/>
        <v>0</v>
      </c>
      <c r="R102" s="3"/>
      <c r="S102" s="3"/>
      <c r="T102" s="3">
        <f t="shared" si="19"/>
        <v>0</v>
      </c>
      <c r="U102" s="3">
        <f t="shared" si="22"/>
        <v>0</v>
      </c>
      <c r="V102" s="3">
        <f t="shared" si="20"/>
        <v>0</v>
      </c>
      <c r="W102" s="3"/>
    </row>
    <row r="103" spans="1:23" ht="12.75" x14ac:dyDescent="0.2">
      <c r="A103" s="2">
        <f t="shared" si="15"/>
        <v>26</v>
      </c>
      <c r="B103" s="3"/>
      <c r="C103" s="3" t="s">
        <v>116</v>
      </c>
      <c r="D103" s="3"/>
      <c r="E103" s="3">
        <v>-93544</v>
      </c>
      <c r="F103" s="3"/>
      <c r="G103" s="3">
        <f t="shared" si="16"/>
        <v>93544</v>
      </c>
      <c r="H103" s="3"/>
      <c r="I103" s="3">
        <f t="shared" si="23"/>
        <v>0</v>
      </c>
      <c r="J103" s="3"/>
      <c r="K103" s="3">
        <f t="shared" si="17"/>
        <v>0</v>
      </c>
      <c r="L103" s="3"/>
      <c r="M103" s="3">
        <f t="shared" si="18"/>
        <v>0</v>
      </c>
      <c r="O103" s="3"/>
      <c r="P103" s="3"/>
      <c r="Q103" s="3">
        <f t="shared" si="21"/>
        <v>0</v>
      </c>
      <c r="R103" s="3"/>
      <c r="S103" s="3"/>
      <c r="T103" s="3">
        <f t="shared" si="19"/>
        <v>0</v>
      </c>
      <c r="U103" s="3">
        <f t="shared" si="22"/>
        <v>0</v>
      </c>
      <c r="V103" s="3">
        <f t="shared" si="20"/>
        <v>0</v>
      </c>
      <c r="W103" s="3"/>
    </row>
    <row r="104" spans="1:23" ht="12.75" x14ac:dyDescent="0.2">
      <c r="A104" s="2">
        <f t="shared" si="15"/>
        <v>27</v>
      </c>
      <c r="B104" s="3"/>
      <c r="C104" s="3" t="s">
        <v>117</v>
      </c>
      <c r="D104" s="3"/>
      <c r="E104" s="18">
        <v>161700</v>
      </c>
      <c r="F104" s="3"/>
      <c r="G104" s="8">
        <f t="shared" si="16"/>
        <v>-161700</v>
      </c>
      <c r="H104" s="3"/>
      <c r="I104" s="18">
        <f t="shared" si="23"/>
        <v>0</v>
      </c>
      <c r="J104" s="17"/>
      <c r="K104" s="18">
        <f t="shared" si="17"/>
        <v>0</v>
      </c>
      <c r="L104" s="17"/>
      <c r="M104" s="18">
        <f t="shared" si="18"/>
        <v>0</v>
      </c>
      <c r="O104" s="18"/>
      <c r="P104" s="18"/>
      <c r="Q104" s="18">
        <f t="shared" si="21"/>
        <v>0</v>
      </c>
      <c r="R104" s="18"/>
      <c r="S104" s="18"/>
      <c r="T104" s="18">
        <f t="shared" si="19"/>
        <v>0</v>
      </c>
      <c r="U104" s="18">
        <f t="shared" si="22"/>
        <v>0</v>
      </c>
      <c r="V104" s="18">
        <f t="shared" si="20"/>
        <v>0</v>
      </c>
      <c r="W104" s="3"/>
    </row>
    <row r="105" spans="1:23" ht="12.75" x14ac:dyDescent="0.2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x14ac:dyDescent="0.2">
      <c r="A106" s="2">
        <f>A104+1</f>
        <v>28</v>
      </c>
      <c r="B106" s="3"/>
      <c r="C106" s="3" t="s">
        <v>118</v>
      </c>
      <c r="D106" s="3"/>
      <c r="E106" s="8">
        <f>SUM(E85:E104)</f>
        <v>2634608</v>
      </c>
      <c r="F106" s="3"/>
      <c r="G106" s="8">
        <f>SUM(G85:G104)</f>
        <v>-2634608</v>
      </c>
      <c r="H106" s="3"/>
      <c r="I106" s="8">
        <f>SUM(I85:I104)</f>
        <v>0</v>
      </c>
      <c r="J106" s="17"/>
      <c r="K106" s="8">
        <f>SUM(K85:K104)</f>
        <v>0</v>
      </c>
      <c r="L106" s="17"/>
      <c r="M106" s="8">
        <f>SUM(M85:M104)</f>
        <v>0</v>
      </c>
      <c r="O106" s="8">
        <f t="shared" ref="O106:V106" si="24">SUM(O85:O104)</f>
        <v>0</v>
      </c>
      <c r="P106" s="8">
        <f t="shared" si="24"/>
        <v>0</v>
      </c>
      <c r="Q106" s="8">
        <f t="shared" si="24"/>
        <v>0</v>
      </c>
      <c r="R106" s="8">
        <f t="shared" si="24"/>
        <v>0</v>
      </c>
      <c r="S106" s="8">
        <f t="shared" si="24"/>
        <v>0</v>
      </c>
      <c r="T106" s="8">
        <f t="shared" si="24"/>
        <v>0</v>
      </c>
      <c r="U106" s="8">
        <f t="shared" si="24"/>
        <v>0</v>
      </c>
      <c r="V106" s="8">
        <f t="shared" si="24"/>
        <v>0</v>
      </c>
      <c r="W106" s="3"/>
    </row>
    <row r="107" spans="1:23" ht="12.75" x14ac:dyDescent="0.2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x14ac:dyDescent="0.2">
      <c r="A108" s="2">
        <f>A106+1</f>
        <v>29</v>
      </c>
      <c r="B108" s="3"/>
      <c r="C108" s="3" t="s">
        <v>119</v>
      </c>
      <c r="D108" s="3"/>
      <c r="E108" s="3">
        <f>E82+E106</f>
        <v>2593229</v>
      </c>
      <c r="F108" s="3"/>
      <c r="G108" s="3">
        <f>G82+G106</f>
        <v>-2532969</v>
      </c>
      <c r="H108" s="3"/>
      <c r="I108" s="3">
        <f>I82+I106</f>
        <v>60260</v>
      </c>
      <c r="J108" s="3"/>
      <c r="K108" s="3">
        <f>K82+K106</f>
        <v>0</v>
      </c>
      <c r="L108" s="3"/>
      <c r="M108" s="3">
        <f>M82+M106</f>
        <v>60260</v>
      </c>
      <c r="O108" s="3">
        <f t="shared" ref="O108:V108" si="25">O82+O106</f>
        <v>0</v>
      </c>
      <c r="P108" s="3">
        <f t="shared" si="25"/>
        <v>0</v>
      </c>
      <c r="Q108" s="3">
        <f t="shared" si="25"/>
        <v>0</v>
      </c>
      <c r="R108" s="3">
        <f t="shared" si="25"/>
        <v>0</v>
      </c>
      <c r="S108" s="3">
        <f t="shared" si="25"/>
        <v>0</v>
      </c>
      <c r="T108" s="3">
        <f t="shared" si="25"/>
        <v>0</v>
      </c>
      <c r="U108" s="3">
        <f t="shared" si="25"/>
        <v>0</v>
      </c>
      <c r="V108" s="3">
        <f t="shared" si="25"/>
        <v>0</v>
      </c>
      <c r="W108" s="3"/>
    </row>
    <row r="109" spans="1:23" ht="11.25" x14ac:dyDescent="0.2">
      <c r="A109" s="29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23" ht="12.75" x14ac:dyDescent="0.2">
      <c r="A110" s="11">
        <f>A108+1</f>
        <v>30</v>
      </c>
      <c r="B110" s="30"/>
      <c r="C110" s="17" t="s">
        <v>120</v>
      </c>
      <c r="D110" s="30"/>
      <c r="E110" s="17">
        <v>3099</v>
      </c>
      <c r="F110" s="17"/>
      <c r="G110" s="3">
        <f>I110-E110</f>
        <v>-3099</v>
      </c>
      <c r="H110" s="17"/>
      <c r="I110" s="17">
        <v>0</v>
      </c>
      <c r="J110" s="17"/>
      <c r="K110" s="3">
        <f>M110-I110</f>
        <v>0</v>
      </c>
      <c r="L110" s="17"/>
      <c r="M110" s="17">
        <f>I110</f>
        <v>0</v>
      </c>
      <c r="N110" s="31"/>
      <c r="O110" s="3">
        <v>0</v>
      </c>
      <c r="P110" s="3">
        <v>0</v>
      </c>
      <c r="Q110" s="3">
        <f>O110-P110</f>
        <v>0</v>
      </c>
      <c r="R110" s="3">
        <v>0</v>
      </c>
      <c r="S110" s="3">
        <v>0</v>
      </c>
      <c r="T110" s="3">
        <f>S110*5/12</f>
        <v>0</v>
      </c>
      <c r="U110" s="3">
        <v>0</v>
      </c>
      <c r="V110" s="3">
        <f>Q110+R110+U110</f>
        <v>0</v>
      </c>
    </row>
    <row r="111" spans="1:23" ht="11.25" x14ac:dyDescent="0.2">
      <c r="A111" s="32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23" ht="12.75" x14ac:dyDescent="0.2">
      <c r="A112" s="2">
        <f>A110+1</f>
        <v>31</v>
      </c>
      <c r="B112" s="3"/>
      <c r="C112" s="3" t="s">
        <v>121</v>
      </c>
      <c r="D112" s="3"/>
      <c r="E112" s="3">
        <f>E108+E110</f>
        <v>2596328</v>
      </c>
      <c r="F112" s="3"/>
      <c r="G112" s="3">
        <f>G86+G110</f>
        <v>-1822065</v>
      </c>
      <c r="H112" s="3"/>
      <c r="I112" s="3">
        <f>I108+I110</f>
        <v>60260</v>
      </c>
      <c r="J112" s="3"/>
      <c r="K112" s="3">
        <f>K86+K110</f>
        <v>0</v>
      </c>
      <c r="L112" s="3"/>
      <c r="M112" s="3">
        <f>M108+M110</f>
        <v>60260</v>
      </c>
      <c r="O112" s="3">
        <f t="shared" ref="O112:V112" si="26">O108+O110</f>
        <v>0</v>
      </c>
      <c r="P112" s="3">
        <f t="shared" si="26"/>
        <v>0</v>
      </c>
      <c r="Q112" s="3">
        <f t="shared" si="26"/>
        <v>0</v>
      </c>
      <c r="R112" s="3">
        <f t="shared" si="26"/>
        <v>0</v>
      </c>
      <c r="S112" s="3">
        <f t="shared" si="26"/>
        <v>0</v>
      </c>
      <c r="T112" s="3">
        <f t="shared" si="26"/>
        <v>0</v>
      </c>
      <c r="U112" s="3">
        <f t="shared" si="26"/>
        <v>0</v>
      </c>
      <c r="V112" s="3">
        <f t="shared" si="26"/>
        <v>0</v>
      </c>
    </row>
    <row r="113" spans="1:13" ht="11.25" x14ac:dyDescent="0.2">
      <c r="A113" s="32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1.25" x14ac:dyDescent="0.2">
      <c r="A114" s="32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1.25" x14ac:dyDescent="0.2">
      <c r="A115" s="32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1.25" x14ac:dyDescent="0.2">
      <c r="A116" s="32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11.25" x14ac:dyDescent="0.2">
      <c r="A117" s="32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1.25" x14ac:dyDescent="0.2">
      <c r="A118" s="32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11.25" x14ac:dyDescent="0.2">
      <c r="A119" s="32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11.25" x14ac:dyDescent="0.2">
      <c r="A120" s="3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1.25" x14ac:dyDescent="0.2">
      <c r="A121" s="32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1.25" x14ac:dyDescent="0.2">
      <c r="A122" s="32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1.25" x14ac:dyDescent="0.2">
      <c r="A123" s="32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1.25" x14ac:dyDescent="0.2">
      <c r="A124" s="32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1.25" x14ac:dyDescent="0.2">
      <c r="A125" s="32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1.25" x14ac:dyDescent="0.2">
      <c r="A126" s="32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1.25" x14ac:dyDescent="0.2">
      <c r="A127" s="32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1.25" x14ac:dyDescent="0.2">
      <c r="A128" s="32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1.25" x14ac:dyDescent="0.2">
      <c r="A129" s="32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1.25" x14ac:dyDescent="0.2">
      <c r="A130" s="32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1.25" x14ac:dyDescent="0.2">
      <c r="A131" s="3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1.25" x14ac:dyDescent="0.2">
      <c r="A132" s="32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1.25" x14ac:dyDescent="0.2">
      <c r="A133" s="32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1.25" x14ac:dyDescent="0.2">
      <c r="A134" s="32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1.25" x14ac:dyDescent="0.2">
      <c r="A135" s="32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1.25" x14ac:dyDescent="0.2">
      <c r="A136" s="3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1.25" x14ac:dyDescent="0.2">
      <c r="A137" s="32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1.25" x14ac:dyDescent="0.2">
      <c r="A138" s="32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1.25" x14ac:dyDescent="0.2">
      <c r="A139" s="32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1.25" x14ac:dyDescent="0.2">
      <c r="A140" s="32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1.25" x14ac:dyDescent="0.2">
      <c r="A141" s="32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1.25" x14ac:dyDescent="0.2">
      <c r="A142" s="32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1.25" x14ac:dyDescent="0.2">
      <c r="A143" s="32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1.25" x14ac:dyDescent="0.2">
      <c r="A144" s="32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1.25" x14ac:dyDescent="0.2">
      <c r="A145" s="3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1.25" x14ac:dyDescent="0.2">
      <c r="A146" s="32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1.25" x14ac:dyDescent="0.2">
      <c r="A147" s="32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1.25" x14ac:dyDescent="0.2">
      <c r="A148" s="32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1.25" x14ac:dyDescent="0.2">
      <c r="A149" s="32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1.25" x14ac:dyDescent="0.2">
      <c r="A150" s="32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1.25" x14ac:dyDescent="0.2">
      <c r="A151" s="32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1.25" x14ac:dyDescent="0.2">
      <c r="A152" s="32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1.25" x14ac:dyDescent="0.2">
      <c r="A153" s="32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1.25" x14ac:dyDescent="0.2">
      <c r="A154" s="32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1.25" x14ac:dyDescent="0.2">
      <c r="A155" s="32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1.25" x14ac:dyDescent="0.2">
      <c r="A156" s="32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1.25" x14ac:dyDescent="0.2">
      <c r="A157" s="32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1.25" x14ac:dyDescent="0.2">
      <c r="A158" s="32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1.25" x14ac:dyDescent="0.2">
      <c r="A159" s="32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1.25" x14ac:dyDescent="0.2">
      <c r="A160" s="32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x14ac:dyDescent="0.15">
      <c r="A161" s="3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</row>
    <row r="162" spans="1:13" x14ac:dyDescent="0.15">
      <c r="A162" s="3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</row>
    <row r="163" spans="1:13" x14ac:dyDescent="0.15">
      <c r="A163" s="3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</row>
    <row r="164" spans="1:13" x14ac:dyDescent="0.15">
      <c r="A164" s="3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</row>
    <row r="165" spans="1:13" x14ac:dyDescent="0.15">
      <c r="A165" s="3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</row>
    <row r="166" spans="1:13" x14ac:dyDescent="0.15">
      <c r="A166" s="3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1:13" x14ac:dyDescent="0.15">
      <c r="A167" s="3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1:13" x14ac:dyDescent="0.15">
      <c r="A168" s="3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1:13" x14ac:dyDescent="0.15">
      <c r="A169" s="3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1:13" x14ac:dyDescent="0.15">
      <c r="A170" s="3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1:13" x14ac:dyDescent="0.15">
      <c r="A171" s="3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1:13" x14ac:dyDescent="0.15">
      <c r="A172" s="3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1:13" x14ac:dyDescent="0.15">
      <c r="A173" s="3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1:13" x14ac:dyDescent="0.15">
      <c r="A174" s="3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1:13" x14ac:dyDescent="0.15">
      <c r="A175" s="3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x14ac:dyDescent="0.15">
      <c r="A176" s="3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1:13" x14ac:dyDescent="0.15">
      <c r="A177" s="3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1:13" x14ac:dyDescent="0.15">
      <c r="A178" s="3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1:13" x14ac:dyDescent="0.15">
      <c r="A179" s="3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1:13" x14ac:dyDescent="0.15">
      <c r="A180" s="3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3" x14ac:dyDescent="0.15">
      <c r="A181" s="3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1:13" x14ac:dyDescent="0.15">
      <c r="A182" s="3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1:13" x14ac:dyDescent="0.15">
      <c r="A183" s="3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1:13" x14ac:dyDescent="0.15">
      <c r="A184" s="3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1:13" x14ac:dyDescent="0.15">
      <c r="A185" s="3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1:13" x14ac:dyDescent="0.15">
      <c r="A186" s="3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1:13" x14ac:dyDescent="0.15">
      <c r="A187" s="33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1:13" x14ac:dyDescent="0.15">
      <c r="A188" s="33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1:13" x14ac:dyDescent="0.15">
      <c r="A189" s="33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  <row r="190" spans="1:13" x14ac:dyDescent="0.15">
      <c r="A190" s="33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</row>
    <row r="191" spans="1:13" x14ac:dyDescent="0.15">
      <c r="A191" s="33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</row>
    <row r="192" spans="1:13" x14ac:dyDescent="0.15">
      <c r="A192" s="33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</row>
    <row r="193" spans="1:13" x14ac:dyDescent="0.15">
      <c r="A193" s="33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</row>
    <row r="194" spans="1:13" x14ac:dyDescent="0.15">
      <c r="A194" s="33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</row>
    <row r="195" spans="1:13" x14ac:dyDescent="0.15">
      <c r="A195" s="3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</row>
    <row r="196" spans="1:13" x14ac:dyDescent="0.15">
      <c r="A196" s="33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</row>
    <row r="197" spans="1:13" x14ac:dyDescent="0.15">
      <c r="A197" s="3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</row>
    <row r="198" spans="1:13" x14ac:dyDescent="0.15">
      <c r="A198" s="33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</row>
    <row r="199" spans="1:13" x14ac:dyDescent="0.15">
      <c r="A199" s="33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</row>
  </sheetData>
  <mergeCells count="9">
    <mergeCell ref="A63:M63"/>
    <mergeCell ref="A64:M64"/>
    <mergeCell ref="A65:M65"/>
    <mergeCell ref="A1:M1"/>
    <mergeCell ref="A2:M2"/>
    <mergeCell ref="A3:M3"/>
    <mergeCell ref="A4:M4"/>
    <mergeCell ref="E9:I9"/>
    <mergeCell ref="A62:M6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8528136648D4D8968E5872081A263" ma:contentTypeVersion="12" ma:contentTypeDescription="Create a new document." ma:contentTypeScope="" ma:versionID="3effcf09d92653f4b14d9bb14a592efd">
  <xsd:schema xmlns:xsd="http://www.w3.org/2001/XMLSchema" xmlns:xs="http://www.w3.org/2001/XMLSchema" xmlns:p="http://schemas.microsoft.com/office/2006/metadata/properties" xmlns:ns2="28d7d2f3-27e7-4f6a-8ecf-2b38431ddf24" xmlns:ns3="60286e02-0208-42e7-a153-a32c68c2dac1" targetNamespace="http://schemas.microsoft.com/office/2006/metadata/properties" ma:root="true" ma:fieldsID="35f3e98e9f75a3b3fa8893d608c3f6bb" ns2:_="" ns3:_="">
    <xsd:import namespace="28d7d2f3-27e7-4f6a-8ecf-2b38431ddf24"/>
    <xsd:import namespace="60286e02-0208-42e7-a153-a32c68c2da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7d2f3-27e7-4f6a-8ecf-2b38431ddf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86e02-0208-42e7-a153-a32c68c2dac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7B6830-26AA-4D48-B563-CC98867FFE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6DC0F8-5F7F-4185-89CF-41C15D3EB6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7d2f3-27e7-4f6a-8ecf-2b38431ddf24"/>
    <ds:schemaRef ds:uri="60286e02-0208-42e7-a153-a32c68c2da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D1FDA6-BF63-428E-AC04-F28C4700E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 7.2 - Fed &amp; St Income Tax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Panpilas Fischer</dc:creator>
  <cp:lastModifiedBy>Braun, Monica</cp:lastModifiedBy>
  <dcterms:created xsi:type="dcterms:W3CDTF">2021-10-12T20:16:09Z</dcterms:created>
  <dcterms:modified xsi:type="dcterms:W3CDTF">2021-10-14T13:00:38Z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0x0101002168528136648D4D8968E5872081A263</vt:lpwstr>
  </property>
</Properties>
</file>