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Finshare\GENACCT\08-Rate Cases\2020 Kentucky Rate Case\6 - Attorney General Data Request 2 (coming 0825)\AG 2-35\"/>
    </mc:Choice>
  </mc:AlternateContent>
  <bookViews>
    <workbookView xWindow="0" yWindow="0" windowWidth="23040" windowHeight="9192"/>
  </bookViews>
  <sheets>
    <sheet name="Delt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8" i="1"/>
  <c r="H16" i="1"/>
  <c r="H19" i="1" s="1"/>
  <c r="G16" i="1"/>
  <c r="G19" i="1" s="1"/>
  <c r="F16" i="1"/>
  <c r="F19" i="1" s="1"/>
  <c r="E16" i="1"/>
  <c r="E19" i="1" s="1"/>
  <c r="D16" i="1"/>
  <c r="D19" i="1" s="1"/>
  <c r="C16" i="1"/>
  <c r="C19" i="1" s="1"/>
  <c r="B16" i="1"/>
  <c r="J16" i="1" s="1"/>
  <c r="H15" i="1"/>
  <c r="H18" i="1" s="1"/>
  <c r="G15" i="1"/>
  <c r="G18" i="1" s="1"/>
  <c r="F15" i="1"/>
  <c r="F18" i="1" s="1"/>
  <c r="E15" i="1"/>
  <c r="E18" i="1" s="1"/>
  <c r="D15" i="1"/>
  <c r="D18" i="1" s="1"/>
  <c r="C15" i="1"/>
  <c r="C18" i="1" s="1"/>
  <c r="C20" i="1" s="1"/>
  <c r="J14" i="1"/>
  <c r="B15" i="1" s="1"/>
  <c r="F7" i="1"/>
  <c r="E7" i="1"/>
  <c r="D7" i="1"/>
  <c r="C7" i="1"/>
  <c r="B7" i="1"/>
  <c r="G7" i="1" s="1"/>
  <c r="G5" i="1"/>
  <c r="G4" i="1"/>
  <c r="G3" i="1"/>
  <c r="B18" i="1" l="1"/>
  <c r="B20" i="1" s="1"/>
  <c r="D20" i="1"/>
  <c r="E20" i="1"/>
  <c r="G20" i="1"/>
  <c r="E8" i="1"/>
  <c r="C8" i="1"/>
  <c r="B8" i="1"/>
  <c r="F8" i="1"/>
  <c r="D8" i="1"/>
  <c r="F20" i="1"/>
  <c r="H20" i="1"/>
  <c r="B19" i="1"/>
  <c r="J19" i="1" s="1"/>
  <c r="I15" i="1"/>
  <c r="I18" i="1" s="1"/>
  <c r="I20" i="1" s="1"/>
  <c r="G8" i="1" l="1"/>
  <c r="J15" i="1"/>
  <c r="J18" i="1" s="1"/>
  <c r="J20" i="1" s="1"/>
  <c r="M20" i="1" s="1"/>
</calcChain>
</file>

<file path=xl/sharedStrings.xml><?xml version="1.0" encoding="utf-8"?>
<sst xmlns="http://schemas.openxmlformats.org/spreadsheetml/2006/main" count="26" uniqueCount="23">
  <si>
    <t>Peoples</t>
  </si>
  <si>
    <t>PTWP</t>
  </si>
  <si>
    <t>EGC KY</t>
  </si>
  <si>
    <t>EGC WV</t>
  </si>
  <si>
    <t>Delta</t>
  </si>
  <si>
    <t>Total</t>
  </si>
  <si>
    <t>Customer count at year-end</t>
  </si>
  <si>
    <t>Commercial Customers</t>
  </si>
  <si>
    <t>Industrial Customers</t>
  </si>
  <si>
    <t>Residential Customers</t>
  </si>
  <si>
    <t>PNG</t>
  </si>
  <si>
    <t>PNG Gathering LLC</t>
  </si>
  <si>
    <t>KY</t>
  </si>
  <si>
    <t>WV</t>
  </si>
  <si>
    <t>Homeworks</t>
  </si>
  <si>
    <t>PNG Co</t>
  </si>
  <si>
    <t>Essential</t>
  </si>
  <si>
    <t>O&amp;M less purchased gas expense; capex</t>
  </si>
  <si>
    <t>With Delta</t>
  </si>
  <si>
    <t>Without Delta</t>
  </si>
  <si>
    <t>Execs to Delta</t>
  </si>
  <si>
    <t>Remaining</t>
  </si>
  <si>
    <t>EXECUTIVE.ALLOC1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</si>
</sst>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1" applyNumberFormat="1" applyFont="1" applyFill="1" applyBorder="1"/>
    <xf numFmtId="164" fontId="0" fillId="0" borderId="0" xfId="0" applyNumberFormat="1" applyFill="1"/>
    <xf numFmtId="43" fontId="0" fillId="0" borderId="0" xfId="0" applyNumberFormat="1" applyFill="1"/>
    <xf numFmtId="0" fontId="0" fillId="0" borderId="0" xfId="0" applyFill="1" applyAlignment="1">
      <alignment wrapText="1"/>
    </xf>
    <xf numFmtId="165" fontId="0" fillId="0" borderId="0" xfId="0" applyNumberFormat="1" applyFont="1" applyFill="1"/>
    <xf numFmtId="165" fontId="0" fillId="0" borderId="0" xfId="0" applyNumberFormat="1" applyFill="1"/>
    <xf numFmtId="10" fontId="0" fillId="0" borderId="0" xfId="0" applyNumberFormat="1" applyFill="1"/>
    <xf numFmtId="10" fontId="0" fillId="0" borderId="0" xfId="2" applyNumberFormat="1" applyFont="1" applyFill="1"/>
    <xf numFmtId="10" fontId="3" fillId="0" borderId="0" xfId="2" applyNumberFormat="1" applyFont="1" applyFill="1"/>
    <xf numFmtId="10" fontId="0" fillId="2" borderId="0" xfId="2" applyNumberFormat="1" applyFont="1" applyFill="1"/>
    <xf numFmtId="10" fontId="3" fillId="2" borderId="0" xfId="2" applyNumberFormat="1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/>
    <xf numFmtId="43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3901\AppData\Local\Microsoft\Windows\INetCache\Content.Outlook\HL2MDZ5X\PNG%20Intercompany%20Billing%20Alloc%20Percentages%20to%20Essential_Update%202-8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Plan"/>
      <sheetName val="January"/>
      <sheetName val="Cus"/>
      <sheetName val="Exec - Delta"/>
      <sheetName val="Dec Staffing"/>
      <sheetName val="ICO to Essential"/>
      <sheetName val="revised erin andy"/>
      <sheetName val="Alloc %"/>
      <sheetName val="Delta"/>
    </sheetNames>
    <sheetDataSet>
      <sheetData sheetId="0"/>
      <sheetData sheetId="1"/>
      <sheetData sheetId="2"/>
      <sheetData sheetId="3">
        <row r="17">
          <cell r="Q17">
            <v>0.24820981387463739</v>
          </cell>
        </row>
        <row r="20">
          <cell r="Q20">
            <v>0.60245888666007474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workbookViewId="0">
      <selection activeCell="F18" sqref="F18"/>
    </sheetView>
  </sheetViews>
  <sheetFormatPr defaultColWidth="8.77734375" defaultRowHeight="14.4" x14ac:dyDescent="0.3"/>
  <cols>
    <col min="1" max="1" width="26.44140625" style="4" customWidth="1"/>
    <col min="2" max="2" width="14.6640625" style="4" bestFit="1" customWidth="1"/>
    <col min="3" max="3" width="13.6640625" style="4" bestFit="1" customWidth="1"/>
    <col min="4" max="5" width="12.5546875" style="4" bestFit="1" customWidth="1"/>
    <col min="6" max="6" width="14.6640625" style="4" bestFit="1" customWidth="1"/>
    <col min="7" max="16384" width="8.77734375" style="4"/>
  </cols>
  <sheetData>
    <row r="2" spans="1:12" x14ac:dyDescent="0.3">
      <c r="A2" s="1"/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12" x14ac:dyDescent="0.3">
      <c r="A3" s="1" t="s">
        <v>6</v>
      </c>
      <c r="B3" s="5">
        <v>632100</v>
      </c>
      <c r="C3" s="5">
        <v>62637</v>
      </c>
      <c r="D3" s="5">
        <v>2931</v>
      </c>
      <c r="E3" s="5">
        <v>12845</v>
      </c>
      <c r="F3" s="5">
        <v>36036</v>
      </c>
      <c r="G3" s="6">
        <f>SUM(B3:F3)</f>
        <v>746549</v>
      </c>
    </row>
    <row r="4" spans="1:12" x14ac:dyDescent="0.3">
      <c r="A4" s="1" t="s">
        <v>7</v>
      </c>
      <c r="B4" s="5">
        <v>49699</v>
      </c>
      <c r="C4" s="5">
        <v>4360.083333333333</v>
      </c>
      <c r="D4" s="5">
        <v>0</v>
      </c>
      <c r="E4" s="5">
        <v>1035</v>
      </c>
      <c r="F4" s="5">
        <v>4365</v>
      </c>
      <c r="G4" s="6">
        <f t="shared" ref="G4:G7" si="0">SUM(B4:F4)</f>
        <v>59459.083333333336</v>
      </c>
    </row>
    <row r="5" spans="1:12" x14ac:dyDescent="0.3">
      <c r="A5" s="1" t="s">
        <v>8</v>
      </c>
      <c r="B5" s="5">
        <v>396</v>
      </c>
      <c r="C5" s="5">
        <v>26</v>
      </c>
      <c r="D5" s="5">
        <v>0</v>
      </c>
      <c r="E5" s="5">
        <v>13</v>
      </c>
      <c r="F5" s="5">
        <v>1020</v>
      </c>
      <c r="G5" s="6">
        <f t="shared" si="0"/>
        <v>1455</v>
      </c>
    </row>
    <row r="6" spans="1:12" x14ac:dyDescent="0.3">
      <c r="G6" s="6"/>
    </row>
    <row r="7" spans="1:12" x14ac:dyDescent="0.3">
      <c r="A7" s="4" t="s">
        <v>9</v>
      </c>
      <c r="B7" s="6">
        <f>+B3-B4-B5</f>
        <v>582005</v>
      </c>
      <c r="C7" s="6">
        <f t="shared" ref="C7:F7" si="1">+C3-C4-C5</f>
        <v>58250.916666666664</v>
      </c>
      <c r="D7" s="6">
        <f t="shared" si="1"/>
        <v>2931</v>
      </c>
      <c r="E7" s="6">
        <f t="shared" si="1"/>
        <v>11797</v>
      </c>
      <c r="F7" s="6">
        <f t="shared" si="1"/>
        <v>30651</v>
      </c>
      <c r="G7" s="6">
        <f t="shared" si="0"/>
        <v>685634.91666666663</v>
      </c>
    </row>
    <row r="8" spans="1:12" x14ac:dyDescent="0.3">
      <c r="B8" s="7">
        <f>ROUND(B7/$G7,4)*100-0.01</f>
        <v>84.88</v>
      </c>
      <c r="C8" s="7">
        <f t="shared" ref="C8:F8" si="2">ROUND(C7/$G7,4)*100</f>
        <v>8.5</v>
      </c>
      <c r="D8" s="7">
        <f t="shared" si="2"/>
        <v>0.43</v>
      </c>
      <c r="E8" s="7">
        <f t="shared" si="2"/>
        <v>1.72</v>
      </c>
      <c r="F8" s="7">
        <f t="shared" si="2"/>
        <v>4.47</v>
      </c>
      <c r="G8" s="7">
        <f>SUM(B8:F8)</f>
        <v>100</v>
      </c>
    </row>
    <row r="12" spans="1:12" x14ac:dyDescent="0.3">
      <c r="A12" s="16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8.8" x14ac:dyDescent="0.3">
      <c r="A13" s="17"/>
      <c r="B13" s="18" t="s">
        <v>10</v>
      </c>
      <c r="C13" s="18" t="s">
        <v>1</v>
      </c>
      <c r="D13" s="18" t="s">
        <v>11</v>
      </c>
      <c r="E13" s="19" t="s">
        <v>12</v>
      </c>
      <c r="F13" s="19" t="s">
        <v>13</v>
      </c>
      <c r="G13" s="19" t="s">
        <v>14</v>
      </c>
      <c r="H13" s="19" t="s">
        <v>15</v>
      </c>
      <c r="I13" s="19" t="s">
        <v>4</v>
      </c>
      <c r="J13" s="19" t="s">
        <v>5</v>
      </c>
      <c r="K13" s="17"/>
      <c r="L13" s="19" t="s">
        <v>16</v>
      </c>
    </row>
    <row r="14" spans="1:12" ht="28.8" x14ac:dyDescent="0.3">
      <c r="A14" s="8" t="s">
        <v>17</v>
      </c>
      <c r="B14" s="9">
        <v>414.56926929999997</v>
      </c>
      <c r="C14" s="9">
        <v>43.271364399999996</v>
      </c>
      <c r="D14" s="9">
        <v>0.99859320000000007</v>
      </c>
      <c r="E14" s="9">
        <v>1.6397250000000001</v>
      </c>
      <c r="F14" s="9">
        <v>7.3115248000000008</v>
      </c>
      <c r="G14" s="9">
        <v>0.57081539999999997</v>
      </c>
      <c r="H14" s="9">
        <v>1.0333672</v>
      </c>
      <c r="I14" s="9">
        <v>26.6</v>
      </c>
      <c r="J14" s="10">
        <f t="shared" ref="J14" si="3">SUM(B14:I14)</f>
        <v>495.99465930000002</v>
      </c>
    </row>
    <row r="15" spans="1:12" x14ac:dyDescent="0.3">
      <c r="B15" s="11">
        <f>ROUND(B14/$J14,4)+0.0001</f>
        <v>0.83589999999999998</v>
      </c>
      <c r="C15" s="11">
        <f t="shared" ref="C15:I15" si="4">ROUND(C14/$J14,4)</f>
        <v>8.72E-2</v>
      </c>
      <c r="D15" s="11">
        <f t="shared" si="4"/>
        <v>2E-3</v>
      </c>
      <c r="E15" s="11">
        <f t="shared" si="4"/>
        <v>3.3E-3</v>
      </c>
      <c r="F15" s="11">
        <f t="shared" si="4"/>
        <v>1.47E-2</v>
      </c>
      <c r="G15" s="11">
        <f t="shared" si="4"/>
        <v>1.1999999999999999E-3</v>
      </c>
      <c r="H15" s="11">
        <f t="shared" si="4"/>
        <v>2.0999999999999999E-3</v>
      </c>
      <c r="I15" s="11">
        <f t="shared" si="4"/>
        <v>5.3600000000000002E-2</v>
      </c>
      <c r="J15" s="11">
        <f>SUM(B15:I15)</f>
        <v>1</v>
      </c>
      <c r="K15" s="4" t="s">
        <v>18</v>
      </c>
    </row>
    <row r="16" spans="1:12" x14ac:dyDescent="0.3">
      <c r="B16" s="11">
        <f>ROUND(+B14/SUM($B$14:$H$14),4)</f>
        <v>0.88319999999999999</v>
      </c>
      <c r="C16" s="11">
        <f t="shared" ref="C16:H16" si="5">ROUND(+C14/SUM($B$14:$H$14),4)</f>
        <v>9.2200000000000004E-2</v>
      </c>
      <c r="D16" s="11">
        <f t="shared" si="5"/>
        <v>2.0999999999999999E-3</v>
      </c>
      <c r="E16" s="11">
        <f t="shared" si="5"/>
        <v>3.5000000000000001E-3</v>
      </c>
      <c r="F16" s="11">
        <f t="shared" si="5"/>
        <v>1.5599999999999999E-2</v>
      </c>
      <c r="G16" s="11">
        <f t="shared" si="5"/>
        <v>1.1999999999999999E-3</v>
      </c>
      <c r="H16" s="11">
        <f t="shared" si="5"/>
        <v>2.2000000000000001E-3</v>
      </c>
      <c r="I16" s="11">
        <v>0</v>
      </c>
      <c r="J16" s="11">
        <f>SUM(B16:I16)</f>
        <v>0.99999999999999989</v>
      </c>
      <c r="K16" s="4" t="s">
        <v>19</v>
      </c>
    </row>
    <row r="18" spans="1:13" x14ac:dyDescent="0.3">
      <c r="A18" s="4" t="s">
        <v>20</v>
      </c>
      <c r="B18" s="12">
        <f>ROUND(+B15*$K18,4)</f>
        <v>0.20749999999999999</v>
      </c>
      <c r="C18" s="12">
        <f t="shared" ref="C18:J19" si="6">ROUND(+C15*$K18,4)</f>
        <v>2.1600000000000001E-2</v>
      </c>
      <c r="D18" s="12">
        <f t="shared" si="6"/>
        <v>5.0000000000000001E-4</v>
      </c>
      <c r="E18" s="12">
        <f t="shared" si="6"/>
        <v>8.0000000000000004E-4</v>
      </c>
      <c r="F18" s="12">
        <f t="shared" si="6"/>
        <v>3.5999999999999999E-3</v>
      </c>
      <c r="G18" s="12">
        <f t="shared" si="6"/>
        <v>2.9999999999999997E-4</v>
      </c>
      <c r="H18" s="12">
        <f t="shared" si="6"/>
        <v>5.0000000000000001E-4</v>
      </c>
      <c r="I18" s="14">
        <f t="shared" si="6"/>
        <v>1.3299999999999999E-2</v>
      </c>
      <c r="J18" s="12">
        <f t="shared" si="6"/>
        <v>0.2482</v>
      </c>
      <c r="K18" s="11">
        <f>+'[1]Exec - Delta'!Q17</f>
        <v>0.24820981387463739</v>
      </c>
    </row>
    <row r="19" spans="1:13" ht="16.2" x14ac:dyDescent="0.45">
      <c r="A19" s="4" t="s">
        <v>21</v>
      </c>
      <c r="B19" s="13">
        <f>ROUND(+B16*$K19,4)+0.0001</f>
        <v>0.53220000000000001</v>
      </c>
      <c r="C19" s="13">
        <f t="shared" si="6"/>
        <v>5.5500000000000001E-2</v>
      </c>
      <c r="D19" s="13">
        <f t="shared" si="6"/>
        <v>1.2999999999999999E-3</v>
      </c>
      <c r="E19" s="13">
        <f t="shared" si="6"/>
        <v>2.0999999999999999E-3</v>
      </c>
      <c r="F19" s="13">
        <f t="shared" si="6"/>
        <v>9.4000000000000004E-3</v>
      </c>
      <c r="G19" s="13">
        <f t="shared" si="6"/>
        <v>6.9999999999999999E-4</v>
      </c>
      <c r="H19" s="13">
        <f t="shared" si="6"/>
        <v>1.2999999999999999E-3</v>
      </c>
      <c r="I19" s="15">
        <v>0</v>
      </c>
      <c r="J19" s="13">
        <f>SUM(B19:I19)</f>
        <v>0.60249999999999992</v>
      </c>
      <c r="K19" s="11">
        <f>+'[1]Exec - Delta'!Q20</f>
        <v>0.60245888666007474</v>
      </c>
    </row>
    <row r="20" spans="1:13" x14ac:dyDescent="0.3">
      <c r="B20" s="12">
        <f t="shared" ref="B20:J20" si="7">SUM(B18:B19)</f>
        <v>0.73970000000000002</v>
      </c>
      <c r="C20" s="12">
        <f t="shared" si="7"/>
        <v>7.7100000000000002E-2</v>
      </c>
      <c r="D20" s="12">
        <f t="shared" si="7"/>
        <v>1.8E-3</v>
      </c>
      <c r="E20" s="12">
        <f t="shared" si="7"/>
        <v>2.8999999999999998E-3</v>
      </c>
      <c r="F20" s="12">
        <f t="shared" si="7"/>
        <v>1.3000000000000001E-2</v>
      </c>
      <c r="G20" s="12">
        <f t="shared" si="7"/>
        <v>1E-3</v>
      </c>
      <c r="H20" s="12">
        <f t="shared" si="7"/>
        <v>1.8E-3</v>
      </c>
      <c r="I20" s="14">
        <f t="shared" si="7"/>
        <v>1.3299999999999999E-2</v>
      </c>
      <c r="J20" s="12">
        <f t="shared" si="7"/>
        <v>0.8506999999999999</v>
      </c>
      <c r="L20" s="4">
        <v>0.14929999999999999</v>
      </c>
      <c r="M20" s="4">
        <f>SUM(J20:L20)</f>
        <v>0.99999999999999989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Oravecz</dc:creator>
  <cp:lastModifiedBy>John Oravecz</cp:lastModifiedBy>
  <dcterms:created xsi:type="dcterms:W3CDTF">2021-08-30T13:23:03Z</dcterms:created>
  <dcterms:modified xsi:type="dcterms:W3CDTF">2021-08-30T13:25:20Z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2-35 - EXECUTIVE PERCENTAGE ALLOCATION.xlsx</vt:lpwstr>
  </property>
</Properties>
</file>