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1"/>
  <workbookPr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xr:revisionPtr revIDLastSave="0" documentId="11_06DD83DC3AD8F92437C7007CFC761017CE1B0DC1" xr6:coauthVersionLast="47" xr6:coauthVersionMax="47" xr10:uidLastSave="{00000000-0000-0000-0000-000000000000}"/>
  <bookViews>
    <workbookView xWindow="0" yWindow="0" windowWidth="23040" windowHeight="8904" xr2:uid="{00000000-000D-0000-FFFF-FFFF00000000}"/>
  </bookViews>
  <sheets>
    <sheet name="By Svc Co Mon Orig BP 1600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I32" i="2" l="1"/>
  <c r="H32" i="2"/>
  <c r="G32" i="2"/>
  <c r="F32" i="2"/>
  <c r="E32" i="2"/>
  <c r="D32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11" i="2"/>
  <c r="E25" i="2"/>
  <c r="E31" i="2" s="1"/>
  <c r="E33" i="2" s="1"/>
  <c r="E35" i="2" s="1"/>
  <c r="F25" i="2"/>
  <c r="F31" i="2" s="1"/>
  <c r="F33" i="2" s="1"/>
  <c r="F35" i="2" s="1"/>
  <c r="G25" i="2"/>
  <c r="G31" i="2" s="1"/>
  <c r="G33" i="2" s="1"/>
  <c r="G35" i="2" s="1"/>
  <c r="H25" i="2"/>
  <c r="H31" i="2" s="1"/>
  <c r="H33" i="2" s="1"/>
  <c r="H35" i="2" s="1"/>
  <c r="I25" i="2"/>
  <c r="I31" i="2" s="1"/>
  <c r="I33" i="2" s="1"/>
  <c r="I35" i="2" s="1"/>
  <c r="J25" i="2"/>
  <c r="J31" i="2" s="1"/>
  <c r="J33" i="2" s="1"/>
  <c r="J35" i="2" s="1"/>
  <c r="K25" i="2"/>
  <c r="K31" i="2" s="1"/>
  <c r="K33" i="2" s="1"/>
  <c r="K35" i="2" s="1"/>
  <c r="L25" i="2"/>
  <c r="L31" i="2" s="1"/>
  <c r="L33" i="2" s="1"/>
  <c r="L35" i="2" s="1"/>
  <c r="M25" i="2"/>
  <c r="M31" i="2" s="1"/>
  <c r="M33" i="2" s="1"/>
  <c r="M35" i="2" s="1"/>
  <c r="N25" i="2"/>
  <c r="N31" i="2" s="1"/>
  <c r="N33" i="2" s="1"/>
  <c r="N35" i="2" s="1"/>
  <c r="O25" i="2"/>
  <c r="O31" i="2" s="1"/>
  <c r="O33" i="2" s="1"/>
  <c r="O35" i="2" s="1"/>
  <c r="D25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11" i="2"/>
  <c r="Q25" i="2" l="1"/>
  <c r="D31" i="2"/>
  <c r="D33" i="2" s="1"/>
  <c r="D35" i="2" s="1"/>
  <c r="U25" i="2"/>
  <c r="P25" i="2"/>
  <c r="R25" i="2"/>
</calcChain>
</file>

<file path=xl/sharedStrings.xml><?xml version="1.0" encoding="utf-8"?>
<sst xmlns="http://schemas.openxmlformats.org/spreadsheetml/2006/main" count="85" uniqueCount="79">
  <si>
    <t>Essential Allocations by Service by Company by Month/Year</t>
  </si>
  <si>
    <t>* Original Base Period</t>
  </si>
  <si>
    <t>* All allocations from Essential were expense (no capital) but were subject to indirect capitalization through G&amp;A surcharge</t>
  </si>
  <si>
    <t>* All allocations from Essential posted to Account 9923000 Adm &amp; Gen-Outsd Svcs</t>
  </si>
  <si>
    <t>Company Code</t>
  </si>
  <si>
    <t>1600</t>
  </si>
  <si>
    <t>Sum of Amount</t>
  </si>
  <si>
    <t>Year/Month</t>
  </si>
  <si>
    <t>5 months Projected</t>
  </si>
  <si>
    <t>Total Base Period</t>
  </si>
  <si>
    <t>Future Test Year</t>
  </si>
  <si>
    <t>2020 Annualized</t>
  </si>
  <si>
    <t>Assignment</t>
  </si>
  <si>
    <t>Service</t>
  </si>
  <si>
    <t>Allocation Method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</si>
  <si>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</si>
  <si>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</si>
  <si>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</si>
  <si>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</si>
  <si>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</si>
  <si>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</si>
  <si>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</si>
  <si>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</si>
  <si>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</si>
  <si>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</si>
  <si>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</si>
  <si>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</si>
  <si>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Grand Total</t>
  </si>
  <si>
    <t>Total</t>
  </si>
  <si>
    <t>2021/04 - 2021/08</t>
  </si>
  <si>
    <t>2020/09-2021/08</t>
  </si>
  <si>
    <t>ACCTGSVC.ALLOC1.E</t>
  </si>
  <si>
    <t xml:space="preserve">General Accounting </t>
  </si>
  <si>
    <t>O&amp;M less purchased gas expense</t>
  </si>
  <si>
    <t>APPLIC.ALLOC2.E</t>
  </si>
  <si>
    <t xml:space="preserve">Information Technology Applications </t>
  </si>
  <si>
    <t>Customers and Users (50/50)</t>
  </si>
  <si>
    <t>COMREL.ALLOC2.E</t>
  </si>
  <si>
    <t xml:space="preserve">Community Relations </t>
  </si>
  <si>
    <t>Customers</t>
  </si>
  <si>
    <t>EXECUTIVE.ALLOC1.E</t>
  </si>
  <si>
    <t xml:space="preserve">Executive </t>
  </si>
  <si>
    <t>O&amp;M less purchased gas expense; capex</t>
  </si>
  <si>
    <t>FLEET.ALLOC2.E</t>
  </si>
  <si>
    <t xml:space="preserve">Fleet </t>
  </si>
  <si>
    <t>Vehicles</t>
  </si>
  <si>
    <t>HUMANRSRCS.ALLOC2.</t>
  </si>
  <si>
    <t>Human Resources</t>
  </si>
  <si>
    <t>Employees</t>
  </si>
  <si>
    <t>INTAUDIT.ALLOC1.E</t>
  </si>
  <si>
    <t>Internal Auditing</t>
  </si>
  <si>
    <t>LEGALSVC.ALLOC1.E</t>
  </si>
  <si>
    <t>Legal</t>
  </si>
  <si>
    <t>PIPEREPL.ALLOC2.E</t>
  </si>
  <si>
    <t>Operations</t>
  </si>
  <si>
    <t>Budgeted Pipe Replacement</t>
  </si>
  <si>
    <t>PLANBUDG.ALLOC1.E</t>
  </si>
  <si>
    <t>Budgets and Financial Strategy</t>
  </si>
  <si>
    <t>REGLEGAL.ALLOC2.E</t>
  </si>
  <si>
    <t>Regulatory and Legal</t>
  </si>
  <si>
    <t>Regulated Revenue</t>
  </si>
  <si>
    <t>SAFETY.ALLOC2.E</t>
  </si>
  <si>
    <t>Safety &amp; Training</t>
  </si>
  <si>
    <t>Field Union Employees</t>
  </si>
  <si>
    <t>SUPCHAIN.ALLOC2.E</t>
  </si>
  <si>
    <t xml:space="preserve">Supply Chain </t>
  </si>
  <si>
    <t>$ value of PO purchases</t>
  </si>
  <si>
    <t>TAXSVC.ALLOC1.E</t>
  </si>
  <si>
    <t xml:space="preserve">Tax Accounting </t>
  </si>
  <si>
    <t>Income and deductions per tax return</t>
  </si>
  <si>
    <t>December One-Time True Up</t>
  </si>
  <si>
    <t>Divide by 6 months</t>
  </si>
  <si>
    <t>/ 6</t>
  </si>
  <si>
    <t>Monthly Correction</t>
  </si>
  <si>
    <t>Original Allocations</t>
  </si>
  <si>
    <t>One-time true up booked in December</t>
  </si>
  <si>
    <t>Corrected Allocations</t>
  </si>
  <si>
    <t>Total Essential Allocations to all entities</t>
  </si>
  <si>
    <t>Delta % of Total Essential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</si>
</sst>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7" fontId="0" fillId="0" borderId="0" xfId="0" applyNumberFormat="1" applyAlignment="1">
      <alignment vertical="top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NumberFormat="1" applyFont="1"/>
    <xf numFmtId="7" fontId="0" fillId="0" borderId="0" xfId="1" applyNumberFormat="1" applyFont="1"/>
    <xf numFmtId="7" fontId="2" fillId="0" borderId="0" xfId="1" applyNumberFormat="1" applyFont="1"/>
    <xf numFmtId="7" fontId="2" fillId="0" borderId="0" xfId="0" applyNumberFormat="1" applyFont="1" applyAlignment="1">
      <alignment vertical="top"/>
    </xf>
    <xf numFmtId="7" fontId="0" fillId="0" borderId="0" xfId="0" applyNumberFormat="1"/>
    <xf numFmtId="44" fontId="0" fillId="0" borderId="0" xfId="1" applyFont="1"/>
    <xf numFmtId="0" fontId="0" fillId="0" borderId="0" xfId="0" applyAlignment="1">
      <alignment horizontal="right"/>
    </xf>
    <xf numFmtId="7" fontId="0" fillId="0" borderId="0" xfId="0" quotePrefix="1" applyNumberFormat="1" applyAlignment="1">
      <alignment horizontal="right"/>
    </xf>
    <xf numFmtId="10" fontId="0" fillId="0" borderId="0" xfId="2" applyNumberFormat="1" applyFont="1"/>
    <xf numFmtId="7" fontId="0" fillId="0" borderId="0" xfId="2" applyNumberFormat="1" applyFont="1"/>
    <xf numFmtId="44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Font="1"/>
    <xf numFmtId="44" fontId="1" fillId="0" borderId="0" xfId="1" applyFont="1"/>
    <xf numFmtId="7" fontId="2" fillId="0" borderId="0" xfId="0" applyNumberFormat="1" applyFont="1"/>
    <xf numFmtId="10" fontId="2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zoomScale="80" zoomScaleNormal="80" workbookViewId="0">
      <selection activeCell="P33" sqref="P33"/>
    </sheetView>
  </sheetViews>
  <sheetFormatPr defaultRowHeight="13.15"/>
  <cols>
    <col min="1" max="1" width="23.85546875" customWidth="1"/>
    <col min="2" max="2" width="31.42578125" bestFit="1" customWidth="1"/>
    <col min="3" max="3" width="35.5703125" bestFit="1" customWidth="1"/>
    <col min="4" max="7" width="12.42578125" bestFit="1" customWidth="1"/>
    <col min="8" max="8" width="14.140625" bestFit="1" customWidth="1"/>
    <col min="9" max="11" width="12.42578125" bestFit="1" customWidth="1"/>
    <col min="12" max="13" width="14.140625" bestFit="1" customWidth="1"/>
    <col min="14" max="14" width="12.42578125" bestFit="1" customWidth="1"/>
    <col min="15" max="15" width="14.140625" bestFit="1" customWidth="1"/>
    <col min="16" max="16" width="12.42578125" bestFit="1" customWidth="1"/>
    <col min="17" max="17" width="11.7109375" bestFit="1" customWidth="1"/>
    <col min="18" max="18" width="18.28515625" bestFit="1" customWidth="1"/>
    <col min="19" max="19" width="16.85546875" bestFit="1" customWidth="1"/>
    <col min="20" max="20" width="15" bestFit="1" customWidth="1"/>
    <col min="21" max="21" width="15.5703125" bestFit="1" customWidth="1"/>
  </cols>
  <sheetData>
    <row r="1" spans="1:21">
      <c r="A1" s="2" t="s">
        <v>0</v>
      </c>
    </row>
    <row r="2" spans="1:21">
      <c r="A2" t="s">
        <v>1</v>
      </c>
    </row>
    <row r="3" spans="1:21">
      <c r="A3" t="s">
        <v>2</v>
      </c>
    </row>
    <row r="4" spans="1:21">
      <c r="A4" t="s">
        <v>3</v>
      </c>
    </row>
    <row r="7" spans="1:21">
      <c r="A7" s="2" t="s">
        <v>4</v>
      </c>
      <c r="B7" s="2" t="s">
        <v>5</v>
      </c>
    </row>
    <row r="9" spans="1:21" s="2" customFormat="1">
      <c r="A9" s="2" t="s">
        <v>6</v>
      </c>
      <c r="D9" s="3" t="s">
        <v>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v>2020</v>
      </c>
      <c r="R9" s="3" t="s">
        <v>8</v>
      </c>
      <c r="S9" s="3" t="s">
        <v>9</v>
      </c>
      <c r="T9" s="3" t="s">
        <v>10</v>
      </c>
      <c r="U9" s="3" t="s">
        <v>11</v>
      </c>
    </row>
    <row r="10" spans="1:21" s="2" customFormat="1">
      <c r="A10" s="2" t="s">
        <v>12</v>
      </c>
      <c r="B10" s="2" t="s">
        <v>13</v>
      </c>
      <c r="C10" s="2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  <c r="O10" s="3" t="s">
        <v>26</v>
      </c>
      <c r="P10" s="3" t="s">
        <v>27</v>
      </c>
      <c r="Q10" s="3" t="s">
        <v>28</v>
      </c>
      <c r="R10" s="3" t="s">
        <v>29</v>
      </c>
      <c r="S10" s="3" t="s">
        <v>30</v>
      </c>
      <c r="T10" s="3" t="s">
        <v>28</v>
      </c>
      <c r="U10" s="3" t="s">
        <v>28</v>
      </c>
    </row>
    <row r="11" spans="1:21">
      <c r="A11" t="s">
        <v>31</v>
      </c>
      <c r="B11" t="s">
        <v>32</v>
      </c>
      <c r="C11" t="s">
        <v>33</v>
      </c>
      <c r="D11" s="1">
        <v>1173.3800000000001</v>
      </c>
      <c r="E11" s="1">
        <v>1321.5</v>
      </c>
      <c r="F11" s="1">
        <v>1481.76</v>
      </c>
      <c r="G11" s="1">
        <v>1212.76</v>
      </c>
      <c r="H11" s="1">
        <v>1939.73</v>
      </c>
      <c r="I11" s="1">
        <v>726.21</v>
      </c>
      <c r="J11" s="1">
        <v>5777.31</v>
      </c>
      <c r="K11" s="1">
        <v>6284.29</v>
      </c>
      <c r="L11" s="1">
        <v>34633.94</v>
      </c>
      <c r="M11" s="1">
        <v>8161.52</v>
      </c>
      <c r="N11" s="1">
        <v>5971.85</v>
      </c>
      <c r="O11" s="1">
        <v>5893.7400000000007</v>
      </c>
      <c r="P11" s="1">
        <f>SUM(D11:O11)</f>
        <v>74577.99000000002</v>
      </c>
      <c r="Q11" s="5">
        <f>SUM(D11:L11)</f>
        <v>54550.880000000005</v>
      </c>
      <c r="R11" s="1">
        <f>SUM(I11:O11)/7*5</f>
        <v>48177.757142857146</v>
      </c>
      <c r="S11" s="1">
        <v>115626.61714285714</v>
      </c>
      <c r="T11" s="1">
        <v>115626.61714285714</v>
      </c>
      <c r="U11" s="1">
        <f>SUM(D11:L11)/8*12</f>
        <v>81826.320000000007</v>
      </c>
    </row>
    <row r="12" spans="1:21">
      <c r="A12" t="s">
        <v>34</v>
      </c>
      <c r="B12" t="s">
        <v>35</v>
      </c>
      <c r="C12" t="s">
        <v>36</v>
      </c>
      <c r="D12" s="1">
        <v>76.05</v>
      </c>
      <c r="E12" s="1">
        <v>89.24</v>
      </c>
      <c r="F12" s="1">
        <v>80.97</v>
      </c>
      <c r="G12" s="1">
        <v>84.78</v>
      </c>
      <c r="H12" s="1">
        <v>118.01</v>
      </c>
      <c r="I12" s="1">
        <v>214.03</v>
      </c>
      <c r="J12" s="1">
        <v>1208.3800000000001</v>
      </c>
      <c r="K12" s="1">
        <v>966.01</v>
      </c>
      <c r="L12" s="1">
        <v>10706.119999999999</v>
      </c>
      <c r="M12" s="1">
        <v>1730.77</v>
      </c>
      <c r="N12" s="1">
        <v>2363.6699999999996</v>
      </c>
      <c r="O12" s="1">
        <v>1966.7</v>
      </c>
      <c r="P12" s="1">
        <f t="shared" ref="P12:P24" si="0">SUM(D12:O12)</f>
        <v>19604.73</v>
      </c>
      <c r="Q12" s="5">
        <f t="shared" ref="Q12:Q25" si="1">SUM(D12:L12)</f>
        <v>13543.59</v>
      </c>
      <c r="R12" s="1">
        <f t="shared" ref="R12:R24" si="2">SUM(I12:O12)/7*5</f>
        <v>13682.628571428573</v>
      </c>
      <c r="S12" s="1">
        <v>32838.30857142857</v>
      </c>
      <c r="T12" s="1">
        <v>32838.30857142857</v>
      </c>
      <c r="U12" s="1">
        <f t="shared" ref="U12:U25" si="3">SUM(D12:L12)/8*12</f>
        <v>20315.385000000002</v>
      </c>
    </row>
    <row r="13" spans="1:21">
      <c r="A13" t="s">
        <v>37</v>
      </c>
      <c r="B13" t="s">
        <v>38</v>
      </c>
      <c r="C13" t="s">
        <v>39</v>
      </c>
      <c r="D13" s="1"/>
      <c r="E13" s="1"/>
      <c r="F13" s="1"/>
      <c r="G13" s="1"/>
      <c r="H13" s="1"/>
      <c r="I13" s="1"/>
      <c r="J13" s="1">
        <v>262.79000000000002</v>
      </c>
      <c r="K13" s="1">
        <v>671.11</v>
      </c>
      <c r="L13" s="1">
        <v>25892.440000000002</v>
      </c>
      <c r="M13" s="1">
        <v>483.39</v>
      </c>
      <c r="N13" s="1">
        <v>1185</v>
      </c>
      <c r="O13" s="1">
        <v>1089.1599999999999</v>
      </c>
      <c r="P13" s="1">
        <f t="shared" si="0"/>
        <v>29583.890000000003</v>
      </c>
      <c r="Q13" s="5">
        <f t="shared" si="1"/>
        <v>26826.340000000004</v>
      </c>
      <c r="R13" s="1">
        <f t="shared" si="2"/>
        <v>21131.350000000002</v>
      </c>
      <c r="S13" s="1">
        <v>50715.240000000005</v>
      </c>
      <c r="T13" s="1">
        <v>50715.240000000005</v>
      </c>
      <c r="U13" s="1">
        <f t="shared" si="3"/>
        <v>40239.510000000009</v>
      </c>
    </row>
    <row r="14" spans="1:21">
      <c r="A14" t="s">
        <v>40</v>
      </c>
      <c r="B14" t="s">
        <v>41</v>
      </c>
      <c r="C14" t="s">
        <v>42</v>
      </c>
      <c r="D14" s="1"/>
      <c r="E14" s="1"/>
      <c r="F14" s="1"/>
      <c r="G14" s="1"/>
      <c r="H14" s="1"/>
      <c r="I14" s="1"/>
      <c r="J14" s="1">
        <v>14570.96</v>
      </c>
      <c r="K14" s="1">
        <v>14608.96</v>
      </c>
      <c r="L14" s="1">
        <v>103498.72</v>
      </c>
      <c r="M14" s="1">
        <v>17194.059999999998</v>
      </c>
      <c r="N14" s="1">
        <v>15435.150000000001</v>
      </c>
      <c r="O14" s="1">
        <v>12259.92</v>
      </c>
      <c r="P14" s="1">
        <f t="shared" si="0"/>
        <v>177567.77000000002</v>
      </c>
      <c r="Q14" s="5">
        <f t="shared" si="1"/>
        <v>132678.64000000001</v>
      </c>
      <c r="R14" s="1">
        <f t="shared" si="2"/>
        <v>126834.12142857144</v>
      </c>
      <c r="S14" s="1">
        <v>304401.89142857143</v>
      </c>
      <c r="T14" s="1">
        <v>304401.89142857143</v>
      </c>
      <c r="U14" s="1">
        <f t="shared" si="3"/>
        <v>199017.96000000002</v>
      </c>
    </row>
    <row r="15" spans="1:21">
      <c r="A15" t="s">
        <v>43</v>
      </c>
      <c r="B15" t="s">
        <v>44</v>
      </c>
      <c r="C15" t="s">
        <v>45</v>
      </c>
      <c r="D15" s="1"/>
      <c r="E15" s="1"/>
      <c r="F15" s="1"/>
      <c r="G15" s="1"/>
      <c r="H15" s="1"/>
      <c r="I15" s="1"/>
      <c r="J15" s="1">
        <v>1615.89</v>
      </c>
      <c r="K15" s="1">
        <v>1651.08</v>
      </c>
      <c r="L15" s="1">
        <v>11323.049999999997</v>
      </c>
      <c r="M15" s="1">
        <v>2275.2199999999998</v>
      </c>
      <c r="N15" s="1">
        <v>1857.21</v>
      </c>
      <c r="O15" s="1">
        <v>1625.01</v>
      </c>
      <c r="P15" s="1">
        <f t="shared" si="0"/>
        <v>20347.459999999995</v>
      </c>
      <c r="Q15" s="5">
        <f t="shared" si="1"/>
        <v>14590.019999999997</v>
      </c>
      <c r="R15" s="1">
        <f t="shared" si="2"/>
        <v>14533.899999999996</v>
      </c>
      <c r="S15" s="1">
        <v>34881.359999999993</v>
      </c>
      <c r="T15" s="1">
        <v>34881.359999999993</v>
      </c>
      <c r="U15" s="1">
        <f t="shared" si="3"/>
        <v>21885.029999999995</v>
      </c>
    </row>
    <row r="16" spans="1:21">
      <c r="A16" t="s">
        <v>46</v>
      </c>
      <c r="B16" t="s">
        <v>47</v>
      </c>
      <c r="C16" t="s">
        <v>48</v>
      </c>
      <c r="D16" s="1"/>
      <c r="E16" s="1"/>
      <c r="F16" s="1"/>
      <c r="G16" s="1"/>
      <c r="H16" s="1"/>
      <c r="I16" s="1"/>
      <c r="J16" s="1">
        <v>6827.5199999999995</v>
      </c>
      <c r="K16" s="1">
        <v>6086.41</v>
      </c>
      <c r="L16" s="1">
        <v>50737.400000000009</v>
      </c>
      <c r="M16" s="1">
        <v>5724.74</v>
      </c>
      <c r="N16" s="1">
        <v>4582.38</v>
      </c>
      <c r="O16" s="1">
        <v>4884.9799999999996</v>
      </c>
      <c r="P16" s="1">
        <f t="shared" si="0"/>
        <v>78843.430000000008</v>
      </c>
      <c r="Q16" s="5">
        <f t="shared" si="1"/>
        <v>63651.330000000009</v>
      </c>
      <c r="R16" s="1">
        <f t="shared" si="2"/>
        <v>56316.735714285722</v>
      </c>
      <c r="S16" s="1">
        <v>135160.16571428574</v>
      </c>
      <c r="T16" s="1">
        <v>135160.16571428574</v>
      </c>
      <c r="U16" s="1">
        <f t="shared" si="3"/>
        <v>95476.99500000001</v>
      </c>
    </row>
    <row r="17" spans="1:21">
      <c r="A17" t="s">
        <v>49</v>
      </c>
      <c r="B17" t="s">
        <v>50</v>
      </c>
      <c r="C17" t="s">
        <v>42</v>
      </c>
      <c r="D17" s="1"/>
      <c r="E17" s="1"/>
      <c r="F17" s="1"/>
      <c r="G17" s="1"/>
      <c r="H17" s="1"/>
      <c r="I17" s="1">
        <v>1805.77</v>
      </c>
      <c r="J17" s="1">
        <v>2690.05</v>
      </c>
      <c r="K17" s="1">
        <v>2445.75</v>
      </c>
      <c r="L17" s="1">
        <v>10581.52</v>
      </c>
      <c r="M17" s="1">
        <v>2022.04</v>
      </c>
      <c r="N17" s="1">
        <v>2109.17</v>
      </c>
      <c r="O17" s="1">
        <v>2914.3199999999997</v>
      </c>
      <c r="P17" s="1">
        <f t="shared" si="0"/>
        <v>24568.620000000003</v>
      </c>
      <c r="Q17" s="5">
        <f t="shared" si="1"/>
        <v>17523.09</v>
      </c>
      <c r="R17" s="1">
        <f t="shared" si="2"/>
        <v>17549.014285714289</v>
      </c>
      <c r="S17" s="1">
        <v>42117.634285714288</v>
      </c>
      <c r="T17" s="1">
        <v>42117.634285714288</v>
      </c>
      <c r="U17" s="1">
        <f t="shared" si="3"/>
        <v>26284.635000000002</v>
      </c>
    </row>
    <row r="18" spans="1:21">
      <c r="A18" t="s">
        <v>51</v>
      </c>
      <c r="B18" t="s">
        <v>52</v>
      </c>
      <c r="C18" t="s">
        <v>42</v>
      </c>
      <c r="D18" s="1"/>
      <c r="E18" s="1"/>
      <c r="F18" s="1"/>
      <c r="G18" s="1"/>
      <c r="H18" s="1"/>
      <c r="I18" s="1"/>
      <c r="J18" s="1">
        <v>2023.9599999999998</v>
      </c>
      <c r="K18" s="1">
        <v>3472.19</v>
      </c>
      <c r="L18" s="1">
        <v>28573.350000000002</v>
      </c>
      <c r="M18" s="1">
        <v>4245.7299999999996</v>
      </c>
      <c r="N18" s="1">
        <v>6088.9599999999991</v>
      </c>
      <c r="O18" s="1">
        <v>5200.2299999999996</v>
      </c>
      <c r="P18" s="1">
        <f t="shared" si="0"/>
        <v>49604.42</v>
      </c>
      <c r="Q18" s="5">
        <f t="shared" si="1"/>
        <v>34069.5</v>
      </c>
      <c r="R18" s="1">
        <f t="shared" si="2"/>
        <v>35431.728571428568</v>
      </c>
      <c r="S18" s="1">
        <v>85036.148571428566</v>
      </c>
      <c r="T18" s="1">
        <v>85036.148571428566</v>
      </c>
      <c r="U18" s="1">
        <f t="shared" si="3"/>
        <v>51104.25</v>
      </c>
    </row>
    <row r="19" spans="1:21">
      <c r="A19" t="s">
        <v>53</v>
      </c>
      <c r="B19" t="s">
        <v>54</v>
      </c>
      <c r="C19" t="s">
        <v>55</v>
      </c>
      <c r="D19" s="1"/>
      <c r="E19" s="1"/>
      <c r="F19" s="1"/>
      <c r="G19" s="1"/>
      <c r="H19" s="1"/>
      <c r="I19" s="1"/>
      <c r="J19" s="1"/>
      <c r="K19" s="1"/>
      <c r="L19" s="1">
        <v>4943.4400000000005</v>
      </c>
      <c r="M19" s="1"/>
      <c r="N19" s="1"/>
      <c r="O19" s="1"/>
      <c r="P19" s="1">
        <f t="shared" si="0"/>
        <v>4943.4400000000005</v>
      </c>
      <c r="Q19" s="5">
        <f t="shared" si="1"/>
        <v>4943.4400000000005</v>
      </c>
      <c r="R19" s="1">
        <f t="shared" si="2"/>
        <v>3531.0285714285719</v>
      </c>
      <c r="S19" s="1">
        <v>8474.4685714285733</v>
      </c>
      <c r="T19" s="1">
        <v>8474.4685714285733</v>
      </c>
      <c r="U19" s="1">
        <f t="shared" si="3"/>
        <v>7415.1600000000008</v>
      </c>
    </row>
    <row r="20" spans="1:21">
      <c r="A20" t="s">
        <v>56</v>
      </c>
      <c r="B20" t="s">
        <v>57</v>
      </c>
      <c r="C20" t="s">
        <v>42</v>
      </c>
      <c r="D20" s="1"/>
      <c r="E20" s="1"/>
      <c r="F20" s="1"/>
      <c r="G20" s="1"/>
      <c r="H20" s="1"/>
      <c r="I20" s="1"/>
      <c r="J20" s="1">
        <v>11797.07</v>
      </c>
      <c r="K20" s="1">
        <v>6516.92</v>
      </c>
      <c r="L20" s="1">
        <v>72558.28</v>
      </c>
      <c r="M20" s="1">
        <v>13171.28</v>
      </c>
      <c r="N20" s="1">
        <v>7395.58</v>
      </c>
      <c r="O20" s="1">
        <v>20698.16</v>
      </c>
      <c r="P20" s="1">
        <f t="shared" si="0"/>
        <v>132137.28999999998</v>
      </c>
      <c r="Q20" s="5">
        <f t="shared" si="1"/>
        <v>90872.26999999999</v>
      </c>
      <c r="R20" s="1">
        <f t="shared" si="2"/>
        <v>94383.778571428556</v>
      </c>
      <c r="S20" s="1">
        <v>226521.06857142854</v>
      </c>
      <c r="T20" s="1">
        <v>226521.06857142854</v>
      </c>
      <c r="U20" s="1">
        <f t="shared" si="3"/>
        <v>136308.40499999997</v>
      </c>
    </row>
    <row r="21" spans="1:21">
      <c r="A21" t="s">
        <v>58</v>
      </c>
      <c r="B21" t="s">
        <v>59</v>
      </c>
      <c r="C21" t="s">
        <v>60</v>
      </c>
      <c r="D21" s="1"/>
      <c r="E21" s="1"/>
      <c r="F21" s="1"/>
      <c r="G21" s="1"/>
      <c r="H21" s="1"/>
      <c r="I21" s="1"/>
      <c r="J21" s="1">
        <v>919.1</v>
      </c>
      <c r="K21" s="1">
        <v>911.31</v>
      </c>
      <c r="L21" s="1">
        <v>6935.59</v>
      </c>
      <c r="M21" s="1">
        <v>1367.74</v>
      </c>
      <c r="N21" s="1">
        <v>1026.06</v>
      </c>
      <c r="O21" s="1">
        <v>1043.01</v>
      </c>
      <c r="P21" s="1">
        <f t="shared" si="0"/>
        <v>12202.81</v>
      </c>
      <c r="Q21" s="5">
        <f t="shared" si="1"/>
        <v>8766</v>
      </c>
      <c r="R21" s="1">
        <f t="shared" si="2"/>
        <v>8716.2928571428565</v>
      </c>
      <c r="S21" s="1">
        <v>20919.102857142854</v>
      </c>
      <c r="T21" s="1">
        <v>20919.102857142854</v>
      </c>
      <c r="U21" s="1">
        <f t="shared" si="3"/>
        <v>13149</v>
      </c>
    </row>
    <row r="22" spans="1:21">
      <c r="A22" t="s">
        <v>61</v>
      </c>
      <c r="B22" t="s">
        <v>62</v>
      </c>
      <c r="C22" t="s">
        <v>63</v>
      </c>
      <c r="D22" s="1"/>
      <c r="E22" s="1"/>
      <c r="F22" s="1"/>
      <c r="G22" s="1"/>
      <c r="H22" s="1"/>
      <c r="I22" s="1"/>
      <c r="J22" s="1"/>
      <c r="K22" s="1"/>
      <c r="L22" s="1">
        <v>12651.78</v>
      </c>
      <c r="M22" s="1"/>
      <c r="N22" s="1"/>
      <c r="O22" s="1"/>
      <c r="P22" s="1">
        <f t="shared" si="0"/>
        <v>12651.78</v>
      </c>
      <c r="Q22" s="5">
        <f t="shared" si="1"/>
        <v>12651.78</v>
      </c>
      <c r="R22" s="1">
        <f t="shared" si="2"/>
        <v>9036.9857142857145</v>
      </c>
      <c r="S22" s="1">
        <v>21688.765714285713</v>
      </c>
      <c r="T22" s="1">
        <v>21688.765714285713</v>
      </c>
      <c r="U22" s="1">
        <f t="shared" si="3"/>
        <v>18977.670000000002</v>
      </c>
    </row>
    <row r="23" spans="1:21">
      <c r="A23" t="s">
        <v>64</v>
      </c>
      <c r="B23" t="s">
        <v>65</v>
      </c>
      <c r="C23" t="s">
        <v>66</v>
      </c>
      <c r="D23" s="1"/>
      <c r="E23" s="1"/>
      <c r="F23" s="1"/>
      <c r="G23" s="1"/>
      <c r="H23" s="1"/>
      <c r="I23" s="1"/>
      <c r="J23" s="1">
        <v>543.99</v>
      </c>
      <c r="K23" s="1">
        <v>538.55999999999995</v>
      </c>
      <c r="L23" s="1">
        <v>3424.79</v>
      </c>
      <c r="M23" s="1">
        <v>737.63</v>
      </c>
      <c r="N23" s="1">
        <v>564.45000000000005</v>
      </c>
      <c r="O23" s="1">
        <v>553.5</v>
      </c>
      <c r="P23" s="1">
        <f t="shared" si="0"/>
        <v>6362.92</v>
      </c>
      <c r="Q23" s="5">
        <f t="shared" si="1"/>
        <v>4507.34</v>
      </c>
      <c r="R23" s="1">
        <f t="shared" si="2"/>
        <v>4544.9428571428571</v>
      </c>
      <c r="S23" s="1">
        <v>10907.862857142856</v>
      </c>
      <c r="T23" s="1">
        <v>10907.862857142856</v>
      </c>
      <c r="U23" s="1">
        <f t="shared" si="3"/>
        <v>6761.01</v>
      </c>
    </row>
    <row r="24" spans="1:21">
      <c r="A24" t="s">
        <v>67</v>
      </c>
      <c r="B24" t="s">
        <v>68</v>
      </c>
      <c r="C24" t="s">
        <v>69</v>
      </c>
      <c r="D24" s="1">
        <v>456.59</v>
      </c>
      <c r="E24" s="1">
        <v>391.04</v>
      </c>
      <c r="F24" s="1">
        <v>291.08</v>
      </c>
      <c r="G24" s="1">
        <v>302.77999999999997</v>
      </c>
      <c r="H24" s="1">
        <v>498.43</v>
      </c>
      <c r="I24" s="1">
        <v>841.1400000000001</v>
      </c>
      <c r="J24" s="1">
        <v>922.87</v>
      </c>
      <c r="K24" s="1">
        <v>854.78</v>
      </c>
      <c r="L24" s="1">
        <v>5510.92</v>
      </c>
      <c r="M24" s="1">
        <v>872.3</v>
      </c>
      <c r="N24" s="1">
        <v>743.77</v>
      </c>
      <c r="O24" s="1">
        <v>1030.56</v>
      </c>
      <c r="P24" s="1">
        <f t="shared" si="0"/>
        <v>12716.26</v>
      </c>
      <c r="Q24" s="5">
        <f t="shared" si="1"/>
        <v>10069.630000000001</v>
      </c>
      <c r="R24" s="1">
        <f t="shared" si="2"/>
        <v>7697.3857142857141</v>
      </c>
      <c r="S24" s="1">
        <v>18473.725714285712</v>
      </c>
      <c r="T24" s="1">
        <v>18473.725714285712</v>
      </c>
      <c r="U24" s="1">
        <f t="shared" si="3"/>
        <v>15104.445000000002</v>
      </c>
    </row>
    <row r="25" spans="1:21" s="2" customFormat="1">
      <c r="A25" s="2" t="s">
        <v>27</v>
      </c>
      <c r="D25" s="6">
        <f>SUM(D11:D24)</f>
        <v>1706.02</v>
      </c>
      <c r="E25" s="6">
        <f t="shared" ref="E25:P25" si="4">SUM(E11:E24)</f>
        <v>1801.78</v>
      </c>
      <c r="F25" s="6">
        <f t="shared" si="4"/>
        <v>1853.81</v>
      </c>
      <c r="G25" s="6">
        <f t="shared" si="4"/>
        <v>1600.32</v>
      </c>
      <c r="H25" s="6">
        <f t="shared" si="4"/>
        <v>2556.17</v>
      </c>
      <c r="I25" s="6">
        <f t="shared" si="4"/>
        <v>3587.1500000000005</v>
      </c>
      <c r="J25" s="6">
        <f t="shared" si="4"/>
        <v>49159.89</v>
      </c>
      <c r="K25" s="6">
        <f t="shared" si="4"/>
        <v>45007.369999999988</v>
      </c>
      <c r="L25" s="6">
        <f t="shared" si="4"/>
        <v>381971.34</v>
      </c>
      <c r="M25" s="6">
        <f t="shared" si="4"/>
        <v>57986.42</v>
      </c>
      <c r="N25" s="6">
        <f t="shared" si="4"/>
        <v>49323.249999999993</v>
      </c>
      <c r="O25" s="6">
        <f t="shared" si="4"/>
        <v>59159.29</v>
      </c>
      <c r="P25" s="6">
        <f t="shared" si="4"/>
        <v>655712.81000000017</v>
      </c>
      <c r="Q25" s="6">
        <f t="shared" si="1"/>
        <v>489243.85</v>
      </c>
      <c r="R25" s="7">
        <f>SUM(R11:R24)</f>
        <v>461567.64999999997</v>
      </c>
      <c r="S25" s="4">
        <v>1107762.3599999999</v>
      </c>
      <c r="T25" s="4">
        <v>1107762.3599999999</v>
      </c>
      <c r="U25" s="7">
        <f t="shared" si="3"/>
        <v>733865.77499999991</v>
      </c>
    </row>
    <row r="27" spans="1:21">
      <c r="K27" s="10" t="s">
        <v>70</v>
      </c>
      <c r="L27" s="9">
        <v>295666.55</v>
      </c>
      <c r="N27" s="10"/>
      <c r="O27" s="8"/>
    </row>
    <row r="28" spans="1:21">
      <c r="K28" s="10" t="s">
        <v>71</v>
      </c>
      <c r="L28" s="15" t="s">
        <v>72</v>
      </c>
      <c r="N28" s="10"/>
      <c r="O28" s="11"/>
    </row>
    <row r="29" spans="1:21">
      <c r="K29" s="10" t="s">
        <v>73</v>
      </c>
      <c r="L29" s="14">
        <f>L27/6</f>
        <v>49277.758333333331</v>
      </c>
      <c r="N29" s="10"/>
      <c r="O29" s="8"/>
    </row>
    <row r="30" spans="1:21">
      <c r="L30" s="14"/>
      <c r="N30" s="10"/>
      <c r="O30" s="8"/>
    </row>
    <row r="31" spans="1:21">
      <c r="A31" t="s">
        <v>74</v>
      </c>
      <c r="D31" s="8">
        <f>D25</f>
        <v>1706.02</v>
      </c>
      <c r="E31" s="8">
        <f>E25</f>
        <v>1801.78</v>
      </c>
      <c r="F31" s="8">
        <f>F25</f>
        <v>1853.81</v>
      </c>
      <c r="G31" s="8">
        <f>G25</f>
        <v>1600.32</v>
      </c>
      <c r="H31" s="8">
        <f>H25</f>
        <v>2556.17</v>
      </c>
      <c r="I31" s="8">
        <f>I25</f>
        <v>3587.1500000000005</v>
      </c>
      <c r="J31" s="8">
        <f>J25</f>
        <v>49159.89</v>
      </c>
      <c r="K31" s="8">
        <f>K25</f>
        <v>45007.369999999988</v>
      </c>
      <c r="L31" s="8">
        <f>L25-L27</f>
        <v>86304.790000000037</v>
      </c>
      <c r="M31" s="8">
        <f>M25</f>
        <v>57986.42</v>
      </c>
      <c r="N31" s="8">
        <f>N25</f>
        <v>49323.249999999993</v>
      </c>
      <c r="O31" s="8">
        <f>O25</f>
        <v>59159.29</v>
      </c>
    </row>
    <row r="32" spans="1:21">
      <c r="A32" t="s">
        <v>75</v>
      </c>
      <c r="D32" s="14">
        <f>$L$29</f>
        <v>49277.758333333331</v>
      </c>
      <c r="E32" s="14">
        <f>$L$29</f>
        <v>49277.758333333331</v>
      </c>
      <c r="F32" s="14">
        <f>$L$29</f>
        <v>49277.758333333331</v>
      </c>
      <c r="G32" s="14">
        <f>$L$29</f>
        <v>49277.758333333331</v>
      </c>
      <c r="H32" s="14">
        <f>$L$29</f>
        <v>49277.758333333331</v>
      </c>
      <c r="I32" s="14">
        <f>$L$29</f>
        <v>49277.758333333331</v>
      </c>
      <c r="J32" s="8"/>
      <c r="K32" s="8"/>
    </row>
    <row r="33" spans="1:16">
      <c r="A33" s="2" t="s">
        <v>76</v>
      </c>
      <c r="B33" s="2"/>
      <c r="C33" s="2"/>
      <c r="D33" s="18">
        <f>SUM(D31:D32)</f>
        <v>50983.778333333328</v>
      </c>
      <c r="E33" s="18">
        <f t="shared" ref="E33:O33" si="5">SUM(E31:E32)</f>
        <v>51079.53833333333</v>
      </c>
      <c r="F33" s="18">
        <f t="shared" si="5"/>
        <v>51131.568333333329</v>
      </c>
      <c r="G33" s="18">
        <f t="shared" si="5"/>
        <v>50878.078333333331</v>
      </c>
      <c r="H33" s="18">
        <f t="shared" si="5"/>
        <v>51833.92833333333</v>
      </c>
      <c r="I33" s="18">
        <f t="shared" si="5"/>
        <v>52864.908333333333</v>
      </c>
      <c r="J33" s="18">
        <f t="shared" si="5"/>
        <v>49159.89</v>
      </c>
      <c r="K33" s="18">
        <f t="shared" si="5"/>
        <v>45007.369999999988</v>
      </c>
      <c r="L33" s="18">
        <f t="shared" si="5"/>
        <v>86304.790000000037</v>
      </c>
      <c r="M33" s="18">
        <f t="shared" si="5"/>
        <v>57986.42</v>
      </c>
      <c r="N33" s="18">
        <f t="shared" si="5"/>
        <v>49323.249999999993</v>
      </c>
      <c r="O33" s="18">
        <f t="shared" si="5"/>
        <v>59159.29</v>
      </c>
      <c r="P33" s="8"/>
    </row>
    <row r="34" spans="1:16">
      <c r="A34" s="16" t="s">
        <v>77</v>
      </c>
      <c r="B34" s="2"/>
      <c r="C34" s="2"/>
      <c r="D34" s="17">
        <v>884510.89</v>
      </c>
      <c r="E34" s="17">
        <v>864468.77000000025</v>
      </c>
      <c r="F34" s="17">
        <v>787287.8600000001</v>
      </c>
      <c r="G34" s="17">
        <v>814946.72999999975</v>
      </c>
      <c r="H34" s="17">
        <v>1065448.45</v>
      </c>
      <c r="I34" s="17">
        <v>895599.35000000044</v>
      </c>
      <c r="J34" s="17">
        <v>915870.13</v>
      </c>
      <c r="K34" s="17">
        <v>851672.29000000015</v>
      </c>
      <c r="L34" s="17">
        <v>1757961.4000000006</v>
      </c>
      <c r="M34" s="17">
        <v>1107474.4900000005</v>
      </c>
      <c r="N34" s="17">
        <v>950039.46999999962</v>
      </c>
      <c r="O34" s="17">
        <v>1128358.2100000002</v>
      </c>
    </row>
    <row r="35" spans="1:16">
      <c r="A35" s="2" t="s">
        <v>78</v>
      </c>
      <c r="B35" s="2"/>
      <c r="C35" s="2"/>
      <c r="D35" s="19">
        <f>D33/D34</f>
        <v>5.7640645140427077E-2</v>
      </c>
      <c r="E35" s="19">
        <f t="shared" ref="E35:O35" si="6">E33/E34</f>
        <v>5.9087777495227867E-2</v>
      </c>
      <c r="F35" s="19">
        <f t="shared" si="6"/>
        <v>6.4946471209823206E-2</v>
      </c>
      <c r="G35" s="19">
        <f t="shared" si="6"/>
        <v>6.2431170603425019E-2</v>
      </c>
      <c r="H35" s="19">
        <f t="shared" si="6"/>
        <v>4.8649869764542178E-2</v>
      </c>
      <c r="I35" s="19">
        <f t="shared" si="6"/>
        <v>5.9027408107579921E-2</v>
      </c>
      <c r="J35" s="19">
        <f t="shared" si="6"/>
        <v>5.3675612283588719E-2</v>
      </c>
      <c r="K35" s="19">
        <f t="shared" si="6"/>
        <v>5.2845878078292274E-2</v>
      </c>
      <c r="L35" s="19">
        <f t="shared" si="6"/>
        <v>4.9093677483476032E-2</v>
      </c>
      <c r="M35" s="19">
        <f t="shared" si="6"/>
        <v>5.2359147342527029E-2</v>
      </c>
      <c r="N35" s="19">
        <f t="shared" si="6"/>
        <v>5.1917053509366311E-2</v>
      </c>
      <c r="O35" s="19">
        <f t="shared" si="6"/>
        <v>5.2429529448808632E-2</v>
      </c>
    </row>
    <row r="38" spans="1:16" s="2" customFormat="1"/>
    <row r="39" spans="1:16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6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Oravecz</dc:creator>
  <cp:keywords/>
  <dc:description/>
  <cp:lastModifiedBy>Andrea Schroeder</cp:lastModifiedBy>
  <cp:revision/>
  <dcterms:created xsi:type="dcterms:W3CDTF">2021-07-24T17:43:27Z</dcterms:created>
  <dcterms:modified xsi:type="dcterms:W3CDTF">2021-09-04T20:22:53Z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1-46 - 1600 Essential Allocations Updated.xlsx</vt:lpwstr>
  </property>
</Properties>
</file>