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lient Data\Delta Rate Case -167632\AG DR 1\Finals for Review\"/>
    </mc:Choice>
  </mc:AlternateContent>
  <xr:revisionPtr revIDLastSave="0" documentId="14_{E81B5A60-1240-4BF1-9B5C-17D81CABE69E}" xr6:coauthVersionLast="36" xr6:coauthVersionMax="36" xr10:uidLastSave="{00000000-0000-0000-0000-000000000000}"/>
  <bookViews>
    <workbookView xWindow="0" yWindow="0" windowWidth="19200" windowHeight="6930" firstSheet="5" activeTab="9" xr2:uid="{00000000-000D-0000-FFFF-FFFF00000000}"/>
  </bookViews>
  <sheets>
    <sheet name="Sheet1" sheetId="3" state="hidden" r:id="rId1"/>
    <sheet name="AG 20a" sheetId="4" r:id="rId2"/>
    <sheet name="AG 20b" sheetId="12" r:id="rId3"/>
    <sheet name="AG 20c" sheetId="5" r:id="rId4"/>
    <sheet name="bal sheet 2020 &amp; 3 31 21" sheetId="6" r:id="rId5"/>
    <sheet name="bal sheet 2017" sheetId="8" r:id="rId6"/>
    <sheet name="bal sheet 2018" sheetId="11" r:id="rId7"/>
    <sheet name="bal sheet 2019" sheetId="9" r:id="rId8"/>
    <sheet name="bal sheet 2020" sheetId="7" r:id="rId9"/>
    <sheet name="bal sheet 3 31 21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A">'[1]TRANSPORTS-revised'!#REF!</definedName>
    <definedName name="\C">#REF!</definedName>
    <definedName name="\f">'[2]E-2'!#REF!</definedName>
    <definedName name="\p">#REF!</definedName>
    <definedName name="\s">'[2]E-2'!#REF!</definedName>
    <definedName name="\t">#REF!</definedName>
    <definedName name="__123Graph_A">[3]DSAR!$G$6:$G$32</definedName>
    <definedName name="__123Graph_ACCMS">[3]DSAR!$J$6:$J$32</definedName>
    <definedName name="__123Graph_ACCSP">[3]DSAR!$K$6:$K$32</definedName>
    <definedName name="__123Graph_ACG">[3]DSAR!$I$6:$I$32</definedName>
    <definedName name="__123Graph_ACM">[3]DSAR!$D$6:$D$32</definedName>
    <definedName name="__123Graph_ACMS">[3]DSAR!$H$6:$H$32</definedName>
    <definedName name="__123Graph_ACSP">[3]DSAR!$G$6:$G$32</definedName>
    <definedName name="__123Graph_AHG">[3]DSAR!$B$6:$B$32</definedName>
    <definedName name="__123Graph_AHMS">[3]DSAR!$C$6:$C$32</definedName>
    <definedName name="__123Graph_AILL">[3]DSAR!$AL$6:$AL$23</definedName>
    <definedName name="__123Graph_AIOWA">[3]DSAR!$W$6:$W$31</definedName>
    <definedName name="__123Graph_AKEOTA">[3]DSAR!$F$6:$F$32</definedName>
    <definedName name="__123Graph_ALOUD">[3]DSAR!$E$6:$E$32</definedName>
    <definedName name="__123Graph_ANL">[3]DSAR!$M$6:$M$32</definedName>
    <definedName name="__123Graph_ASAY">[3]DSAR!$L$6:$L$32</definedName>
    <definedName name="__123Graph_ATOTSYS">[3]DSAR!$T$6:$T$23</definedName>
    <definedName name="__123Graph_B">[3]DSAR!$BK$6:$BK$32</definedName>
    <definedName name="__123Graph_BCCMS">[3]DSAR!$BM$6:$BM$32</definedName>
    <definedName name="__123Graph_BCCSP">[3]DSAR!$BN$6:$BN$32</definedName>
    <definedName name="__123Graph_BCG">[3]DSAR!$BO$6:$BO$32</definedName>
    <definedName name="__123Graph_BCM">[3]DSAR!$BQ$6:$BQ$32</definedName>
    <definedName name="__123Graph_BCMS">[3]DSAR!$BL$6:$BL$32</definedName>
    <definedName name="__123Graph_BCSP">[3]DSAR!$BK$6:$BK$32</definedName>
    <definedName name="__123Graph_BHG">[3]DSAR!$BS$6:$BS$32</definedName>
    <definedName name="__123Graph_BHMS">[3]DSAR!$BR$6:$BR$32</definedName>
    <definedName name="__123Graph_BILL">[3]DSAR!$AM$6:$AM$32</definedName>
    <definedName name="__123Graph_BIOWA">[3]DSAR!$X$6:$X$32</definedName>
    <definedName name="__123Graph_BKEOTA">[3]DSAR!$BJ$6:$BJ$32</definedName>
    <definedName name="__123Graph_BLOUD">[3]DSAR!$BP$6:$BP$32</definedName>
    <definedName name="__123Graph_BNL">[3]DSAR!$AA$6:$AA$32</definedName>
    <definedName name="__123Graph_BSAY">[3]DSAR!$AF$6:$AF$32</definedName>
    <definedName name="__123Graph_BTOTSYS">[3]DSAR!$U$6:$U$32</definedName>
    <definedName name="__123Graph_C">[3]DSAR!$AW$6:$AW$23</definedName>
    <definedName name="__123Graph_CCCMS">[3]DSAR!$AY$6:$AY$29</definedName>
    <definedName name="__123Graph_CCCSP">[3]DSAR!$AZ$6:$AZ$29</definedName>
    <definedName name="__123Graph_CCG">[3]DSAR!$BA$6:$BA$29</definedName>
    <definedName name="__123Graph_CCM">[3]DSAR!$BC$6:$BC$31</definedName>
    <definedName name="__123Graph_CCMS">[3]DSAR!$AX$6:$AX$31</definedName>
    <definedName name="__123Graph_CCSP">[3]DSAR!$AW$6:$AW$31</definedName>
    <definedName name="__123Graph_CHG">[3]DSAR!$BE$6:$BE$29</definedName>
    <definedName name="__123Graph_CHMS">[3]DSAR!$BD$6:$BD$29</definedName>
    <definedName name="__123Graph_CILL">[3]DSAR!$AN$6:$AN$23</definedName>
    <definedName name="__123Graph_CIOWA">[3]DSAR!$Y$6:$Y$31</definedName>
    <definedName name="__123Graph_CKEOTA">[3]DSAR!$AV$6:$AV$31</definedName>
    <definedName name="__123Graph_CLOUD">[3]DSAR!$BB$6:$BB$29</definedName>
    <definedName name="__123Graph_CNL">[3]DSAR!$AB$6:$AB$30</definedName>
    <definedName name="__123Graph_CSAY">[3]DSAR!$AG$6:$AG$30</definedName>
    <definedName name="__123Graph_CTOTSYS">[3]DSAR!$V$6:$V$23</definedName>
    <definedName name="__123Graph_X">[3]DSAR!$A$6:$A$32</definedName>
    <definedName name="__123Graph_XCCMS">[3]DSAR!$A$6:$A$32</definedName>
    <definedName name="__123Graph_XCCSP">[3]DSAR!$A$6:$A$32</definedName>
    <definedName name="__123Graph_XCG">[3]DSAR!$A$6:$A$32</definedName>
    <definedName name="__123Graph_XCM">[3]DSAR!$A$6:$A$32</definedName>
    <definedName name="__123Graph_XCMS">[3]DSAR!$A$6:$A$32</definedName>
    <definedName name="__123Graph_XCSP">[3]DSAR!$A$6:$A$32</definedName>
    <definedName name="__123Graph_XHG">[3]DSAR!$A$6:$A$32</definedName>
    <definedName name="__123Graph_XHMS">[3]DSAR!$A$6:$A$32</definedName>
    <definedName name="__123Graph_XILL">[3]DSAR!$A$6:$A$32</definedName>
    <definedName name="__123Graph_XIOWA">[3]DSAR!$A$6:$A$32</definedName>
    <definedName name="__123Graph_XKEOTA">[3]DSAR!$A$6:$A$32</definedName>
    <definedName name="__123Graph_XLOUD">[3]DSAR!$A$6:$A$32</definedName>
    <definedName name="__123Graph_XNL">[3]DSAR!$A$6:$A$32</definedName>
    <definedName name="__123Graph_XSAY">[3]DSAR!$A$6:$A$32</definedName>
    <definedName name="__123Graph_XTOTSYS">[3]DSAR!$A$6:$A$32</definedName>
    <definedName name="__ADJ24">#REF!</definedName>
    <definedName name="__ADJ25">#REF!</definedName>
    <definedName name="__adj4">#REF!</definedName>
    <definedName name="__ADJ44">#REF!</definedName>
    <definedName name="__ADJ48">#REF!</definedName>
    <definedName name="__ADJ49">#REF!</definedName>
    <definedName name="__ADJ51">#REF!</definedName>
    <definedName name="__EMP11">#REF!</definedName>
    <definedName name="__EMP12">#REF!</definedName>
    <definedName name="__EMP14">#REF!</definedName>
    <definedName name="__EMP15">#REF!</definedName>
    <definedName name="__EMP16">#REF!</definedName>
    <definedName name="__EMP17">#REF!</definedName>
    <definedName name="__EMP18">#REF!</definedName>
    <definedName name="__EMP20">#REF!</definedName>
    <definedName name="__EMP22">#REF!</definedName>
    <definedName name="__EMP32">#REF!</definedName>
    <definedName name="__EMP34">#REF!</definedName>
    <definedName name="__EMP35">#REF!</definedName>
    <definedName name="__EMP37">#REF!</definedName>
    <definedName name="__EMP38">#REF!</definedName>
    <definedName name="__EMP43">#REF!</definedName>
    <definedName name="__EMP48">#REF!</definedName>
    <definedName name="__EMP51">#REF!</definedName>
    <definedName name="__EMP52">#REF!</definedName>
    <definedName name="__EMP53">#REF!</definedName>
    <definedName name="__FXD0111">#REF!</definedName>
    <definedName name="__FXD0151">#REF!</definedName>
    <definedName name="__FXD0212">#REF!</definedName>
    <definedName name="__FXD0214">#REF!</definedName>
    <definedName name="__FXD0234">#REF!</definedName>
    <definedName name="__FXD0235">#REF!</definedName>
    <definedName name="__FXD0237">#REF!</definedName>
    <definedName name="__FXD0238">#REF!</definedName>
    <definedName name="__FXD0251">#REF!</definedName>
    <definedName name="__FXD0612">#REF!</definedName>
    <definedName name="__FXD0614">#REF!</definedName>
    <definedName name="__FXD0615">#REF!</definedName>
    <definedName name="__FXD0616">#REF!</definedName>
    <definedName name="__FXD0617">#REF!</definedName>
    <definedName name="__FXD0618">#REF!</definedName>
    <definedName name="__FXD0632">#REF!</definedName>
    <definedName name="__FXD0634">#REF!</definedName>
    <definedName name="__FXD0635">#REF!</definedName>
    <definedName name="__FXD0637">#REF!</definedName>
    <definedName name="__FXD0638">#REF!</definedName>
    <definedName name="__FXD0643">#REF!</definedName>
    <definedName name="__FXD0651">#REF!</definedName>
    <definedName name="__FXD0653">#REF!</definedName>
    <definedName name="__FXD0814">#REF!</definedName>
    <definedName name="__FXD0832">#REF!</definedName>
    <definedName name="__FXD0834">#REF!</definedName>
    <definedName name="__FXD0835">#REF!</definedName>
    <definedName name="__FXD0837">#REF!</definedName>
    <definedName name="__FXD0838">#REF!</definedName>
    <definedName name="__FXD0851">#REF!</definedName>
    <definedName name="__FXD0932">#REF!</definedName>
    <definedName name="__FXD0934">#REF!</definedName>
    <definedName name="__FXD0935">#REF!</definedName>
    <definedName name="__FXD0937">#REF!</definedName>
    <definedName name="__FXD0938">#REF!</definedName>
    <definedName name="__FXD0951">#REF!</definedName>
    <definedName name="__FXD7032">#REF!</definedName>
    <definedName name="__FXD7034">#REF!</definedName>
    <definedName name="__FXD7035">#REF!</definedName>
    <definedName name="__FXD7037">#REF!</definedName>
    <definedName name="__FXD7038">#REF!</definedName>
    <definedName name="__FXD8614">#REF!</definedName>
    <definedName name="__FXD8615">#REF!</definedName>
    <definedName name="__FXD8616">#REF!</definedName>
    <definedName name="__FXD8617">#REF!</definedName>
    <definedName name="__FXD8618">#REF!</definedName>
    <definedName name="__FXD8632">#REF!</definedName>
    <definedName name="__FXD8634">#REF!</definedName>
    <definedName name="__FXD8635">#REF!</definedName>
    <definedName name="__FXD8637">#REF!</definedName>
    <definedName name="__FXD8638">#REF!</definedName>
    <definedName name="__FXD8651">#REF!</definedName>
    <definedName name="__SCH10">'[4]Rev Def Sum'!#REF!</definedName>
    <definedName name="__sch17">#REF!</definedName>
    <definedName name="__SCH33">'[5]SCHEDULE 33 A REV.'!$A$1:$H$67</definedName>
    <definedName name="__SCH6">#N/A</definedName>
    <definedName name="__SUM0111">#REF!</definedName>
    <definedName name="__SUM0113">#REF!</definedName>
    <definedName name="__SUM0210">#REF!</definedName>
    <definedName name="__SUM0213">#REF!</definedName>
    <definedName name="__SUM0401">#REF!</definedName>
    <definedName name="__SUM0402">#REF!</definedName>
    <definedName name="__SUM0408">#REF!</definedName>
    <definedName name="__SUM0409">#REF!</definedName>
    <definedName name="__SUM0411">#REF!</definedName>
    <definedName name="__SUM0501">#REF!</definedName>
    <definedName name="__SUM0502">#REF!</definedName>
    <definedName name="__SUM0508">#REF!</definedName>
    <definedName name="__SUM0509">#REF!</definedName>
    <definedName name="__SUM0510">#REF!</definedName>
    <definedName name="__SUM0511">#REF!</definedName>
    <definedName name="__SUM0613">#REF!</definedName>
    <definedName name="__SUM0701">#REF!</definedName>
    <definedName name="__SUM0702">#REF!</definedName>
    <definedName name="__SUM0708">#REF!</definedName>
    <definedName name="__SUM0709">#REF!</definedName>
    <definedName name="__SUM0813">#REF!</definedName>
    <definedName name="__SUM0901">#REF!</definedName>
    <definedName name="__SUM0902">#REF!</definedName>
    <definedName name="__SUM0908">#REF!</definedName>
    <definedName name="__SUM0911">#REF!</definedName>
    <definedName name="__SUM0913">#REF!</definedName>
    <definedName name="__SUM5701">#REF!</definedName>
    <definedName name="__SUM5702">#REF!</definedName>
    <definedName name="__SUM5708">#REF!</definedName>
    <definedName name="__SUM5709">#REF!</definedName>
    <definedName name="__SUM5711">#REF!</definedName>
    <definedName name="__SUM5801">#REF!</definedName>
    <definedName name="__SUM5802">#REF!</definedName>
    <definedName name="__SUM5811">#REF!</definedName>
    <definedName name="__SUM6001">#REF!</definedName>
    <definedName name="__SUM6002">#REF!</definedName>
    <definedName name="__SUM6008">#REF!</definedName>
    <definedName name="__sum6009">#REF!</definedName>
    <definedName name="__SUM6011">#REF!</definedName>
    <definedName name="__SUM6101">#REF!</definedName>
    <definedName name="__SUM6102">#REF!</definedName>
    <definedName name="__SUM6108">#REF!</definedName>
    <definedName name="__SUM6109">#REF!</definedName>
    <definedName name="__SUM6111">#REF!</definedName>
    <definedName name="__SUM6201">#REF!</definedName>
    <definedName name="__SUM6202">#REF!</definedName>
    <definedName name="__SUM6301">#REF!</definedName>
    <definedName name="__SUM6302">#REF!</definedName>
    <definedName name="__SUM6308">#REF!</definedName>
    <definedName name="__SUM6309">#REF!</definedName>
    <definedName name="__SUM6311">#REF!</definedName>
    <definedName name="__SUM6401">#REF!</definedName>
    <definedName name="__SUM6402">#REF!</definedName>
    <definedName name="__SUM6408">#REF!</definedName>
    <definedName name="__SUM6409">#REF!</definedName>
    <definedName name="__SUM6411">#REF!</definedName>
    <definedName name="__SUM6413">#REF!</definedName>
    <definedName name="__SUM6501">#REF!</definedName>
    <definedName name="__SUM6502">#REF!</definedName>
    <definedName name="__SUM6508">#REF!</definedName>
    <definedName name="__SUM6509">#REF!</definedName>
    <definedName name="__SUM6510">#REF!</definedName>
    <definedName name="__SUM6511">#REF!</definedName>
    <definedName name="__SUM6601">#REF!</definedName>
    <definedName name="__SUM6602">#REF!</definedName>
    <definedName name="__SUM6608">#REF!</definedName>
    <definedName name="__SUM6609">#REF!</definedName>
    <definedName name="__SUM6611">#REF!</definedName>
    <definedName name="__SUM6701">#REF!</definedName>
    <definedName name="__SUM6702">#REF!</definedName>
    <definedName name="__SUM6708">#REF!</definedName>
    <definedName name="__SUM6709">#REF!</definedName>
    <definedName name="__SUM6710">#REF!</definedName>
    <definedName name="__SUM6711">#REF!</definedName>
    <definedName name="__SUM6718">#REF!</definedName>
    <definedName name="__SUM6801">#REF!</definedName>
    <definedName name="__SUM6802">#REF!</definedName>
    <definedName name="__SUM7013">#REF!</definedName>
    <definedName name="__SUM7201">#REF!</definedName>
    <definedName name="__SUM7202">#REF!</definedName>
    <definedName name="__SUM7208">#REF!</definedName>
    <definedName name="__SUM7209">#REF!</definedName>
    <definedName name="__SUM7210">#REF!</definedName>
    <definedName name="__SUM7211">#REF!</definedName>
    <definedName name="__SUM7301">#REF!</definedName>
    <definedName name="__SUM7302">#REF!</definedName>
    <definedName name="__SUM7308">#REF!</definedName>
    <definedName name="__SUM7309">#REF!</definedName>
    <definedName name="__SUM7311">#REF!</definedName>
    <definedName name="__SUM7401">#REF!</definedName>
    <definedName name="__SUM7402">#REF!</definedName>
    <definedName name="__SUM7408">#REF!</definedName>
    <definedName name="__SUM7409">#REF!</definedName>
    <definedName name="__SUM7411">#REF!</definedName>
    <definedName name="__SUM7501">#REF!</definedName>
    <definedName name="__SUM7502">#REF!</definedName>
    <definedName name="__SUM7508">#REF!</definedName>
    <definedName name="__SUM7509">#REF!</definedName>
    <definedName name="__SUM7511">#REF!</definedName>
    <definedName name="__SUM7811">#REF!</definedName>
    <definedName name="__SUM7920">#REF!</definedName>
    <definedName name="__SUM8001">#REF!</definedName>
    <definedName name="__SUM8002">#REF!</definedName>
    <definedName name="__SUM8008">#REF!</definedName>
    <definedName name="__SUM8009">#REF!</definedName>
    <definedName name="__SUM8011">#REF!</definedName>
    <definedName name="__SUM8301">#REF!</definedName>
    <definedName name="__SUM8302">#REF!</definedName>
    <definedName name="__SUM8308">#REF!</definedName>
    <definedName name="__SUM8309">#REF!</definedName>
    <definedName name="__SUM8311">#REF!</definedName>
    <definedName name="__SUM8401">#REF!</definedName>
    <definedName name="__SUM8402">#REF!</definedName>
    <definedName name="__SUM8408">#REF!</definedName>
    <definedName name="__SUM8409">#REF!</definedName>
    <definedName name="__SUM8411">#REF!</definedName>
    <definedName name="__SUM8511">#REF!</definedName>
    <definedName name="__SUM8613">#REF!</definedName>
    <definedName name="__SUM8701">#REF!</definedName>
    <definedName name="__SUM8702">#REF!</definedName>
    <definedName name="__SUM8708">#REF!</definedName>
    <definedName name="__SUM8709">#REF!</definedName>
    <definedName name="__SUM8710">#REF!</definedName>
    <definedName name="__SUM8711">#REF!</definedName>
    <definedName name="__SUM8713">#REF!</definedName>
    <definedName name="__SUM8714">#REF!</definedName>
    <definedName name="__SUM8715">#REF!</definedName>
    <definedName name="__SUM8716">#REF!</definedName>
    <definedName name="__SUM8717">#REF!</definedName>
    <definedName name="__SUM8719">#REF!</definedName>
    <definedName name="_1__123Graph_ACHART_1">[3]DSAR!$BY$6:$BY$32</definedName>
    <definedName name="_10__123Graph_XMKT_STOR">[3]DSAR!$A$6:$A$32</definedName>
    <definedName name="_10TAXPROP">#REF!</definedName>
    <definedName name="_11__123Graph_XX_ACTUAL">[3]DSAR!$A$6:$A$32</definedName>
    <definedName name="_11GROSSTAX">#REF!</definedName>
    <definedName name="_12FRANCTAX">#REF!</definedName>
    <definedName name="_13TAXFED">#REF!</definedName>
    <definedName name="_14DEBTINTEREST">#REF!</definedName>
    <definedName name="_1QTR">#REF!</definedName>
    <definedName name="_1QTR_PROPANE">#REF!</definedName>
    <definedName name="_2__123Graph_AMKT_STOR">[3]DSAR!$AR$6:$AR$23</definedName>
    <definedName name="_2_SUMMARY">#REF!</definedName>
    <definedName name="_2_SUMMARY10">#REF!</definedName>
    <definedName name="_235">#REF!</definedName>
    <definedName name="_2QTR">#REF!</definedName>
    <definedName name="_2QTR_PROPANE">#REF!</definedName>
    <definedName name="_3__123Graph_AX_ACTUAL">[3]DSAR!$P$6:$P$32</definedName>
    <definedName name="_3_REV_LAG">#REF!</definedName>
    <definedName name="_3A_COLLECTIONS">#REF!</definedName>
    <definedName name="_3B_ACC_REC">#REF!</definedName>
    <definedName name="_3C_ADJ_REV">#REF!</definedName>
    <definedName name="_3QTR">#REF!</definedName>
    <definedName name="_3QTR_PROPANE">#REF!</definedName>
    <definedName name="_4__123Graph_BCHART_1">[3]DSAR!$CB$6:$CB$9</definedName>
    <definedName name="_4GASPURCHASES">#REF!</definedName>
    <definedName name="_4QTR">#REF!</definedName>
    <definedName name="_4QTR_PROPANE">#REF!</definedName>
    <definedName name="_5__123Graph_BMKT_STOR">[3]DSAR!$AS$6:$AS$32</definedName>
    <definedName name="_5A_NON_APP_GAS">#REF!</definedName>
    <definedName name="_5GP_TCO">#REF!</definedName>
    <definedName name="_5GP_TCOINPUT">#REF!</definedName>
    <definedName name="_6__123Graph_CCHART_1">[3]DSAR!$CD$6:$CD$32</definedName>
    <definedName name="_6_PAYROLL_COST">#REF!</definedName>
    <definedName name="_7__123Graph_CMKT_STOR">[3]DSAR!$AT$6:$AT$23</definedName>
    <definedName name="_7BENEFITS">#REF!</definedName>
    <definedName name="_8__123Graph_CX_ACTUAL">[3]DSAR!$S$6:$S$23</definedName>
    <definedName name="_8TAXPSC">#REF!</definedName>
    <definedName name="_9__123Graph_XCHART_1">[3]DSAR!$A$6:$A$32</definedName>
    <definedName name="_9_PAY_TAXES">#REF!</definedName>
    <definedName name="_ADJ24">#REF!</definedName>
    <definedName name="_ADJ25">#REF!</definedName>
    <definedName name="_adj4">#REF!</definedName>
    <definedName name="_ADJ44">#REF!</definedName>
    <definedName name="_ADJ48">#REF!</definedName>
    <definedName name="_ADJ49">#REF!</definedName>
    <definedName name="_ADJ51">#REF!</definedName>
    <definedName name="_Dist_Values" hidden="1">#REF!</definedName>
    <definedName name="_EMP11">#REF!</definedName>
    <definedName name="_EMP12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20">#REF!</definedName>
    <definedName name="_EMP22">#REF!</definedName>
    <definedName name="_EMP32">#REF!</definedName>
    <definedName name="_EMP34">#REF!</definedName>
    <definedName name="_EMP35">#REF!</definedName>
    <definedName name="_EMP37">#REF!</definedName>
    <definedName name="_EMP38">#REF!</definedName>
    <definedName name="_EMP43">#REF!</definedName>
    <definedName name="_EMP48">#REF!</definedName>
    <definedName name="_EMP51">#REF!</definedName>
    <definedName name="_EMP52">#REF!</definedName>
    <definedName name="_EMP53">#REF!</definedName>
    <definedName name="_Fill" hidden="1">#REF!</definedName>
    <definedName name="_FS_ESC_3_X_\TA">'[2]E-2'!#REF!</definedName>
    <definedName name="_FXD0111">#REF!</definedName>
    <definedName name="_FXD0151">#REF!</definedName>
    <definedName name="_FXD0212">#REF!</definedName>
    <definedName name="_FXD0214">#REF!</definedName>
    <definedName name="_FXD0234">#REF!</definedName>
    <definedName name="_FXD0235">#REF!</definedName>
    <definedName name="_FXD0237">#REF!</definedName>
    <definedName name="_FXD0238">#REF!</definedName>
    <definedName name="_FXD0251">#REF!</definedName>
    <definedName name="_FXD0612">#REF!</definedName>
    <definedName name="_FXD0614">#REF!</definedName>
    <definedName name="_FXD0615">#REF!</definedName>
    <definedName name="_FXD0616">#REF!</definedName>
    <definedName name="_FXD0617">#REF!</definedName>
    <definedName name="_FXD0618">#REF!</definedName>
    <definedName name="_FXD0632">#REF!</definedName>
    <definedName name="_FXD0634">#REF!</definedName>
    <definedName name="_FXD0635">#REF!</definedName>
    <definedName name="_FXD0637">#REF!</definedName>
    <definedName name="_FXD0638">#REF!</definedName>
    <definedName name="_FXD0643">#REF!</definedName>
    <definedName name="_FXD0651">#REF!</definedName>
    <definedName name="_FXD0653">#REF!</definedName>
    <definedName name="_FXD0814">#REF!</definedName>
    <definedName name="_FXD0832">#REF!</definedName>
    <definedName name="_FXD0834">#REF!</definedName>
    <definedName name="_FXD0835">#REF!</definedName>
    <definedName name="_FXD0837">#REF!</definedName>
    <definedName name="_FXD0838">#REF!</definedName>
    <definedName name="_FXD0851">#REF!</definedName>
    <definedName name="_FXD0932">#REF!</definedName>
    <definedName name="_FXD0934">#REF!</definedName>
    <definedName name="_FXD0935">#REF!</definedName>
    <definedName name="_FXD0937">#REF!</definedName>
    <definedName name="_FXD0938">#REF!</definedName>
    <definedName name="_FXD0951">#REF!</definedName>
    <definedName name="_FXD7032">#REF!</definedName>
    <definedName name="_FXD7034">#REF!</definedName>
    <definedName name="_FXD7035">#REF!</definedName>
    <definedName name="_FXD7037">#REF!</definedName>
    <definedName name="_FXD7038">#REF!</definedName>
    <definedName name="_FXD8614">#REF!</definedName>
    <definedName name="_FXD8615">#REF!</definedName>
    <definedName name="_FXD8616">#REF!</definedName>
    <definedName name="_FXD8617">#REF!</definedName>
    <definedName name="_FXD8618">#REF!</definedName>
    <definedName name="_FXD8632">#REF!</definedName>
    <definedName name="_FXD8634">#REF!</definedName>
    <definedName name="_FXD8635">#REF!</definedName>
    <definedName name="_FXD8637">#REF!</definedName>
    <definedName name="_FXD8638">#REF!</definedName>
    <definedName name="_FXD8651">#REF!</definedName>
    <definedName name="_HOME__APP1__LP">#REF!</definedName>
    <definedName name="_HOME__APP1__PC">'[2]E-2'!#REF!</definedName>
    <definedName name="_HOME__FS_ESC_3">'[2]E-2'!#REF!</definedName>
    <definedName name="_Order1" hidden="1">255</definedName>
    <definedName name="_Order2" hidden="1">255</definedName>
    <definedName name="_PRCRSA148..O17">'[2]E-2'!#REF!</definedName>
    <definedName name="_PRCRSAC1..AK46">#REF!</definedName>
    <definedName name="_PRCRSO1..Y60_G">#REF!</definedName>
    <definedName name="_PRCRSQ148..AE1">'[2]E-2'!#REF!</definedName>
    <definedName name="_Regression_Int" hidden="1">1</definedName>
    <definedName name="_SCH10">'[6]Rev Def Sum'!#REF!</definedName>
    <definedName name="_sch17">#REF!</definedName>
    <definedName name="_SCH33">'[7]SCHEDULE 33 A REV.'!$A$1:$H$67</definedName>
    <definedName name="_SCH6">#N/A</definedName>
    <definedName name="_Sort" hidden="1">#REF!</definedName>
    <definedName name="_SUM0111">#REF!</definedName>
    <definedName name="_SUM0113">#REF!</definedName>
    <definedName name="_SUM0210">#REF!</definedName>
    <definedName name="_SUM0213">#REF!</definedName>
    <definedName name="_SUM0401">#REF!</definedName>
    <definedName name="_SUM0402">#REF!</definedName>
    <definedName name="_SUM0408">#REF!</definedName>
    <definedName name="_SUM0409">#REF!</definedName>
    <definedName name="_SUM0411">#REF!</definedName>
    <definedName name="_SUM0501">#REF!</definedName>
    <definedName name="_SUM0502">#REF!</definedName>
    <definedName name="_SUM0508">#REF!</definedName>
    <definedName name="_SUM0509">#REF!</definedName>
    <definedName name="_SUM0510">#REF!</definedName>
    <definedName name="_SUM0511">#REF!</definedName>
    <definedName name="_SUM0613">#REF!</definedName>
    <definedName name="_SUM0701">#REF!</definedName>
    <definedName name="_SUM0702">#REF!</definedName>
    <definedName name="_SUM0708">#REF!</definedName>
    <definedName name="_SUM0709">#REF!</definedName>
    <definedName name="_SUM0813">#REF!</definedName>
    <definedName name="_SUM0901">#REF!</definedName>
    <definedName name="_SUM0902">#REF!</definedName>
    <definedName name="_SUM0908">#REF!</definedName>
    <definedName name="_SUM0911">#REF!</definedName>
    <definedName name="_SUM0913">#REF!</definedName>
    <definedName name="_SUM5701">#REF!</definedName>
    <definedName name="_SUM5702">#REF!</definedName>
    <definedName name="_SUM5708">#REF!</definedName>
    <definedName name="_SUM5709">#REF!</definedName>
    <definedName name="_SUM5711">#REF!</definedName>
    <definedName name="_SUM5801">#REF!</definedName>
    <definedName name="_SUM5802">#REF!</definedName>
    <definedName name="_SUM5811">#REF!</definedName>
    <definedName name="_SUM6001">#REF!</definedName>
    <definedName name="_SUM6002">#REF!</definedName>
    <definedName name="_SUM6008">#REF!</definedName>
    <definedName name="_sum6009">#REF!</definedName>
    <definedName name="_SUM6011">#REF!</definedName>
    <definedName name="_SUM6101">#REF!</definedName>
    <definedName name="_SUM6102">#REF!</definedName>
    <definedName name="_SUM6108">#REF!</definedName>
    <definedName name="_SUM6109">#REF!</definedName>
    <definedName name="_SUM6111">#REF!</definedName>
    <definedName name="_SUM6201">#REF!</definedName>
    <definedName name="_SUM6202">#REF!</definedName>
    <definedName name="_SUM6301">#REF!</definedName>
    <definedName name="_SUM6302">#REF!</definedName>
    <definedName name="_SUM6308">#REF!</definedName>
    <definedName name="_SUM6309">#REF!</definedName>
    <definedName name="_SUM6311">#REF!</definedName>
    <definedName name="_SUM6401">#REF!</definedName>
    <definedName name="_SUM6402">#REF!</definedName>
    <definedName name="_SUM6408">#REF!</definedName>
    <definedName name="_SUM6409">#REF!</definedName>
    <definedName name="_SUM6411">#REF!</definedName>
    <definedName name="_SUM6413">#REF!</definedName>
    <definedName name="_SUM6501">#REF!</definedName>
    <definedName name="_SUM6502">#REF!</definedName>
    <definedName name="_SUM6508">#REF!</definedName>
    <definedName name="_SUM6509">#REF!</definedName>
    <definedName name="_SUM6510">#REF!</definedName>
    <definedName name="_SUM6511">#REF!</definedName>
    <definedName name="_SUM6601">#REF!</definedName>
    <definedName name="_SUM6602">#REF!</definedName>
    <definedName name="_SUM6608">#REF!</definedName>
    <definedName name="_SUM6609">#REF!</definedName>
    <definedName name="_SUM6611">#REF!</definedName>
    <definedName name="_SUM6701">#REF!</definedName>
    <definedName name="_SUM6702">#REF!</definedName>
    <definedName name="_SUM6708">#REF!</definedName>
    <definedName name="_SUM6709">#REF!</definedName>
    <definedName name="_SUM6710">#REF!</definedName>
    <definedName name="_SUM6711">#REF!</definedName>
    <definedName name="_SUM6718">#REF!</definedName>
    <definedName name="_SUM6801">#REF!</definedName>
    <definedName name="_SUM6802">#REF!</definedName>
    <definedName name="_SUM7013">#REF!</definedName>
    <definedName name="_SUM7201">#REF!</definedName>
    <definedName name="_SUM7202">#REF!</definedName>
    <definedName name="_SUM7208">#REF!</definedName>
    <definedName name="_SUM7209">#REF!</definedName>
    <definedName name="_SUM7210">#REF!</definedName>
    <definedName name="_SUM7211">#REF!</definedName>
    <definedName name="_SUM7301">#REF!</definedName>
    <definedName name="_SUM7302">#REF!</definedName>
    <definedName name="_SUM7308">#REF!</definedName>
    <definedName name="_SUM7309">#REF!</definedName>
    <definedName name="_SUM7311">#REF!</definedName>
    <definedName name="_SUM7401">#REF!</definedName>
    <definedName name="_SUM7402">#REF!</definedName>
    <definedName name="_SUM7408">#REF!</definedName>
    <definedName name="_SUM7409">#REF!</definedName>
    <definedName name="_SUM7411">#REF!</definedName>
    <definedName name="_SUM7501">#REF!</definedName>
    <definedName name="_SUM7502">#REF!</definedName>
    <definedName name="_SUM7508">#REF!</definedName>
    <definedName name="_SUM7509">#REF!</definedName>
    <definedName name="_SUM7511">#REF!</definedName>
    <definedName name="_SUM7811">#REF!</definedName>
    <definedName name="_SUM7920">#REF!</definedName>
    <definedName name="_SUM8001">#REF!</definedName>
    <definedName name="_SUM8002">#REF!</definedName>
    <definedName name="_SUM8008">#REF!</definedName>
    <definedName name="_SUM8009">#REF!</definedName>
    <definedName name="_SUM8011">#REF!</definedName>
    <definedName name="_SUM8301">#REF!</definedName>
    <definedName name="_SUM8302">#REF!</definedName>
    <definedName name="_SUM8308">#REF!</definedName>
    <definedName name="_SUM8309">#REF!</definedName>
    <definedName name="_SUM8311">#REF!</definedName>
    <definedName name="_SUM8401">#REF!</definedName>
    <definedName name="_SUM8402">#REF!</definedName>
    <definedName name="_SUM8408">#REF!</definedName>
    <definedName name="_SUM8409">#REF!</definedName>
    <definedName name="_SUM8411">#REF!</definedName>
    <definedName name="_SUM8511">#REF!</definedName>
    <definedName name="_SUM8613">#REF!</definedName>
    <definedName name="_SUM8701">#REF!</definedName>
    <definedName name="_SUM8702">#REF!</definedName>
    <definedName name="_SUM8708">#REF!</definedName>
    <definedName name="_SUM8709">#REF!</definedName>
    <definedName name="_SUM8710">#REF!</definedName>
    <definedName name="_SUM8711">#REF!</definedName>
    <definedName name="_SUM8713">#REF!</definedName>
    <definedName name="_SUM8714">#REF!</definedName>
    <definedName name="_SUM8715">#REF!</definedName>
    <definedName name="_SUM8716">#REF!</definedName>
    <definedName name="_SUM8717">#REF!</definedName>
    <definedName name="_SUM8719">#REF!</definedName>
    <definedName name="a" hidden="1">{"'Server Configuration'!$A$1:$DB$281"}</definedName>
    <definedName name="a_1" hidden="1">{"'Server Configuration'!$A$1:$DB$281"}</definedName>
    <definedName name="A_R_CAPCOMP">#REF!</definedName>
    <definedName name="A_R_DAILY">#REF!</definedName>
    <definedName name="A_R_DAILYSUPPOR">#REF!</definedName>
    <definedName name="A_R_WKSHT1">#REF!</definedName>
    <definedName name="A_R_WKST2">#REF!</definedName>
    <definedName name="ACCT106">#REF!</definedName>
    <definedName name="ACCT495">#REF!</definedName>
    <definedName name="ACCT904">#REF!</definedName>
    <definedName name="acctXref">#REF!</definedName>
    <definedName name="Active">[8]Inputs!$B$4</definedName>
    <definedName name="ACTUAL_VOL">#REF!</definedName>
    <definedName name="AddPMA">#REF!</definedName>
    <definedName name="AddUSF">#REF!</definedName>
    <definedName name="adj1to3">#REF!</definedName>
    <definedName name="adj4a">#REF!</definedName>
    <definedName name="adj4b">#REF!</definedName>
    <definedName name="adj4c">#REF!</definedName>
    <definedName name="adj4d">#REF!</definedName>
    <definedName name="adj4e1">#REF!</definedName>
    <definedName name="adj4e3">#REF!</definedName>
    <definedName name="adj4f1">#REF!</definedName>
    <definedName name="adj4f2">#REF!</definedName>
    <definedName name="adj4f3">#REF!</definedName>
    <definedName name="adj4g">#REF!</definedName>
    <definedName name="adj4h">#REF!</definedName>
    <definedName name="ADJ52_1of2">#REF!</definedName>
    <definedName name="ADJ52_2of2">#REF!</definedName>
    <definedName name="ADJMCF">#REF!</definedName>
    <definedName name="ADJMCF2">#REF!</definedName>
    <definedName name="adjno">[9]Sch1!$G$1</definedName>
    <definedName name="ADJSUM">#REF!</definedName>
    <definedName name="AGENCY_GASCOSTS">#REF!</definedName>
    <definedName name="AGENCY_HISTORY">#REF!</definedName>
    <definedName name="AGENCY_TRANSP">#REF!</definedName>
    <definedName name="ahahahahaha" hidden="1">{"'Server Configuration'!$A$1:$DB$281"}</definedName>
    <definedName name="ahahahahaha_1" hidden="1">{"'Server Configuration'!$A$1:$DB$281"}</definedName>
    <definedName name="ahahahahaha_2" hidden="1">{"'Server Configuration'!$A$1:$DB$281"}</definedName>
    <definedName name="Ainput2">'[10]L Graph (Data)'!$A$6:$DS$21</definedName>
    <definedName name="Ainputvol">'[11]L Graph (Data)'!$A$6:$DS$17</definedName>
    <definedName name="ali" hidden="1">{"'Server Configuration'!$A$1:$DB$281"}</definedName>
    <definedName name="AllData">OFFSET('[12]SLCs Due &amp; Recd'!$A$11,0,0,COUNTA('[12]SLCs Due &amp; Recd'!$B$1:$B$65536),COUNTA('[12]SLCs Due &amp; Recd'!$A$11:$IV$11))</definedName>
    <definedName name="ALLOC">[13]VLOOKUP!$A$2:$S$26</definedName>
    <definedName name="ALLPAGES">#REF!</definedName>
    <definedName name="ANGINC">#REF!</definedName>
    <definedName name="ANNPCT">#REF!</definedName>
    <definedName name="ANNPCTANG">#REF!</definedName>
    <definedName name="Application_Fees">[8]Inputs!$B$50</definedName>
    <definedName name="AR">#REF!</definedName>
    <definedName name="AUTO11">#REF!</definedName>
    <definedName name="AUTO12">#REF!</definedName>
    <definedName name="AUTO14">#REF!</definedName>
    <definedName name="AUTO15">#REF!</definedName>
    <definedName name="AUTO16">#REF!</definedName>
    <definedName name="AUTO17">#REF!</definedName>
    <definedName name="AUTO18">#REF!</definedName>
    <definedName name="AUTO20">#REF!</definedName>
    <definedName name="AUTO22">#REF!</definedName>
    <definedName name="AUTO32">#REF!</definedName>
    <definedName name="AUTO34">#REF!</definedName>
    <definedName name="AUTO35">#REF!</definedName>
    <definedName name="AUTO37">#REF!</definedName>
    <definedName name="AUTO38">#REF!</definedName>
    <definedName name="AUTO48">#REF!</definedName>
    <definedName name="AUTO51">#REF!</definedName>
    <definedName name="AUTO52">#REF!</definedName>
    <definedName name="AUTO53">#REF!</definedName>
    <definedName name="AVG_BANK_BAL">[14]EXH10!$A$1:$J$47</definedName>
    <definedName name="Avg_Mo_pmt">[8]Inputs!$B$7</definedName>
    <definedName name="AVGrate">'[15]AVG FXrates'!$B$4:$F$47</definedName>
    <definedName name="b" hidden="1">{"'Server Configuration'!$A$1:$DB$281"}</definedName>
    <definedName name="b_1" hidden="1">{"'Server Configuration'!$A$1:$DB$281"}</definedName>
    <definedName name="Bank">[16]Input!#REF!</definedName>
    <definedName name="base">'[17]Index A'!$C$16</definedName>
    <definedName name="Baseline">#REF!</definedName>
    <definedName name="bdate">'[18]Oper Rev&amp;Exp by Accts C2.1A'!$A$4</definedName>
    <definedName name="BENEFITS">#REF!</definedName>
    <definedName name="Binputrusum">'[10]L Graph (Data)'!$A$97:$DS$109</definedName>
    <definedName name="binputsum">'[11]L Graph (Data)'!$A$19:$DS$29</definedName>
    <definedName name="binputsumru">'[19]L Graph (Data)'!$A$91:$DS$105</definedName>
    <definedName name="binputvol">'[19]L Graph (Data)'!$A$21:$DS$34</definedName>
    <definedName name="blip" hidden="1">{"'Server Configuration'!$A$1:$DB$281"}</definedName>
    <definedName name="blip_1" hidden="1">{"'Server Configuration'!$A$1:$DB$281"}</definedName>
    <definedName name="blip_2" hidden="1">{"'Server Configuration'!$A$1:$DB$281"}</definedName>
    <definedName name="blort">#REF!</definedName>
    <definedName name="BMSGRADE">[20]Assumptions!$J$8:$J$21</definedName>
    <definedName name="BOB">#REF!</definedName>
    <definedName name="BTU">[21]Input!$B$11</definedName>
    <definedName name="ByTower">#REF!</definedName>
    <definedName name="CALDEN">#REF!</definedName>
    <definedName name="Cap_Structure">#REF!</definedName>
    <definedName name="case">'[17]B-1 p.1 Summary (Base)'!$A$2</definedName>
    <definedName name="CCCfeeadj">'[11]L Graph (Data)'!$A$410:$DS$457</definedName>
    <definedName name="CCCvoladj">'[11]L Graph (Data)'!$A$359:$DS$406</definedName>
    <definedName name="Central_Call_Handling_Charge">'[22]Router Configuration'!$S$1</definedName>
    <definedName name="CHART32">#REF!</definedName>
    <definedName name="CHART34">#REF!</definedName>
    <definedName name="CHART35">#REF!</definedName>
    <definedName name="CHART37">#REF!</definedName>
    <definedName name="CHART38">#REF!</definedName>
    <definedName name="CInputChg">'[10]L Graph (Data)'!$A$41:$IV$56</definedName>
    <definedName name="Cinputvol">'[19]L Graph (Data)'!$A$38:$DS$51</definedName>
    <definedName name="Clarification">#REF!</definedName>
    <definedName name="co">'[17]Index A'!$A$10</definedName>
    <definedName name="COLUMN1">#REF!</definedName>
    <definedName name="COLUMN2">#REF!</definedName>
    <definedName name="Commodity">[16]Input!$C$10</definedName>
    <definedName name="Companies">#REF!</definedName>
    <definedName name="company">'[18]Operating Income Summary C-1'!$A$1</definedName>
    <definedName name="CONAME">[16]B!$A$1</definedName>
    <definedName name="CONTENTS">#REF!</definedName>
    <definedName name="Criticality">#REF!</definedName>
    <definedName name="curr_cust_pmts">'[8]Payment Calculation'!$C$24</definedName>
    <definedName name="CUSTCHG">#REF!</definedName>
    <definedName name="CUSTCOM32">#REF!</definedName>
    <definedName name="CUSTCOM34">#REF!</definedName>
    <definedName name="CUSTCOM35">#REF!</definedName>
    <definedName name="CUSTCOM37">#REF!</definedName>
    <definedName name="CUSTCOM38">#REF!</definedName>
    <definedName name="CUSTGAS32">#REF!</definedName>
    <definedName name="CUSTGAS34">#REF!</definedName>
    <definedName name="CUSTGAS37">#REF!</definedName>
    <definedName name="CUSTHP32">#REF!</definedName>
    <definedName name="CUSTHP34">#REF!</definedName>
    <definedName name="CUSTHP35">#REF!</definedName>
    <definedName name="CUSTHP37">#REF!</definedName>
    <definedName name="CUSTHP38">#REF!</definedName>
    <definedName name="CUSTRES32">#REF!</definedName>
    <definedName name="CUSTRES34">#REF!</definedName>
    <definedName name="CUSTRES35">#REF!</definedName>
    <definedName name="CUSTRES37">#REF!</definedName>
    <definedName name="CUSTRES38">#REF!</definedName>
    <definedName name="CUSTRET16">#REF!</definedName>
    <definedName name="CUSTRET32">#REF!</definedName>
    <definedName name="CUSTRET34">#REF!</definedName>
    <definedName name="CUSTRET35">#REF!</definedName>
    <definedName name="CUSTRET37">#REF!</definedName>
    <definedName name="CUSTRET38">#REF!</definedName>
    <definedName name="CUSTRET43">#REF!</definedName>
    <definedName name="CUSTTRAN32">#REF!</definedName>
    <definedName name="CUSTTRAN34">#REF!</definedName>
    <definedName name="CUSTTRAN35">#REF!</definedName>
    <definedName name="CUSTTRAN37">#REF!</definedName>
    <definedName name="CUSTTRAN38">#REF!</definedName>
    <definedName name="CWC">'[6]Rev Def Sum'!#REF!</definedName>
    <definedName name="CWC_12_96">#REF!</definedName>
    <definedName name="CWC_12_97">#REF!</definedName>
    <definedName name="CWC_9_97">#REF!</definedName>
    <definedName name="D">{"'Server Configuration'!$A$1:$DB$281"}</definedName>
    <definedName name="D_1">{"'Server Configuration'!$A$1:$DB$281"}</definedName>
    <definedName name="D_2">{"'Server Configuration'!$A$1:$DB$281"}</definedName>
    <definedName name="da">{"'Server Configuration'!$A$1:$DB$281"}</definedName>
    <definedName name="da_1">{"'Server Configuration'!$A$1:$DB$281"}</definedName>
    <definedName name="dad" hidden="1">{"'Server Configuration'!$A$1:$DB$281"}</definedName>
    <definedName name="DATA2">#REF!</definedName>
    <definedName name="_xlnm.Database">#REF!</definedName>
    <definedName name="date">'[23]Operating Income Summary C-1'!$A$4</definedName>
    <definedName name="dateb">'[17]B-1 p.1 Summary (Base)'!$A$4</definedName>
    <definedName name="datef">'[17]B-1 p.2 Summary (Forecast)'!$A$4</definedName>
    <definedName name="DAVE">'[2]E-2'!#REF!</definedName>
    <definedName name="DC">[9]Sch2!#REF!</definedName>
    <definedName name="DEBT">[24]RORB!$B$2:$F$24</definedName>
    <definedName name="DEPPROD51">#REF!</definedName>
    <definedName name="DEPR">#REF!</definedName>
    <definedName name="DEPTOT11">#REF!</definedName>
    <definedName name="DEPTOT12">#REF!</definedName>
    <definedName name="DEPTOT14">#REF!</definedName>
    <definedName name="DEPTOT15">#REF!</definedName>
    <definedName name="DEPTOT16">#REF!</definedName>
    <definedName name="DEPTOT17">#REF!</definedName>
    <definedName name="DEPTOT18">#REF!</definedName>
    <definedName name="DEPTOT20">#REF!</definedName>
    <definedName name="DEPTOT22">#REF!</definedName>
    <definedName name="DEPTOT32">#REF!</definedName>
    <definedName name="DEPTOT34">#REF!</definedName>
    <definedName name="DEPTOT35">#REF!</definedName>
    <definedName name="DEPTOT37">#REF!</definedName>
    <definedName name="DEPTOT38">#REF!</definedName>
    <definedName name="DEPTOT45">#REF!</definedName>
    <definedName name="DEPTOT48">#REF!</definedName>
    <definedName name="DEPTOT51">#REF!</definedName>
    <definedName name="DEPTOT52">#REF!</definedName>
    <definedName name="DEPTOT53">#REF!</definedName>
    <definedName name="DIRBIL11">#REF!</definedName>
    <definedName name="DIRBIL14">#REF!</definedName>
    <definedName name="DIRBIL15">#REF!</definedName>
    <definedName name="DIRBIL16">#REF!</definedName>
    <definedName name="DIRBIL17">#REF!</definedName>
    <definedName name="DIRBIL18">#REF!</definedName>
    <definedName name="DIRBIL20">#REF!</definedName>
    <definedName name="DIRBIL22">#REF!</definedName>
    <definedName name="DIRBIL32">#REF!</definedName>
    <definedName name="DIRBIL34">#REF!</definedName>
    <definedName name="DIRBIL35">#REF!</definedName>
    <definedName name="DIRBIL37">#REF!</definedName>
    <definedName name="DIRBIL38">#REF!</definedName>
    <definedName name="DIRBIL43">#REF!</definedName>
    <definedName name="DIRBIL45">#REF!</definedName>
    <definedName name="DIRBIL48">#REF!</definedName>
    <definedName name="DIRBIL51">#REF!</definedName>
    <definedName name="DIRBIL52">#REF!</definedName>
    <definedName name="DIRBIL53">#REF!</definedName>
    <definedName name="DISTINC">#REF!</definedName>
    <definedName name="E_factor_amt">[8]Inputs!$B$32</definedName>
    <definedName name="EA">[8]Inputs!$B$8</definedName>
    <definedName name="EGC">[16]Input!$C$11</definedName>
    <definedName name="EGCDATE">[16]Input!$C$14</definedName>
    <definedName name="ENDrate">'[15]END FXrates'!$B$4:$F$46</definedName>
    <definedName name="Enrolled">[8]Inputs!$B$5</definedName>
    <definedName name="EQUITY">[24]RORB!$A$25:$G$49</definedName>
    <definedName name="Est_Enrollment">[8]Inputs!$B$17</definedName>
    <definedName name="EX3_SHT1">#REF!</definedName>
    <definedName name="EX3_SHT2">#REF!</definedName>
    <definedName name="EXPDIST32">#REF!</definedName>
    <definedName name="EXPDIST34">#REF!</definedName>
    <definedName name="EXPDIST35">#REF!</definedName>
    <definedName name="EXPDIST37">#REF!</definedName>
    <definedName name="EXPDIST38">#REF!</definedName>
    <definedName name="EXPENSES">#REF!</definedName>
    <definedName name="EXPFACTOR">#REF!</definedName>
    <definedName name="EXPPROD51">#REF!</definedName>
    <definedName name="EXPTOT11">#REF!</definedName>
    <definedName name="EXPTOT12">#REF!</definedName>
    <definedName name="EXPTOT14">#REF!</definedName>
    <definedName name="EXPTOT15">#REF!</definedName>
    <definedName name="EXPTOT16">#REF!</definedName>
    <definedName name="EXPTOT17">#REF!</definedName>
    <definedName name="EXPTOT18">#REF!</definedName>
    <definedName name="EXPTOT20">#REF!</definedName>
    <definedName name="EXPTOT22">#REF!</definedName>
    <definedName name="EXPTOT32">#REF!</definedName>
    <definedName name="EXPTOT34">#REF!</definedName>
    <definedName name="EXPTOT35">#REF!</definedName>
    <definedName name="EXPTOT37">#REF!</definedName>
    <definedName name="EXPTOT38">#REF!</definedName>
    <definedName name="EXPTOT45">#REF!</definedName>
    <definedName name="EXPTOT48">#REF!</definedName>
    <definedName name="EXPTOT51">#REF!</definedName>
    <definedName name="EXPTOT52">#REF!</definedName>
    <definedName name="EXPTOT53">#REF!</definedName>
    <definedName name="EXPTRAN14">#REF!</definedName>
    <definedName name="EXPTRAN51">#REF!</definedName>
    <definedName name="FADIST32">#REF!</definedName>
    <definedName name="FADIST34">#REF!</definedName>
    <definedName name="FADIST35">#REF!</definedName>
    <definedName name="FADIST37">#REF!</definedName>
    <definedName name="FADIST38">#REF!</definedName>
    <definedName name="FADSIT37">#REF!</definedName>
    <definedName name="FAPROD51">#REF!</definedName>
    <definedName name="FATOT11">#REF!</definedName>
    <definedName name="FATOT12">#REF!</definedName>
    <definedName name="FATOT14">#REF!</definedName>
    <definedName name="FATOT15">#REF!</definedName>
    <definedName name="FATOT16">#REF!</definedName>
    <definedName name="FATOT17">#REF!</definedName>
    <definedName name="FATOT18">#REF!</definedName>
    <definedName name="FATOT20">#REF!</definedName>
    <definedName name="FATOT22">#REF!</definedName>
    <definedName name="FATOT32">#REF!</definedName>
    <definedName name="FATOT34">#REF!</definedName>
    <definedName name="FATOT35">#REF!</definedName>
    <definedName name="FATOT37">#REF!</definedName>
    <definedName name="FATOT38">#REF!</definedName>
    <definedName name="fatot45">#REF!</definedName>
    <definedName name="FATOT48">#REF!</definedName>
    <definedName name="FATOT51">#REF!</definedName>
    <definedName name="FATOT52">#REF!</definedName>
    <definedName name="FATOT53">#REF!</definedName>
    <definedName name="FATRAN14">#REF!</definedName>
    <definedName name="FATRAN51">#REF!</definedName>
    <definedName name="fbdate">'[18]Operating Income Summary C-1'!$A$4</definedName>
    <definedName name="FDATE">'[18]Oper Rev&amp;Exp by Accts C2.1B'!$A$4</definedName>
    <definedName name="FEDTAX">'[6]Rev Def Sum'!#REF!</definedName>
    <definedName name="FICA">[25]Sheet1!$A$2:$R$48</definedName>
    <definedName name="FICA_CALULATION">#REF!</definedName>
    <definedName name="FICA_FIC_TAX_MO">#REF!</definedName>
    <definedName name="FICA_FIT_TAX_BW">#REF!</definedName>
    <definedName name="FindRef">OFFSET('[12]% Invoice'!$A$1,0,0,COUNTA('[12]% Invoice'!$A$1:$A$65536),1)</definedName>
    <definedName name="forecast">'[17]Index A'!$C$18</definedName>
    <definedName name="FOREM_S">#REF!</definedName>
    <definedName name="FORESTORE">#REF!</definedName>
    <definedName name="FORESUM">#REF!</definedName>
    <definedName name="FTLEE">#REF!</definedName>
    <definedName name="FTY">#REF!</definedName>
    <definedName name="FUELCOST">#REF!</definedName>
    <definedName name="FY">[9]Sch2!#REF!</definedName>
    <definedName name="FYDESC">#REF!</definedName>
    <definedName name="GARY">#REF!</definedName>
    <definedName name="GAS_PURCH_SORT">#REF!</definedName>
    <definedName name="GASCOST">#REF!</definedName>
    <definedName name="GASNOTE">#REF!</definedName>
    <definedName name="Grade">[20]Assumptions!$J$8:$J$21</definedName>
    <definedName name="GROSS_WAGES">#REF!</definedName>
    <definedName name="header">#REF!</definedName>
    <definedName name="HIS_AVG_RT_BASE">#REF!</definedName>
    <definedName name="HoursPerDay">7.5</definedName>
    <definedName name="ht" hidden="1">{"'Server Configuration'!$A$1:$DB$281"}</definedName>
    <definedName name="ht_1" hidden="1">{"'Server Configuration'!$A$1:$DB$281"}</definedName>
    <definedName name="HTML_CodePage" hidden="1">1252</definedName>
    <definedName name="HTML_Control" hidden="1">{"'Server Configuration'!$A$1:$DB$281"}</definedName>
    <definedName name="HTML_Control_1" hidden="1">{"'Server Configuration'!$A$1:$DB$281"}</definedName>
    <definedName name="HTML_Control_2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Ibaselineunits">'[19]L Graph (Data)'!$A$71:$DS$84</definedName>
    <definedName name="IBM">{"'Server Configuration'!$A$1:$DB$281"}</definedName>
    <definedName name="IC">{"'Server Configuration'!$A$1:$DB$281"}</definedName>
    <definedName name="IMFILE">#REF!</definedName>
    <definedName name="INCTAX">'[6]Rev Def Sum'!#REF!</definedName>
    <definedName name="INCTAX2">'[6]Rev Def Sum'!#REF!</definedName>
    <definedName name="INDADD">#REF!</definedName>
    <definedName name="INPUT">#REF!</definedName>
    <definedName name="Inputbase">'[10]A (Input) Inv MO Service Charge'!#REF!</definedName>
    <definedName name="INTCO">#REF!</definedName>
    <definedName name="INTEREST_WKST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>"AUTO"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REUT">"c3630"</definedName>
    <definedName name="IQ_AVG_DAILY_VOL">"c65"</definedName>
    <definedName name="IQ_AVG_INDUSTRY_REC">"c4455"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_COMMISSION">"c3514"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"c3460"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FLOW_ACT_OR_EST">"c4154"</definedName>
    <definedName name="IQ_CASH_INTEREST">"c120"</definedName>
    <definedName name="IQ_CASH_INVEST">"c121"</definedName>
    <definedName name="IQ_CASH_OPER">"c122"</definedName>
    <definedName name="IQ_CASH_OPER_ACT_OR_EST">"c4164"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OSITS_INTEREST_SECURITIES">"c5509"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PAYOUT">"c3005"</definedName>
    <definedName name="IQ_DISTRIBUTABLE_CASH_SHARE">"c3003"</definedName>
    <definedName name="IQ_DISTRIBUTABLE_CASH_SHARE_ACT_OR_EST">"c4286"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URATION">"c2181"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EQ_INC">"c3498"</definedName>
    <definedName name="IQ_EBIT_EQ_INC_EXCL_SBC">"c3502"</definedName>
    <definedName name="IQ_EBIT_EXCL_SBC">"c3082"</definedName>
    <definedName name="IQ_EBIT_GW_ACT_OR_EST">"c4306"</definedName>
    <definedName name="IQ_EBIT_INT">"c360"</definedName>
    <definedName name="IQ_EBIT_MARGIN">"c359"</definedName>
    <definedName name="IQ_EBIT_OVER_IE">"c1369"</definedName>
    <definedName name="IQ_EBIT_SBC_ACT_OR_EST">"c4316"</definedName>
    <definedName name="IQ_EBIT_SBC_GW_ACT_OR_EST">"c4320"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XCL_SBC">"c3081"</definedName>
    <definedName name="IQ_EBITDA_HIGH_EST">"c370"</definedName>
    <definedName name="IQ_EBITDA_HIGH_EST_REUT">"c3642"</definedName>
    <definedName name="IQ_EBITDA_INT">"c373"</definedName>
    <definedName name="IQ_EBITDA_LOW_EST">"c371"</definedName>
    <definedName name="IQ_EBITDA_LOW_EST_REUT">"c3643"</definedName>
    <definedName name="IQ_EBITDA_MARGIN">"c372"</definedName>
    <definedName name="IQ_EBITDA_MEDIAN_EST">"c1663"</definedName>
    <definedName name="IQ_EBITDA_MEDIAN_EST_REUT">"c3641"</definedName>
    <definedName name="IQ_EBITDA_NUM_EST">"c374"</definedName>
    <definedName name="IQ_EBITDA_NUM_EST_REUT">"c3644"</definedName>
    <definedName name="IQ_EBITDA_OVER_TOTAL_IE">"c1371"</definedName>
    <definedName name="IQ_EBITDA_SBC_ACT_OR_EST">"c4337"</definedName>
    <definedName name="IQ_EBITDA_STDDEV_EST">"c375"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SBC_ACT_OR_EST">"c4350"</definedName>
    <definedName name="IQ_EBT_SBC_GW_ACT_OR_EST">"c4354"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EST">"c399"</definedName>
    <definedName name="IQ_EPS_EST_REUT">"c5453"</definedName>
    <definedName name="IQ_EPS_HIGH_EST">"c400"</definedName>
    <definedName name="IQ_EPS_HIGH_EST_REUT">"c5454"</definedName>
    <definedName name="IQ_EPS_LOW_EST">"c401"</definedName>
    <definedName name="IQ_EPS_LOW_EST_REUT">"c5455"</definedName>
    <definedName name="IQ_EPS_MEDIAN_EST">"c1661"</definedName>
    <definedName name="IQ_EPS_MEDIAN_EST_REUT">"c5456"</definedName>
    <definedName name="IQ_EPS_NORM">"c1902"</definedName>
    <definedName name="IQ_EPS_NUM_EST">"c402"</definedName>
    <definedName name="IQ_EPS_NUM_EST_REUT">"c5451"</definedName>
    <definedName name="IQ_EPS_SBC_ACT_OR_EST">"c4376"</definedName>
    <definedName name="IQ_EPS_SBC_GW_ACT_OR_EST">"c4380"</definedName>
    <definedName name="IQ_EPS_STDDEV_EST">"c403"</definedName>
    <definedName name="IQ_EPS_STDDEV_EST_REUT">"c5452"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CURRENCY">"c2140"</definedName>
    <definedName name="IQ_EST_CURRENCY_REUT">"c5437"</definedName>
    <definedName name="IQ_EST_DATE">"c1634"</definedName>
    <definedName name="IQ_EST_DATE_REUT">"c5438"</definedName>
    <definedName name="IQ_EST_EPS_GROWTH_1YR">"c1636"</definedName>
    <definedName name="IQ_EST_EPS_GROWTH_1YR_REUT">"c3646"</definedName>
    <definedName name="IQ_EST_EPS_GROWTH_5YR">"c1655"</definedName>
    <definedName name="IQ_EST_EPS_GROWTH_5YR_REUT">"c3633"</definedName>
    <definedName name="IQ_EST_EPS_GROWTH_Q_1YR">"c1641"</definedName>
    <definedName name="IQ_EST_EPS_GROWTH_Q_1YR_REUT">"c5410"</definedName>
    <definedName name="IQ_EST_VENDOR">"c5564"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DJ_ACT_OR_EST">"c4435"</definedName>
    <definedName name="IQ_FFO_PAYOUT_RATIO">"c3492"</definedName>
    <definedName name="IQ_FFO_SHARE_ACT_OR_EST">"c4446"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_DIV_ST_DEBT_TOTAL">"c5527"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_TARGET_PRICE_REUT">"c5317"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_SECURITY_SUPPL">"c5511"</definedName>
    <definedName name="IQ_IPRD">"c644"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_TARGET_PRICE_REUT">"c5318"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CAPEX_ACT_OR_EST">"c4458"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C_RATIO">"c2783"</definedName>
    <definedName name="IQ_MC_STATUTORY_SURPLUS">"c2772"</definedName>
    <definedName name="IQ_MEDIAN_TARGET_PRICE">"c1650"</definedName>
    <definedName name="IQ_MEDIAN_TARGET_PRICE_REUT">"c5316"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BC_ACT_OR_EST">"c4474"</definedName>
    <definedName name="IQ_NI_SBC_GW_ACT_OR_EST">"c4478"</definedName>
    <definedName name="IQ_NI_SFAS">"c795"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MORT">"c5563"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WNERSHIP">"c2160"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>"c82"</definedName>
    <definedName name="IQ_PRICE_TARGET_REUT">"c3631"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T_DATE_SCHEDULE">"c2483"</definedName>
    <definedName name="IQ_PUT_NOTIFICATION">"c2485"</definedName>
    <definedName name="IQ_PUT_PRICE_SCHEDULE">"c2484"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CURRING_PROFIT_ACT_OR_EST">"c4507"</definedName>
    <definedName name="IQ_RECURRING_PROFIT_SHARE_ACT_OR_EST">"c4508"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"c2895"</definedName>
    <definedName name="IQ_RETAIL_ACQUIRED_OWNED_STORES">"c2903"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UTI">"c1125"</definedName>
    <definedName name="IQ_REVENUE">"c1422"</definedName>
    <definedName name="IQ_REVENUE_EST">"c1126"</definedName>
    <definedName name="IQ_REVENUE_EST_REUT">"c3634"</definedName>
    <definedName name="IQ_REVENUE_HIGH_EST">"c1127"</definedName>
    <definedName name="IQ_REVENUE_HIGH_EST_REUT">"c3636"</definedName>
    <definedName name="IQ_REVENUE_LOW_EST">"c1128"</definedName>
    <definedName name="IQ_REVENUE_LOW_EST_REUT">"c3637"</definedName>
    <definedName name="IQ_REVENUE_MEDIAN_EST">"c1662"</definedName>
    <definedName name="IQ_REVENUE_MEDIAN_EST_REUT">"c3635"</definedName>
    <definedName name="IQ_REVENUE_NUM_EST">"c1129"</definedName>
    <definedName name="IQ_REVENUE_NUM_EST_REUT">"c3638"</definedName>
    <definedName name="IQ_REVISION_DATE_">39483.7502777778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_BANK">"c2637"</definedName>
    <definedName name="IQ_SP_BANK_ACTION">"c2636"</definedName>
    <definedName name="IQ_SP_BANK_DATE">"c2635"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NUM_REUT">"c5319"</definedName>
    <definedName name="IQ_TARGET_PRICE_STDDEV">"c1654"</definedName>
    <definedName name="IQ_TARGET_PRICE_STDDEV_REUT">"c5320"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IT">"c5520"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W">"c2163"</definedName>
    <definedName name="IQ_YTW_DATE">"c2164"</definedName>
    <definedName name="IQ_YTW_DATE_TYPE">"c2165"</definedName>
    <definedName name="IQ_Z_SCORE">"c1339"</definedName>
    <definedName name="IRefbase">'[10]L Graph (Data)'!$A$113:$DS$126</definedName>
    <definedName name="Irefbaseunits">'[19]L Graph (Data)'!$A$109:$DS$125</definedName>
    <definedName name="ITARCRRCCHARGE">'[11]L Graph (Data)'!$A$187:$DS$233</definedName>
    <definedName name="ITbasefee">'[11]L Graph (Data)'!$A$49:$DS$60</definedName>
    <definedName name="ITbaseRUFee">'[11]L Graph (Data)'!$A$239:$DS$286</definedName>
    <definedName name="ITbinputsumru">'[11]L Graph (Data)'!$A$81:$DS$128</definedName>
    <definedName name="ITbinputvol">'[11]L Graph (Data)'!$A$19:$DS$30</definedName>
    <definedName name="ITCinputvol">'[11]L Graph (Data)'!$A$34:$DS$45</definedName>
    <definedName name="ITIbaselineunits">'[11]L Graph (Data)'!$A$63:$DS$74</definedName>
    <definedName name="ITNetArcCharge">'[11]L Graph (Data)'!$A$293:$DS$339</definedName>
    <definedName name="ITnetservfee">'[11]L Graph (Data)'!$A$344:$DS$355</definedName>
    <definedName name="ITrefbaselineunits">'[11]L Graph (Data)'!$A$132:$DS$181</definedName>
    <definedName name="JTC">'[17]Operating Income Summary C-1'!$M$9</definedName>
    <definedName name="LABOR">#REF!</definedName>
    <definedName name="licenseduration">#REF!</definedName>
    <definedName name="licensescope">#REF!</definedName>
    <definedName name="LOBBYING">#REF!</definedName>
    <definedName name="lookup">'[26]Input Sheet'!$A$9:$BM$140</definedName>
    <definedName name="M_S">#REF!</definedName>
    <definedName name="mktcomp">#REF!</definedName>
    <definedName name="mktfin2">#REF!</definedName>
    <definedName name="mktfin3">#REF!</definedName>
    <definedName name="mktfin6">#REF!</definedName>
    <definedName name="mktpage4">#REF!</definedName>
    <definedName name="MKTPRODUCT">#REF!</definedName>
    <definedName name="NCSC">'[27]Rev Def Sum'!#REF!</definedName>
    <definedName name="NCSCLB" hidden="1">{"'Server Configuration'!$A$1:$DB$281"}</definedName>
    <definedName name="NEBT">#REF!</definedName>
    <definedName name="NEWFILE">#REF!</definedName>
    <definedName name="NJANG">#REF!</definedName>
    <definedName name="NJDIST">#REF!</definedName>
    <definedName name="No.">#REF!</definedName>
    <definedName name="NORM_VOL">#REF!</definedName>
    <definedName name="nousf">#REF!</definedName>
    <definedName name="NPM">#REF!</definedName>
    <definedName name="NvsAnswerCol">"'[PYR_SVC_BLUERI_AP IMAGES.xls]AVG FXrates'!$A$4:$A$21"</definedName>
    <definedName name="NvsASD">"V2001-09-30"</definedName>
    <definedName name="NvsASD_1">"V2007-09-30"</definedName>
    <definedName name="NvsASD_1_1">"V2012-06-30"</definedName>
    <definedName name="NvsAutoDrillOk">"VN"</definedName>
    <definedName name="NvsElapsedTime">0.00477291666902602</definedName>
    <definedName name="NvsElapsedTime_1">0.000219907407881692</definedName>
    <definedName name="NvsElapsedTime_1_1">0.00020833333110204</definedName>
    <definedName name="NvsElapsedTime_2">0.000219907407881692</definedName>
    <definedName name="NvsEndTime">35706.4988658565</definedName>
    <definedName name="NvsEndTime_1">39363.4914467593</definedName>
    <definedName name="NvsEndTime_1_1">41099.6144444444</definedName>
    <definedName name="NvsEndTime_2">39363.4914467593</definedName>
    <definedName name="NvsInstanceHook">#REF!='[28]September Travel Detail'!#REF!</definedName>
    <definedName name="NvsInstanceHook_1">#REF!='[28]September Travel Detail'!#REF!</definedName>
    <definedName name="NvsInstLang">"VENG"</definedName>
    <definedName name="NvsInstSpec">"%,FDEPTID,VHS9PW"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"V2000-01-01"</definedName>
    <definedName name="NvsPanelEffdt_1">"V2099-01-01"</definedName>
    <definedName name="NvsPanelSetid">"VSHARE"</definedName>
    <definedName name="NvsParentRef">"'[PYR_SVC_BLUERI_BS-1003.xls]Balance Sheet'!$I$13"</definedName>
    <definedName name="NvsReqBU">"VPSC"</definedName>
    <definedName name="NvsReqBU_1">"V00012"</definedName>
    <definedName name="NvsReqBUOnly">"VN"</definedName>
    <definedName name="NvsReqBUOnly_1">"VY"</definedName>
    <definedName name="NvsStyleNme">"NiSource Corporate.xls"</definedName>
    <definedName name="NvsTransLed">"VN"</definedName>
    <definedName name="NvsTreeASD">"V2001-09-30"</definedName>
    <definedName name="NvsTreeASD_1">"V2007-09-30"</definedName>
    <definedName name="NvsTreeASD_1_1">"V2012-06-30"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LEDGER">"LED_DEFN_TBL"</definedName>
    <definedName name="NvsValTbl.PRODUCT">"PRODUCT_TBL"</definedName>
    <definedName name="NvsValTbl.PROGRAM_CODE">"PROGRAM_TBL"</definedName>
    <definedName name="NvsValTbl.SCENARIO">"BD_SCENARIO_TBL"</definedName>
    <definedName name="OPEB_Credit">[8]Inputs!$B$34</definedName>
    <definedName name="OTHERTAX">#REF!</definedName>
    <definedName name="OTPAY">#REF!</definedName>
    <definedName name="PAGE_">#REF!</definedName>
    <definedName name="PAGE_1">#REF!</definedName>
    <definedName name="PAGE_10">#REF!</definedName>
    <definedName name="PAGE_11">#REF!</definedName>
    <definedName name="PAGE_12">#REF!</definedName>
    <definedName name="PAGE_13">#REF!</definedName>
    <definedName name="PAGE_14">#REF!</definedName>
    <definedName name="PAGE_19">#REF!</definedName>
    <definedName name="PAGE_2">#REF!</definedName>
    <definedName name="PAGE_20">#REF!</definedName>
    <definedName name="PAGE_21">#REF!</definedName>
    <definedName name="PAGE_25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01">#REF!</definedName>
    <definedName name="PAGE1">#REF!</definedName>
    <definedName name="PAGE2">'[29]Rate Base Summary Sch B-1'!#REF!</definedName>
    <definedName name="PAGE3">#REF!</definedName>
    <definedName name="PAGE4">#REF!</definedName>
    <definedName name="PAGE5">'[30]B-2.3'!#REF!</definedName>
    <definedName name="PAGE6">'[30]B-2.3'!#REF!</definedName>
    <definedName name="PAGE7">#REF!</definedName>
    <definedName name="PAGE8">#REF!</definedName>
    <definedName name="penalty">#REF!</definedName>
    <definedName name="PerInvoiceLookup">OFFSET('[12]% Invoice'!$A$1,0,0,COUNTA('[12]% Invoice'!$A$1:$A$65536),COUNTA('[12]% Invoice'!$A$1:$IV$1))</definedName>
    <definedName name="PG5A">#REF!</definedName>
    <definedName name="PG5B">#REF!</definedName>
    <definedName name="PG5C">#REF!</definedName>
    <definedName name="PG5D">#REF!</definedName>
    <definedName name="PG5E">#REF!</definedName>
    <definedName name="PG5F">#REF!</definedName>
    <definedName name="plug">#REF!</definedName>
    <definedName name="plug1">#REF!</definedName>
    <definedName name="pook">#REF!</definedName>
    <definedName name="PPTY">#REF!</definedName>
    <definedName name="PREMPAY">#REF!</definedName>
    <definedName name="PRINT">#REF!</definedName>
    <definedName name="PRINTADJ">#REF!</definedName>
    <definedName name="PRINTADS">#REF!</definedName>
    <definedName name="PRINTBENEFITS">#REF!</definedName>
    <definedName name="PRINTBILL">#REF!</definedName>
    <definedName name="PRINTFICA">#REF!</definedName>
    <definedName name="PRINTGC">#REF!</definedName>
    <definedName name="PRINTINPUT">#REF!</definedName>
    <definedName name="PRINTLABOR">#REF!</definedName>
    <definedName name="PRINTMAIN">#REF!</definedName>
    <definedName name="PRINTNORM">#REF!</definedName>
    <definedName name="PRINTREVC">#REF!</definedName>
    <definedName name="PRINTSCH35B">#REF!</definedName>
    <definedName name="PRINTSUMMARY">#REF!</definedName>
    <definedName name="productlist">'[31]Product List'!$A$1:$E$23153</definedName>
    <definedName name="proj_cust_pmts">'[8]Payment Calculation'!$C$25</definedName>
    <definedName name="PROPTAX">#REF!</definedName>
    <definedName name="qryFTECategbyCountry">#REF!</definedName>
    <definedName name="Quest">#REF!</definedName>
    <definedName name="RATEBASE">'[6]Rev Def Sum'!#REF!</definedName>
    <definedName name="rates">#REF!</definedName>
    <definedName name="RECLASS">#REF!</definedName>
    <definedName name="RECON2">#REF!</definedName>
    <definedName name="RECONCILATION">#REF!</definedName>
    <definedName name="_xlnm.Recorder">#REF!</definedName>
    <definedName name="RefFunction">[20]Assumptions!$F$34:$F$39</definedName>
    <definedName name="RefGrade">[20]Assumptions!$F$7:$F$16</definedName>
    <definedName name="RefJobTitle">[20]Assumptions!$F$18:$F$31</definedName>
    <definedName name="REVALLOC">'[7]ATTACH REH-5A REV'!$A$1:$J$39</definedName>
    <definedName name="RISK">#REF!</definedName>
    <definedName name="Rollups">#REF!</definedName>
    <definedName name="Rusty" hidden="1">{"'Server Configuration'!$A$1:$DB$281"}</definedName>
    <definedName name="S35A">#REF!</definedName>
    <definedName name="S35B">#REF!</definedName>
    <definedName name="SAS_GasCost">[16]Input!#REF!</definedName>
    <definedName name="SCH_17_1of2">#REF!</definedName>
    <definedName name="SCH_17_2of2">#REF!</definedName>
    <definedName name="sch35a">#REF!</definedName>
    <definedName name="sch35b">#REF!</definedName>
    <definedName name="SCHEDULE_12">#REF!</definedName>
    <definedName name="Sep_08_Man_Fee">#REF!</definedName>
    <definedName name="SGA">#REF!</definedName>
    <definedName name="SHEET1">#REF!</definedName>
    <definedName name="SHEET10">#REF!</definedName>
    <definedName name="SHEET108">#REF!</definedName>
    <definedName name="SHEET108_2">#REF!</definedName>
    <definedName name="SHEET11">#REF!</definedName>
    <definedName name="SHEET12">#REF!</definedName>
    <definedName name="SHEET13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MK">'[17]B-1 p.1 Summary (Base)'!$J$8</definedName>
    <definedName name="SPECIFIC">#REF!</definedName>
    <definedName name="STATETAX_PAY_MO">#REF!</definedName>
    <definedName name="STATETAX_PAY_WK">#REF!</definedName>
    <definedName name="STORAGE">#REF!</definedName>
    <definedName name="STUDY">#REF!</definedName>
    <definedName name="SUM6406E">#REF!</definedName>
    <definedName name="SUM6406P">#REF!</definedName>
    <definedName name="SUM6503E">#REF!</definedName>
    <definedName name="SUM6503P">#REF!</definedName>
    <definedName name="SUM6703E">#REF!</definedName>
    <definedName name="SUM6703P">#REF!</definedName>
    <definedName name="SUM7203E">#REF!</definedName>
    <definedName name="SUM7203P">#REF!</definedName>
    <definedName name="SUM8703E">#REF!</definedName>
    <definedName name="SUM8703P">#REF!</definedName>
    <definedName name="SUMM5">#REF!</definedName>
    <definedName name="SUMMARY">#REF!</definedName>
    <definedName name="SummaryTable">#REF!</definedName>
    <definedName name="TABLE">#REF!</definedName>
    <definedName name="TaxRate">'[32]Tax Rates'!$A$1:$F$24</definedName>
    <definedName name="Teldata">#REF!</definedName>
    <definedName name="TEMP">#REF!</definedName>
    <definedName name="test">'[26]Input Sheet'!#REF!</definedName>
    <definedName name="test1">'[26]Input Sheet'!#REF!</definedName>
    <definedName name="tol">0.001</definedName>
    <definedName name="TOTALONM">#REF!</definedName>
    <definedName name="Totals">'[33]Complete Listing incl LCN'!#REF!</definedName>
    <definedName name="TY">[16]B!#REF!</definedName>
    <definedName name="TYDESC">[16]B!$A$3</definedName>
    <definedName name="UNEMPLOY_TAX">#REF!</definedName>
    <definedName name="Usage_per_Cust">[8]Inputs!$B$12</definedName>
    <definedName name="usd">[34]Assumptions!$C$13</definedName>
    <definedName name="USF">#REF!</definedName>
    <definedName name="VOL_COMP2">#REF!</definedName>
    <definedName name="VOL_COMPARISON">#REF!</definedName>
    <definedName name="WCSUM">#REF!</definedName>
    <definedName name="wit">'[18]Operating Income Summary C-1'!$M$9</definedName>
    <definedName name="Witness">[16]Input!$B$8</definedName>
    <definedName name="WORKAREA">'[7]ATTACH REH-5A REV'!$B$52:$K$169</definedName>
    <definedName name="WorkingDaysPerYear">210</definedName>
    <definedName name="Xref">'[35]xref acct'!$A$3:$C$167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4" l="1"/>
  <c r="K47" i="4"/>
  <c r="M47" i="4"/>
  <c r="I32" i="4"/>
  <c r="K32" i="4"/>
  <c r="M32" i="4"/>
  <c r="O32" i="4"/>
  <c r="Q32" i="4"/>
  <c r="S32" i="4"/>
  <c r="H26" i="4"/>
  <c r="T46" i="4"/>
  <c r="T45" i="4"/>
  <c r="T38" i="4"/>
  <c r="T37" i="4"/>
  <c r="T34" i="4"/>
  <c r="T29" i="4"/>
  <c r="T32" i="4" s="1"/>
  <c r="T28" i="4"/>
  <c r="T27" i="4"/>
  <c r="T26" i="4"/>
  <c r="T25" i="4"/>
  <c r="T24" i="4"/>
  <c r="T23" i="4"/>
  <c r="T22" i="4"/>
  <c r="T21" i="4"/>
  <c r="T20" i="4"/>
  <c r="T17" i="4"/>
  <c r="T16" i="4"/>
  <c r="T15" i="4"/>
  <c r="T14" i="4"/>
  <c r="T12" i="4"/>
  <c r="R46" i="4"/>
  <c r="R45" i="4"/>
  <c r="R38" i="4"/>
  <c r="R37" i="4"/>
  <c r="R34" i="4"/>
  <c r="R29" i="4"/>
  <c r="R32" i="4" s="1"/>
  <c r="R28" i="4"/>
  <c r="R27" i="4"/>
  <c r="R26" i="4"/>
  <c r="R25" i="4"/>
  <c r="R24" i="4"/>
  <c r="R23" i="4"/>
  <c r="R22" i="4"/>
  <c r="R21" i="4"/>
  <c r="R20" i="4"/>
  <c r="R17" i="4"/>
  <c r="R16" i="4"/>
  <c r="R15" i="4"/>
  <c r="R14" i="4"/>
  <c r="R12" i="4"/>
  <c r="P46" i="4"/>
  <c r="P45" i="4"/>
  <c r="P38" i="4"/>
  <c r="P37" i="4"/>
  <c r="P34" i="4"/>
  <c r="P29" i="4"/>
  <c r="P32" i="4" s="1"/>
  <c r="P28" i="4"/>
  <c r="P27" i="4"/>
  <c r="P26" i="4"/>
  <c r="P25" i="4"/>
  <c r="P24" i="4"/>
  <c r="P23" i="4"/>
  <c r="P22" i="4"/>
  <c r="P21" i="4"/>
  <c r="P20" i="4"/>
  <c r="P17" i="4"/>
  <c r="P16" i="4"/>
  <c r="P15" i="4"/>
  <c r="P14" i="4"/>
  <c r="P12" i="4"/>
  <c r="L27" i="4" l="1"/>
  <c r="J27" i="4"/>
  <c r="M23" i="4" l="1"/>
  <c r="K23" i="4"/>
  <c r="J34" i="4" l="1"/>
  <c r="H37" i="4"/>
  <c r="H34" i="4"/>
  <c r="N46" i="4"/>
  <c r="N45" i="4"/>
  <c r="N44" i="4"/>
  <c r="N47" i="4" s="1"/>
  <c r="N38" i="4"/>
  <c r="L46" i="4"/>
  <c r="L45" i="4"/>
  <c r="L38" i="4"/>
  <c r="J45" i="4"/>
  <c r="J46" i="4"/>
  <c r="J38" i="4"/>
  <c r="H46" i="4"/>
  <c r="H45" i="4"/>
  <c r="H38" i="4"/>
  <c r="N28" i="4"/>
  <c r="N27" i="4"/>
  <c r="N26" i="4"/>
  <c r="N25" i="4"/>
  <c r="N24" i="4"/>
  <c r="N23" i="4"/>
  <c r="N22" i="4"/>
  <c r="N21" i="4"/>
  <c r="N20" i="4"/>
  <c r="N16" i="4"/>
  <c r="N15" i="4"/>
  <c r="N14" i="4"/>
  <c r="L28" i="4"/>
  <c r="L26" i="4"/>
  <c r="L25" i="4"/>
  <c r="L24" i="4"/>
  <c r="L23" i="4"/>
  <c r="L22" i="4"/>
  <c r="L21" i="4"/>
  <c r="L20" i="4"/>
  <c r="L16" i="4"/>
  <c r="L15" i="4"/>
  <c r="L14" i="4"/>
  <c r="J15" i="4"/>
  <c r="J16" i="4"/>
  <c r="J17" i="4"/>
  <c r="J20" i="4"/>
  <c r="J21" i="4"/>
  <c r="J22" i="4"/>
  <c r="J23" i="4"/>
  <c r="J24" i="4"/>
  <c r="J25" i="4"/>
  <c r="J28" i="4"/>
  <c r="J14" i="4"/>
  <c r="H15" i="4"/>
  <c r="H16" i="4"/>
  <c r="H17" i="4"/>
  <c r="H20" i="4"/>
  <c r="H21" i="4"/>
  <c r="H22" i="4"/>
  <c r="H23" i="4"/>
  <c r="H24" i="4"/>
  <c r="H25" i="4"/>
  <c r="H27" i="4"/>
  <c r="H28" i="4"/>
  <c r="H14" i="4"/>
  <c r="O44" i="4"/>
  <c r="I44" i="4"/>
  <c r="K17" i="4"/>
  <c r="L17" i="4" s="1"/>
  <c r="M17" i="4"/>
  <c r="F32" i="4"/>
  <c r="M12" i="4"/>
  <c r="N12" i="4" s="1"/>
  <c r="K12" i="4"/>
  <c r="T39" i="5"/>
  <c r="T40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69" i="5"/>
  <c r="X68" i="5"/>
  <c r="X67" i="5"/>
  <c r="X66" i="5"/>
  <c r="X63" i="5"/>
  <c r="X62" i="5"/>
  <c r="X61" i="5"/>
  <c r="X60" i="5"/>
  <c r="X59" i="5"/>
  <c r="X58" i="5"/>
  <c r="X57" i="5"/>
  <c r="X53" i="5"/>
  <c r="X52" i="5"/>
  <c r="X51" i="5"/>
  <c r="X50" i="5"/>
  <c r="X49" i="5"/>
  <c r="X48" i="5"/>
  <c r="X47" i="5"/>
  <c r="X46" i="5"/>
  <c r="X45" i="5"/>
  <c r="X44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2" i="5"/>
  <c r="X21" i="5"/>
  <c r="X20" i="5"/>
  <c r="X19" i="5"/>
  <c r="X18" i="5"/>
  <c r="X17" i="5"/>
  <c r="X16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69" i="5"/>
  <c r="V68" i="5"/>
  <c r="V67" i="5"/>
  <c r="V66" i="5"/>
  <c r="V63" i="5"/>
  <c r="V62" i="5"/>
  <c r="V61" i="5"/>
  <c r="V60" i="5"/>
  <c r="V59" i="5"/>
  <c r="V58" i="5"/>
  <c r="V57" i="5"/>
  <c r="V53" i="5"/>
  <c r="V52" i="5"/>
  <c r="V51" i="5"/>
  <c r="V50" i="5"/>
  <c r="V49" i="5"/>
  <c r="V48" i="5"/>
  <c r="V47" i="5"/>
  <c r="V46" i="5"/>
  <c r="V45" i="5"/>
  <c r="V54" i="5" s="1"/>
  <c r="V44" i="5"/>
  <c r="V40" i="5"/>
  <c r="X40" i="5" s="1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41" i="5" s="1"/>
  <c r="V22" i="5"/>
  <c r="V21" i="5"/>
  <c r="V20" i="5"/>
  <c r="V19" i="5"/>
  <c r="V18" i="5"/>
  <c r="V17" i="5"/>
  <c r="V16" i="5"/>
  <c r="V23" i="5" s="1"/>
  <c r="V11" i="5"/>
  <c r="V10" i="5"/>
  <c r="V9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73" i="5"/>
  <c r="T58" i="5"/>
  <c r="T59" i="5"/>
  <c r="T60" i="5"/>
  <c r="T61" i="5"/>
  <c r="T62" i="5"/>
  <c r="T63" i="5"/>
  <c r="T64" i="5"/>
  <c r="T65" i="5"/>
  <c r="T66" i="5"/>
  <c r="T67" i="5"/>
  <c r="T68" i="5"/>
  <c r="T69" i="5"/>
  <c r="T57" i="5"/>
  <c r="T45" i="5"/>
  <c r="T46" i="5"/>
  <c r="T47" i="5"/>
  <c r="T48" i="5"/>
  <c r="T49" i="5"/>
  <c r="T50" i="5"/>
  <c r="T51" i="5"/>
  <c r="T52" i="5"/>
  <c r="T53" i="5"/>
  <c r="T44" i="5"/>
  <c r="T27" i="5"/>
  <c r="T28" i="5"/>
  <c r="T29" i="5"/>
  <c r="T30" i="5"/>
  <c r="T31" i="5"/>
  <c r="T32" i="5"/>
  <c r="T33" i="5"/>
  <c r="T34" i="5"/>
  <c r="T35" i="5"/>
  <c r="T36" i="5"/>
  <c r="T37" i="5"/>
  <c r="T38" i="5"/>
  <c r="T26" i="5"/>
  <c r="T17" i="5"/>
  <c r="T18" i="5"/>
  <c r="T19" i="5"/>
  <c r="T20" i="5"/>
  <c r="T21" i="5"/>
  <c r="T22" i="5"/>
  <c r="T16" i="5"/>
  <c r="S91" i="5"/>
  <c r="U91" i="5"/>
  <c r="W91" i="5"/>
  <c r="R88" i="5"/>
  <c r="X11" i="5"/>
  <c r="X10" i="5"/>
  <c r="X9" i="5"/>
  <c r="S13" i="5"/>
  <c r="W13" i="5"/>
  <c r="Q23" i="5"/>
  <c r="S23" i="5"/>
  <c r="U23" i="5"/>
  <c r="W23" i="5"/>
  <c r="Q41" i="5"/>
  <c r="S41" i="5"/>
  <c r="U41" i="5"/>
  <c r="W41" i="5"/>
  <c r="S54" i="5"/>
  <c r="U54" i="5"/>
  <c r="W54" i="5"/>
  <c r="R68" i="5"/>
  <c r="I70" i="5"/>
  <c r="K70" i="5"/>
  <c r="M70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73" i="5"/>
  <c r="N65" i="5"/>
  <c r="N66" i="5"/>
  <c r="N67" i="5"/>
  <c r="N68" i="5"/>
  <c r="N64" i="5"/>
  <c r="N12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73" i="5"/>
  <c r="L65" i="5"/>
  <c r="L66" i="5"/>
  <c r="L67" i="5"/>
  <c r="L68" i="5"/>
  <c r="L64" i="5"/>
  <c r="L12" i="5"/>
  <c r="L13" i="5" s="1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73" i="5"/>
  <c r="J65" i="5"/>
  <c r="J66" i="5"/>
  <c r="J67" i="5"/>
  <c r="J68" i="5"/>
  <c r="J64" i="5"/>
  <c r="J12" i="5"/>
  <c r="J13" i="5" s="1"/>
  <c r="I91" i="5"/>
  <c r="K91" i="5"/>
  <c r="M91" i="5"/>
  <c r="H74" i="5"/>
  <c r="H75" i="5"/>
  <c r="H77" i="5"/>
  <c r="H78" i="5"/>
  <c r="H79" i="5"/>
  <c r="H80" i="5"/>
  <c r="H81" i="5"/>
  <c r="H82" i="5"/>
  <c r="H83" i="5"/>
  <c r="H84" i="5"/>
  <c r="H85" i="5"/>
  <c r="H86" i="5"/>
  <c r="H73" i="5"/>
  <c r="H65" i="5"/>
  <c r="H66" i="5"/>
  <c r="H67" i="5"/>
  <c r="H68" i="5"/>
  <c r="H64" i="5"/>
  <c r="N54" i="5"/>
  <c r="N41" i="5"/>
  <c r="G13" i="5"/>
  <c r="I13" i="5"/>
  <c r="K13" i="5"/>
  <c r="M13" i="5"/>
  <c r="H12" i="5"/>
  <c r="H13" i="5" s="1"/>
  <c r="G44" i="4" l="1"/>
  <c r="I47" i="4"/>
  <c r="Q44" i="4"/>
  <c r="O47" i="4"/>
  <c r="O49" i="4" s="1"/>
  <c r="P44" i="4"/>
  <c r="P47" i="4" s="1"/>
  <c r="P49" i="4" s="1"/>
  <c r="J44" i="4"/>
  <c r="J47" i="4" s="1"/>
  <c r="L70" i="5"/>
  <c r="L44" i="4"/>
  <c r="J70" i="5"/>
  <c r="N70" i="5"/>
  <c r="N17" i="4"/>
  <c r="G47" i="4"/>
  <c r="F44" i="4"/>
  <c r="F47" i="4" s="1"/>
  <c r="F49" i="4" s="1"/>
  <c r="X23" i="5"/>
  <c r="X91" i="5"/>
  <c r="V91" i="5"/>
  <c r="X54" i="5"/>
  <c r="X41" i="5"/>
  <c r="T91" i="5"/>
  <c r="T70" i="5"/>
  <c r="T54" i="5"/>
  <c r="T41" i="5"/>
  <c r="T23" i="5"/>
  <c r="H70" i="5"/>
  <c r="L91" i="5"/>
  <c r="L93" i="5" s="1"/>
  <c r="J91" i="5"/>
  <c r="J93" i="5" s="1"/>
  <c r="N13" i="5"/>
  <c r="S44" i="4" l="1"/>
  <c r="Q47" i="4"/>
  <c r="Q49" i="4" s="1"/>
  <c r="R44" i="4"/>
  <c r="R47" i="4" s="1"/>
  <c r="R49" i="4" s="1"/>
  <c r="H44" i="4"/>
  <c r="H47" i="4" s="1"/>
  <c r="N91" i="5"/>
  <c r="N93" i="5" s="1"/>
  <c r="T44" i="4" l="1"/>
  <c r="T47" i="4" s="1"/>
  <c r="T49" i="4" s="1"/>
  <c r="S47" i="4"/>
  <c r="S49" i="4" s="1"/>
  <c r="F12" i="4"/>
  <c r="S12" i="4"/>
  <c r="Q12" i="4"/>
  <c r="O12" i="4"/>
  <c r="G12" i="4"/>
  <c r="H12" i="4" s="1"/>
  <c r="I12" i="4"/>
  <c r="J29" i="4" l="1"/>
  <c r="J32" i="4" s="1"/>
  <c r="L29" i="4"/>
  <c r="L32" i="4" s="1"/>
  <c r="N29" i="4"/>
  <c r="N32" i="4" s="1"/>
  <c r="L12" i="4"/>
  <c r="J12" i="4"/>
  <c r="G32" i="4"/>
  <c r="G49" i="4" s="1"/>
  <c r="H29" i="4"/>
  <c r="H32" i="4" s="1"/>
  <c r="J18" i="10"/>
  <c r="I13" i="10"/>
  <c r="H13" i="10"/>
  <c r="F13" i="10"/>
  <c r="G13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69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3" i="10"/>
  <c r="J52" i="10"/>
  <c r="J51" i="10"/>
  <c r="J50" i="10"/>
  <c r="J49" i="10"/>
  <c r="J48" i="10"/>
  <c r="J47" i="10"/>
  <c r="J46" i="10"/>
  <c r="J45" i="10"/>
  <c r="J44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2" i="10"/>
  <c r="J21" i="10"/>
  <c r="J20" i="10"/>
  <c r="J19" i="10"/>
  <c r="J17" i="10"/>
  <c r="J16" i="10"/>
  <c r="J12" i="10"/>
  <c r="J11" i="10"/>
  <c r="J10" i="10"/>
  <c r="J9" i="10"/>
  <c r="J13" i="10" s="1"/>
  <c r="H49" i="4" l="1"/>
  <c r="H52" i="4"/>
  <c r="J41" i="10"/>
  <c r="J23" i="10"/>
  <c r="J91" i="10"/>
  <c r="J70" i="10"/>
  <c r="J54" i="10"/>
  <c r="P84" i="10"/>
  <c r="P83" i="10"/>
  <c r="P76" i="10"/>
  <c r="P64" i="10"/>
  <c r="P63" i="10"/>
  <c r="P53" i="10"/>
  <c r="P45" i="10"/>
  <c r="P18" i="10"/>
  <c r="O91" i="10"/>
  <c r="N91" i="10"/>
  <c r="M91" i="10"/>
  <c r="P90" i="10"/>
  <c r="P89" i="10"/>
  <c r="P88" i="10"/>
  <c r="P87" i="10"/>
  <c r="P86" i="10"/>
  <c r="P85" i="10"/>
  <c r="P82" i="10"/>
  <c r="P81" i="10"/>
  <c r="P80" i="10"/>
  <c r="P79" i="10"/>
  <c r="P78" i="10"/>
  <c r="P77" i="10"/>
  <c r="P74" i="10"/>
  <c r="O70" i="10"/>
  <c r="N70" i="10"/>
  <c r="M70" i="10"/>
  <c r="P69" i="10"/>
  <c r="P67" i="10"/>
  <c r="P66" i="10"/>
  <c r="P65" i="10"/>
  <c r="P62" i="10"/>
  <c r="P61" i="10"/>
  <c r="P60" i="10"/>
  <c r="P59" i="10"/>
  <c r="P58" i="10"/>
  <c r="P57" i="10"/>
  <c r="O54" i="10"/>
  <c r="N54" i="10"/>
  <c r="N93" i="10" s="1"/>
  <c r="M54" i="10"/>
  <c r="P52" i="10"/>
  <c r="P51" i="10"/>
  <c r="P50" i="10"/>
  <c r="P49" i="10"/>
  <c r="P48" i="10"/>
  <c r="P47" i="10"/>
  <c r="P44" i="10"/>
  <c r="O41" i="10"/>
  <c r="N41" i="10"/>
  <c r="M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O23" i="10"/>
  <c r="N23" i="10"/>
  <c r="M23" i="10"/>
  <c r="P22" i="10"/>
  <c r="P21" i="10"/>
  <c r="P20" i="10"/>
  <c r="P19" i="10"/>
  <c r="P16" i="10"/>
  <c r="O13" i="10"/>
  <c r="N13" i="10"/>
  <c r="M13" i="10"/>
  <c r="P12" i="10"/>
  <c r="P11" i="10"/>
  <c r="P10" i="10"/>
  <c r="P9" i="10"/>
  <c r="P11" i="7"/>
  <c r="P89" i="7"/>
  <c r="P88" i="7"/>
  <c r="P84" i="7"/>
  <c r="P83" i="7"/>
  <c r="P81" i="7"/>
  <c r="P80" i="7"/>
  <c r="P76" i="7"/>
  <c r="P75" i="7"/>
  <c r="P63" i="7"/>
  <c r="P53" i="7"/>
  <c r="P50" i="7"/>
  <c r="P47" i="7"/>
  <c r="P46" i="7"/>
  <c r="P22" i="7"/>
  <c r="P18" i="7"/>
  <c r="O91" i="7"/>
  <c r="N91" i="7"/>
  <c r="M91" i="7"/>
  <c r="P90" i="7"/>
  <c r="P87" i="7"/>
  <c r="P86" i="7"/>
  <c r="P85" i="7"/>
  <c r="P82" i="7"/>
  <c r="P79" i="7"/>
  <c r="P78" i="7"/>
  <c r="P77" i="7"/>
  <c r="P74" i="7"/>
  <c r="O70" i="7"/>
  <c r="N70" i="7"/>
  <c r="M70" i="7"/>
  <c r="P69" i="7"/>
  <c r="P67" i="7"/>
  <c r="P66" i="7"/>
  <c r="P65" i="7"/>
  <c r="P64" i="7"/>
  <c r="P62" i="7"/>
  <c r="P61" i="7"/>
  <c r="P60" i="7"/>
  <c r="P59" i="7"/>
  <c r="P58" i="7"/>
  <c r="P57" i="7"/>
  <c r="O54" i="7"/>
  <c r="N54" i="7"/>
  <c r="M54" i="7"/>
  <c r="P52" i="7"/>
  <c r="P51" i="7"/>
  <c r="P49" i="7"/>
  <c r="P48" i="7"/>
  <c r="P44" i="7"/>
  <c r="O41" i="7"/>
  <c r="N41" i="7"/>
  <c r="M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O23" i="7"/>
  <c r="N23" i="7"/>
  <c r="M23" i="7"/>
  <c r="P21" i="7"/>
  <c r="P20" i="7"/>
  <c r="P19" i="7"/>
  <c r="P16" i="7"/>
  <c r="O13" i="7"/>
  <c r="N13" i="7"/>
  <c r="M13" i="7"/>
  <c r="P12" i="7"/>
  <c r="P10" i="7"/>
  <c r="P9" i="7"/>
  <c r="P89" i="9"/>
  <c r="P86" i="9"/>
  <c r="P81" i="9"/>
  <c r="P78" i="9"/>
  <c r="P66" i="9"/>
  <c r="P63" i="9"/>
  <c r="P61" i="9"/>
  <c r="P58" i="9"/>
  <c r="P53" i="9"/>
  <c r="P48" i="9"/>
  <c r="P45" i="9"/>
  <c r="P20" i="9"/>
  <c r="P10" i="9"/>
  <c r="J68" i="9"/>
  <c r="O91" i="9"/>
  <c r="N91" i="9"/>
  <c r="M91" i="9"/>
  <c r="P90" i="9"/>
  <c r="P88" i="9"/>
  <c r="P87" i="9"/>
  <c r="P85" i="9"/>
  <c r="P84" i="9"/>
  <c r="P83" i="9"/>
  <c r="P82" i="9"/>
  <c r="P80" i="9"/>
  <c r="P79" i="9"/>
  <c r="P77" i="9"/>
  <c r="P76" i="9"/>
  <c r="P75" i="9"/>
  <c r="P74" i="9"/>
  <c r="O70" i="9"/>
  <c r="N70" i="9"/>
  <c r="M70" i="9"/>
  <c r="P69" i="9"/>
  <c r="P67" i="9"/>
  <c r="P65" i="9"/>
  <c r="P64" i="9"/>
  <c r="P62" i="9"/>
  <c r="P60" i="9"/>
  <c r="P59" i="9"/>
  <c r="P57" i="9"/>
  <c r="O54" i="9"/>
  <c r="N54" i="9"/>
  <c r="M54" i="9"/>
  <c r="P52" i="9"/>
  <c r="P51" i="9"/>
  <c r="P50" i="9"/>
  <c r="P49" i="9"/>
  <c r="P47" i="9"/>
  <c r="P46" i="9"/>
  <c r="P44" i="9"/>
  <c r="O41" i="9"/>
  <c r="N41" i="9"/>
  <c r="M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O23" i="9"/>
  <c r="N23" i="9"/>
  <c r="M23" i="9"/>
  <c r="P22" i="9"/>
  <c r="P21" i="9"/>
  <c r="P19" i="9"/>
  <c r="P18" i="9"/>
  <c r="P17" i="9"/>
  <c r="P16" i="9"/>
  <c r="O13" i="9"/>
  <c r="N13" i="9"/>
  <c r="M13" i="9"/>
  <c r="P12" i="9"/>
  <c r="P11" i="9"/>
  <c r="P9" i="9"/>
  <c r="P87" i="11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F76" i="5" s="1"/>
  <c r="H76" i="5" s="1"/>
  <c r="H91" i="5" s="1"/>
  <c r="H93" i="5" s="1"/>
  <c r="P74" i="8"/>
  <c r="P90" i="11"/>
  <c r="P89" i="11"/>
  <c r="P88" i="1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65" i="11"/>
  <c r="P64" i="11"/>
  <c r="P61" i="11"/>
  <c r="P60" i="11"/>
  <c r="P51" i="11"/>
  <c r="P50" i="11"/>
  <c r="P47" i="11"/>
  <c r="P40" i="11"/>
  <c r="P37" i="11"/>
  <c r="P29" i="11"/>
  <c r="P22" i="11"/>
  <c r="P19" i="11"/>
  <c r="P12" i="11"/>
  <c r="O91" i="11"/>
  <c r="N91" i="11"/>
  <c r="M91" i="11"/>
  <c r="O70" i="11"/>
  <c r="N70" i="11"/>
  <c r="M70" i="11"/>
  <c r="P69" i="11"/>
  <c r="P67" i="11"/>
  <c r="P66" i="11"/>
  <c r="P63" i="11"/>
  <c r="P62" i="11"/>
  <c r="P59" i="11"/>
  <c r="P58" i="11"/>
  <c r="P57" i="11"/>
  <c r="O54" i="11"/>
  <c r="N54" i="11"/>
  <c r="M54" i="11"/>
  <c r="P53" i="11"/>
  <c r="P52" i="11"/>
  <c r="P49" i="11"/>
  <c r="P48" i="11"/>
  <c r="P46" i="11"/>
  <c r="P45" i="11"/>
  <c r="P44" i="11"/>
  <c r="O41" i="11"/>
  <c r="N41" i="11"/>
  <c r="M41" i="11"/>
  <c r="P39" i="11"/>
  <c r="P38" i="11"/>
  <c r="P36" i="11"/>
  <c r="P35" i="11"/>
  <c r="P34" i="11"/>
  <c r="P33" i="11"/>
  <c r="P31" i="11"/>
  <c r="P30" i="11"/>
  <c r="P28" i="11"/>
  <c r="P27" i="11"/>
  <c r="P26" i="11"/>
  <c r="O23" i="11"/>
  <c r="N23" i="11"/>
  <c r="M23" i="11"/>
  <c r="P21" i="11"/>
  <c r="P20" i="11"/>
  <c r="P18" i="11"/>
  <c r="P17" i="11"/>
  <c r="P16" i="11"/>
  <c r="O13" i="11"/>
  <c r="N13" i="11"/>
  <c r="M13" i="11"/>
  <c r="P11" i="11"/>
  <c r="P10" i="11"/>
  <c r="P9" i="11"/>
  <c r="F91" i="5"/>
  <c r="G91" i="5"/>
  <c r="O90" i="8"/>
  <c r="N90" i="8"/>
  <c r="M90" i="8"/>
  <c r="L90" i="8"/>
  <c r="O70" i="8"/>
  <c r="N70" i="8"/>
  <c r="M70" i="8"/>
  <c r="L70" i="8"/>
  <c r="P69" i="8"/>
  <c r="P67" i="8"/>
  <c r="P66" i="8"/>
  <c r="P63" i="8"/>
  <c r="P62" i="8"/>
  <c r="P61" i="8"/>
  <c r="P60" i="8"/>
  <c r="P59" i="8"/>
  <c r="P58" i="8"/>
  <c r="P57" i="8"/>
  <c r="O54" i="8"/>
  <c r="N54" i="8"/>
  <c r="M54" i="8"/>
  <c r="L54" i="8"/>
  <c r="P53" i="8"/>
  <c r="P52" i="8"/>
  <c r="P51" i="8"/>
  <c r="P50" i="8"/>
  <c r="P49" i="8"/>
  <c r="P48" i="8"/>
  <c r="P47" i="8"/>
  <c r="P46" i="8"/>
  <c r="P45" i="8"/>
  <c r="P44" i="8"/>
  <c r="O41" i="8"/>
  <c r="N41" i="8"/>
  <c r="M41" i="8"/>
  <c r="L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O23" i="8"/>
  <c r="N23" i="8"/>
  <c r="M23" i="8"/>
  <c r="L23" i="8"/>
  <c r="P22" i="8"/>
  <c r="P21" i="8"/>
  <c r="P20" i="8"/>
  <c r="P19" i="8"/>
  <c r="P18" i="8"/>
  <c r="P17" i="8"/>
  <c r="P16" i="8"/>
  <c r="P12" i="8"/>
  <c r="P10" i="8"/>
  <c r="P9" i="8"/>
  <c r="P11" i="8"/>
  <c r="O13" i="8"/>
  <c r="N13" i="8"/>
  <c r="M13" i="8"/>
  <c r="L13" i="8"/>
  <c r="P41" i="8" l="1"/>
  <c r="P13" i="10"/>
  <c r="O92" i="8"/>
  <c r="P23" i="8"/>
  <c r="P54" i="8"/>
  <c r="P70" i="8"/>
  <c r="L92" i="8"/>
  <c r="N92" i="8"/>
  <c r="M92" i="8"/>
  <c r="J93" i="10"/>
  <c r="O93" i="10"/>
  <c r="M93" i="10"/>
  <c r="P46" i="10"/>
  <c r="P54" i="10" s="1"/>
  <c r="P70" i="10"/>
  <c r="P17" i="10"/>
  <c r="P23" i="10" s="1"/>
  <c r="P75" i="10"/>
  <c r="P91" i="10" s="1"/>
  <c r="P41" i="10"/>
  <c r="M93" i="7"/>
  <c r="N93" i="7"/>
  <c r="O93" i="7"/>
  <c r="P45" i="7"/>
  <c r="P54" i="7" s="1"/>
  <c r="P91" i="7"/>
  <c r="P17" i="7"/>
  <c r="P23" i="7" s="1"/>
  <c r="P41" i="7"/>
  <c r="P70" i="7"/>
  <c r="P13" i="7"/>
  <c r="P54" i="9"/>
  <c r="P41" i="9"/>
  <c r="M93" i="9"/>
  <c r="N93" i="9"/>
  <c r="P91" i="9"/>
  <c r="P23" i="9"/>
  <c r="O93" i="9"/>
  <c r="P70" i="9"/>
  <c r="P13" i="9"/>
  <c r="M93" i="11"/>
  <c r="P90" i="8"/>
  <c r="O93" i="11"/>
  <c r="P32" i="11"/>
  <c r="P41" i="11" s="1"/>
  <c r="P70" i="11"/>
  <c r="P54" i="11"/>
  <c r="P23" i="11"/>
  <c r="P91" i="11"/>
  <c r="N93" i="11"/>
  <c r="P13" i="11"/>
  <c r="P13" i="8"/>
  <c r="J89" i="7"/>
  <c r="I91" i="7"/>
  <c r="H91" i="7"/>
  <c r="G91" i="7"/>
  <c r="F91" i="7"/>
  <c r="I70" i="7"/>
  <c r="H70" i="7"/>
  <c r="G70" i="7"/>
  <c r="F70" i="7"/>
  <c r="I54" i="7"/>
  <c r="H54" i="7"/>
  <c r="G54" i="7"/>
  <c r="F54" i="7"/>
  <c r="I41" i="7"/>
  <c r="H41" i="7"/>
  <c r="G41" i="7"/>
  <c r="F41" i="7"/>
  <c r="I23" i="7"/>
  <c r="H23" i="7"/>
  <c r="G23" i="7"/>
  <c r="F23" i="7"/>
  <c r="I13" i="7"/>
  <c r="H13" i="7"/>
  <c r="G13" i="7"/>
  <c r="F13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69" i="7"/>
  <c r="J67" i="7"/>
  <c r="J66" i="7"/>
  <c r="J65" i="7"/>
  <c r="J64" i="7"/>
  <c r="J63" i="7"/>
  <c r="J62" i="7"/>
  <c r="J61" i="7"/>
  <c r="J60" i="7"/>
  <c r="J59" i="7"/>
  <c r="J58" i="7"/>
  <c r="J57" i="7"/>
  <c r="J56" i="7"/>
  <c r="J53" i="7"/>
  <c r="J52" i="7"/>
  <c r="J51" i="7"/>
  <c r="J50" i="7"/>
  <c r="J49" i="7"/>
  <c r="J48" i="7"/>
  <c r="J47" i="7"/>
  <c r="J46" i="7"/>
  <c r="J45" i="7"/>
  <c r="J44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2" i="7"/>
  <c r="J21" i="7"/>
  <c r="J20" i="7"/>
  <c r="J19" i="7"/>
  <c r="J18" i="7"/>
  <c r="J17" i="7"/>
  <c r="J16" i="7"/>
  <c r="J12" i="7"/>
  <c r="J11" i="7"/>
  <c r="J10" i="7"/>
  <c r="J9" i="7"/>
  <c r="I91" i="9"/>
  <c r="H91" i="9"/>
  <c r="G91" i="9"/>
  <c r="F91" i="9"/>
  <c r="I70" i="9"/>
  <c r="H70" i="9"/>
  <c r="G70" i="9"/>
  <c r="F70" i="9"/>
  <c r="I54" i="9"/>
  <c r="H54" i="9"/>
  <c r="G54" i="9"/>
  <c r="F54" i="9"/>
  <c r="I41" i="9"/>
  <c r="H41" i="9"/>
  <c r="G41" i="9"/>
  <c r="F41" i="9"/>
  <c r="I23" i="9"/>
  <c r="H23" i="9"/>
  <c r="G23" i="9"/>
  <c r="F23" i="9"/>
  <c r="I13" i="9"/>
  <c r="H13" i="9"/>
  <c r="G13" i="9"/>
  <c r="J90" i="9"/>
  <c r="J76" i="9"/>
  <c r="J89" i="9"/>
  <c r="J79" i="9"/>
  <c r="J86" i="9"/>
  <c r="J85" i="9"/>
  <c r="J84" i="9"/>
  <c r="J82" i="9"/>
  <c r="J81" i="9"/>
  <c r="J80" i="9"/>
  <c r="J83" i="9"/>
  <c r="J78" i="9"/>
  <c r="J67" i="9"/>
  <c r="J66" i="9"/>
  <c r="J65" i="9"/>
  <c r="J64" i="9"/>
  <c r="J63" i="9"/>
  <c r="J62" i="9"/>
  <c r="J61" i="9"/>
  <c r="J60" i="9"/>
  <c r="J59" i="9"/>
  <c r="J52" i="9"/>
  <c r="J51" i="9"/>
  <c r="J50" i="9"/>
  <c r="J49" i="9"/>
  <c r="J48" i="9"/>
  <c r="S50" i="9" s="1"/>
  <c r="J47" i="9"/>
  <c r="J46" i="9"/>
  <c r="J39" i="9"/>
  <c r="J38" i="9"/>
  <c r="J37" i="9"/>
  <c r="J36" i="9"/>
  <c r="J35" i="9"/>
  <c r="J34" i="9"/>
  <c r="J33" i="9"/>
  <c r="J32" i="9"/>
  <c r="J31" i="9"/>
  <c r="J30" i="9"/>
  <c r="J29" i="9"/>
  <c r="J28" i="9"/>
  <c r="J21" i="9"/>
  <c r="J20" i="9"/>
  <c r="J19" i="9"/>
  <c r="J18" i="9"/>
  <c r="J17" i="9"/>
  <c r="J74" i="9"/>
  <c r="J73" i="9"/>
  <c r="J58" i="9"/>
  <c r="J57" i="9"/>
  <c r="J45" i="9"/>
  <c r="J44" i="9"/>
  <c r="J27" i="9"/>
  <c r="J16" i="9"/>
  <c r="J26" i="9"/>
  <c r="J11" i="9"/>
  <c r="J10" i="9"/>
  <c r="J9" i="9"/>
  <c r="F13" i="9"/>
  <c r="Q70" i="5"/>
  <c r="Q54" i="5"/>
  <c r="J53" i="11"/>
  <c r="J52" i="11"/>
  <c r="J51" i="11"/>
  <c r="J50" i="11"/>
  <c r="J49" i="11"/>
  <c r="J48" i="11"/>
  <c r="J47" i="11"/>
  <c r="J46" i="11"/>
  <c r="J45" i="11"/>
  <c r="J44" i="11"/>
  <c r="J43" i="11"/>
  <c r="I54" i="11"/>
  <c r="H54" i="11"/>
  <c r="G54" i="11"/>
  <c r="F54" i="11"/>
  <c r="F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I41" i="11"/>
  <c r="H41" i="11"/>
  <c r="G41" i="11"/>
  <c r="I23" i="11"/>
  <c r="H23" i="11"/>
  <c r="G23" i="11"/>
  <c r="J12" i="11"/>
  <c r="Q12" i="5" s="1"/>
  <c r="J11" i="11"/>
  <c r="Q11" i="5" s="1"/>
  <c r="J10" i="11"/>
  <c r="Q10" i="5" s="1"/>
  <c r="J9" i="11"/>
  <c r="Q9" i="5" s="1"/>
  <c r="I13" i="11"/>
  <c r="H13" i="11"/>
  <c r="G13" i="11"/>
  <c r="F13" i="11"/>
  <c r="Q91" i="5"/>
  <c r="H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I91" i="11"/>
  <c r="G91" i="11"/>
  <c r="F91" i="11"/>
  <c r="F70" i="11"/>
  <c r="J69" i="11"/>
  <c r="I70" i="11"/>
  <c r="H70" i="11"/>
  <c r="G70" i="11"/>
  <c r="J67" i="11"/>
  <c r="J66" i="11"/>
  <c r="J65" i="11"/>
  <c r="J64" i="11"/>
  <c r="J63" i="11"/>
  <c r="J62" i="11"/>
  <c r="J61" i="11"/>
  <c r="J60" i="11"/>
  <c r="J59" i="11"/>
  <c r="J58" i="11"/>
  <c r="J57" i="11"/>
  <c r="P12" i="5"/>
  <c r="J11" i="8"/>
  <c r="P11" i="5" s="1"/>
  <c r="J10" i="8"/>
  <c r="F13" i="8"/>
  <c r="J53" i="8"/>
  <c r="P53" i="5" s="1"/>
  <c r="R53" i="5" s="1"/>
  <c r="J52" i="8"/>
  <c r="P52" i="5" s="1"/>
  <c r="R52" i="5" s="1"/>
  <c r="J51" i="8"/>
  <c r="P51" i="5" s="1"/>
  <c r="R51" i="5" s="1"/>
  <c r="J50" i="8"/>
  <c r="P50" i="5" s="1"/>
  <c r="R50" i="5" s="1"/>
  <c r="J49" i="8"/>
  <c r="P49" i="5" s="1"/>
  <c r="R49" i="5" s="1"/>
  <c r="J48" i="8"/>
  <c r="P48" i="5" s="1"/>
  <c r="R48" i="5" s="1"/>
  <c r="J47" i="8"/>
  <c r="P47" i="5" s="1"/>
  <c r="R47" i="5" s="1"/>
  <c r="J46" i="8"/>
  <c r="P46" i="5" s="1"/>
  <c r="R46" i="5" s="1"/>
  <c r="J45" i="8"/>
  <c r="P45" i="5" s="1"/>
  <c r="R45" i="5" s="1"/>
  <c r="J44" i="8"/>
  <c r="P44" i="5" s="1"/>
  <c r="R44" i="5" s="1"/>
  <c r="I54" i="8"/>
  <c r="H54" i="8"/>
  <c r="G54" i="8"/>
  <c r="F54" i="8"/>
  <c r="J29" i="8"/>
  <c r="P29" i="5" s="1"/>
  <c r="R29" i="5" s="1"/>
  <c r="J28" i="8"/>
  <c r="P28" i="5" s="1"/>
  <c r="R28" i="5" s="1"/>
  <c r="J40" i="8"/>
  <c r="P40" i="5" s="1"/>
  <c r="R40" i="5" s="1"/>
  <c r="J39" i="8"/>
  <c r="P39" i="5" s="1"/>
  <c r="R39" i="5" s="1"/>
  <c r="J38" i="8"/>
  <c r="P38" i="5" s="1"/>
  <c r="R38" i="5" s="1"/>
  <c r="J37" i="8"/>
  <c r="P37" i="5" s="1"/>
  <c r="R37" i="5" s="1"/>
  <c r="J36" i="8"/>
  <c r="P36" i="5" s="1"/>
  <c r="R36" i="5" s="1"/>
  <c r="J35" i="8"/>
  <c r="P35" i="5" s="1"/>
  <c r="R35" i="5" s="1"/>
  <c r="J34" i="8"/>
  <c r="P34" i="5" s="1"/>
  <c r="R34" i="5" s="1"/>
  <c r="J33" i="8"/>
  <c r="P33" i="5" s="1"/>
  <c r="R33" i="5" s="1"/>
  <c r="J32" i="8"/>
  <c r="P32" i="5" s="1"/>
  <c r="R32" i="5" s="1"/>
  <c r="J31" i="8"/>
  <c r="P31" i="5" s="1"/>
  <c r="R31" i="5" s="1"/>
  <c r="J30" i="8"/>
  <c r="P30" i="5" s="1"/>
  <c r="R30" i="5" s="1"/>
  <c r="J27" i="8"/>
  <c r="P27" i="5" s="1"/>
  <c r="R27" i="5" s="1"/>
  <c r="J26" i="8"/>
  <c r="P26" i="5" s="1"/>
  <c r="R26" i="5" s="1"/>
  <c r="I41" i="8"/>
  <c r="H41" i="8"/>
  <c r="G41" i="8"/>
  <c r="F41" i="8"/>
  <c r="J22" i="8"/>
  <c r="F22" i="11" s="1"/>
  <c r="J22" i="11" s="1"/>
  <c r="J21" i="8"/>
  <c r="P21" i="5" s="1"/>
  <c r="R21" i="5" s="1"/>
  <c r="J20" i="8"/>
  <c r="P20" i="5" s="1"/>
  <c r="R20" i="5" s="1"/>
  <c r="J19" i="8"/>
  <c r="P19" i="5" s="1"/>
  <c r="R19" i="5" s="1"/>
  <c r="J18" i="8"/>
  <c r="P18" i="5" s="1"/>
  <c r="R18" i="5" s="1"/>
  <c r="J17" i="8"/>
  <c r="P17" i="5" s="1"/>
  <c r="R17" i="5" s="1"/>
  <c r="J16" i="8"/>
  <c r="P16" i="5" s="1"/>
  <c r="R16" i="5" s="1"/>
  <c r="I23" i="8"/>
  <c r="H23" i="8"/>
  <c r="G23" i="8"/>
  <c r="F23" i="8"/>
  <c r="P10" i="5"/>
  <c r="I13" i="8"/>
  <c r="H13" i="8"/>
  <c r="G13" i="8"/>
  <c r="J9" i="8"/>
  <c r="P77" i="5"/>
  <c r="R77" i="5" s="1"/>
  <c r="P76" i="5"/>
  <c r="R76" i="5" s="1"/>
  <c r="W70" i="5"/>
  <c r="S70" i="5"/>
  <c r="J88" i="8"/>
  <c r="P89" i="5" s="1"/>
  <c r="R89" i="5" s="1"/>
  <c r="J87" i="8"/>
  <c r="P87" i="5" s="1"/>
  <c r="R87" i="5" s="1"/>
  <c r="J86" i="8"/>
  <c r="P86" i="5" s="1"/>
  <c r="R86" i="5" s="1"/>
  <c r="J85" i="8"/>
  <c r="P85" i="5" s="1"/>
  <c r="R85" i="5" s="1"/>
  <c r="J84" i="8"/>
  <c r="P84" i="5" s="1"/>
  <c r="R84" i="5" s="1"/>
  <c r="J83" i="8"/>
  <c r="P83" i="5" s="1"/>
  <c r="R83" i="5" s="1"/>
  <c r="J82" i="8"/>
  <c r="P82" i="5" s="1"/>
  <c r="R82" i="5" s="1"/>
  <c r="J81" i="8"/>
  <c r="P81" i="5" s="1"/>
  <c r="R81" i="5" s="1"/>
  <c r="J80" i="8"/>
  <c r="P80" i="5" s="1"/>
  <c r="R80" i="5" s="1"/>
  <c r="J79" i="8"/>
  <c r="P79" i="5" s="1"/>
  <c r="R79" i="5" s="1"/>
  <c r="J78" i="8"/>
  <c r="P78" i="5" s="1"/>
  <c r="R78" i="5" s="1"/>
  <c r="J75" i="8"/>
  <c r="P75" i="5" s="1"/>
  <c r="R75" i="5" s="1"/>
  <c r="J74" i="8"/>
  <c r="P74" i="5" s="1"/>
  <c r="R74" i="5" s="1"/>
  <c r="J73" i="8"/>
  <c r="P73" i="5" s="1"/>
  <c r="R73" i="5" s="1"/>
  <c r="G90" i="8"/>
  <c r="F90" i="8"/>
  <c r="I89" i="8"/>
  <c r="I90" i="8" s="1"/>
  <c r="H90" i="8"/>
  <c r="J69" i="8"/>
  <c r="P69" i="5" s="1"/>
  <c r="R69" i="5" s="1"/>
  <c r="J67" i="8"/>
  <c r="P67" i="5" s="1"/>
  <c r="R67" i="5" s="1"/>
  <c r="J66" i="8"/>
  <c r="P66" i="5" s="1"/>
  <c r="R66" i="5" s="1"/>
  <c r="J65" i="8"/>
  <c r="P65" i="5" s="1"/>
  <c r="R65" i="5" s="1"/>
  <c r="J64" i="8"/>
  <c r="P64" i="5" s="1"/>
  <c r="R64" i="5" s="1"/>
  <c r="J63" i="8"/>
  <c r="P63" i="5" s="1"/>
  <c r="R63" i="5" s="1"/>
  <c r="J62" i="8"/>
  <c r="P62" i="5" s="1"/>
  <c r="R62" i="5" s="1"/>
  <c r="J61" i="8"/>
  <c r="P61" i="5" s="1"/>
  <c r="R61" i="5" s="1"/>
  <c r="J60" i="8"/>
  <c r="P60" i="5" s="1"/>
  <c r="R60" i="5" s="1"/>
  <c r="J59" i="8"/>
  <c r="P59" i="5" s="1"/>
  <c r="R59" i="5" s="1"/>
  <c r="J58" i="8"/>
  <c r="P58" i="5" s="1"/>
  <c r="R58" i="5" s="1"/>
  <c r="J57" i="8"/>
  <c r="P57" i="5" s="1"/>
  <c r="R57" i="5" s="1"/>
  <c r="F20" i="11" l="1"/>
  <c r="J20" i="11" s="1"/>
  <c r="R70" i="5"/>
  <c r="R54" i="5"/>
  <c r="T9" i="5"/>
  <c r="Q13" i="5"/>
  <c r="R10" i="5"/>
  <c r="T10" i="5"/>
  <c r="T11" i="5"/>
  <c r="R11" i="5"/>
  <c r="T12" i="5"/>
  <c r="R12" i="5"/>
  <c r="R41" i="5"/>
  <c r="P22" i="5"/>
  <c r="R22" i="5" s="1"/>
  <c r="R23" i="5" s="1"/>
  <c r="J23" i="9"/>
  <c r="P92" i="8"/>
  <c r="F21" i="11"/>
  <c r="J21" i="11" s="1"/>
  <c r="J54" i="9"/>
  <c r="J41" i="9"/>
  <c r="J13" i="9"/>
  <c r="J70" i="9"/>
  <c r="P93" i="10"/>
  <c r="P93" i="7"/>
  <c r="J13" i="7"/>
  <c r="P93" i="9"/>
  <c r="H93" i="9"/>
  <c r="J91" i="9"/>
  <c r="H93" i="11"/>
  <c r="I93" i="11"/>
  <c r="G93" i="11"/>
  <c r="P93" i="11"/>
  <c r="F16" i="11"/>
  <c r="F17" i="11"/>
  <c r="J17" i="11" s="1"/>
  <c r="F18" i="11"/>
  <c r="J18" i="11" s="1"/>
  <c r="F19" i="11"/>
  <c r="J19" i="11" s="1"/>
  <c r="J70" i="7"/>
  <c r="J54" i="7"/>
  <c r="J23" i="7"/>
  <c r="J91" i="7"/>
  <c r="J41" i="7"/>
  <c r="G93" i="7"/>
  <c r="I93" i="7"/>
  <c r="F93" i="7"/>
  <c r="H93" i="7"/>
  <c r="G93" i="9"/>
  <c r="I93" i="9"/>
  <c r="J54" i="11"/>
  <c r="J41" i="11"/>
  <c r="J13" i="11"/>
  <c r="J91" i="11"/>
  <c r="J70" i="11"/>
  <c r="J13" i="8"/>
  <c r="J54" i="8"/>
  <c r="P41" i="5"/>
  <c r="J23" i="8"/>
  <c r="J41" i="8"/>
  <c r="P9" i="5"/>
  <c r="R9" i="5" s="1"/>
  <c r="R13" i="5" s="1"/>
  <c r="J89" i="8"/>
  <c r="J70" i="8"/>
  <c r="I70" i="8"/>
  <c r="I92" i="8" s="1"/>
  <c r="H70" i="8"/>
  <c r="H92" i="8" s="1"/>
  <c r="G70" i="8"/>
  <c r="G92" i="8" s="1"/>
  <c r="F70" i="8"/>
  <c r="F92" i="8" s="1"/>
  <c r="J93" i="9" l="1"/>
  <c r="J97" i="9" s="1"/>
  <c r="T13" i="5"/>
  <c r="T93" i="5" s="1"/>
  <c r="J16" i="11"/>
  <c r="J23" i="11" s="1"/>
  <c r="J93" i="11" s="1"/>
  <c r="F23" i="11"/>
  <c r="F93" i="11" s="1"/>
  <c r="J93" i="7"/>
  <c r="J97" i="7" s="1"/>
  <c r="J90" i="8"/>
  <c r="J92" i="8" s="1"/>
  <c r="P90" i="5"/>
  <c r="K34" i="4"/>
  <c r="L34" i="4" s="1"/>
  <c r="L47" i="4" s="1"/>
  <c r="M34" i="4"/>
  <c r="N34" i="4" s="1"/>
  <c r="P91" i="5" l="1"/>
  <c r="R90" i="5"/>
  <c r="R91" i="5" s="1"/>
  <c r="R93" i="5" s="1"/>
  <c r="Q37" i="4"/>
  <c r="S37" i="4" l="1"/>
  <c r="K37" i="4"/>
  <c r="M37" i="4"/>
  <c r="N37" i="4" l="1"/>
  <c r="W93" i="5"/>
  <c r="I11" i="6"/>
  <c r="I12" i="6"/>
  <c r="I13" i="6" s="1"/>
  <c r="J11" i="6"/>
  <c r="J12" i="6"/>
  <c r="U65" i="5"/>
  <c r="U64" i="5"/>
  <c r="U12" i="5"/>
  <c r="J13" i="6" l="1"/>
  <c r="M49" i="4"/>
  <c r="N49" i="4"/>
  <c r="K49" i="4"/>
  <c r="X65" i="5"/>
  <c r="V65" i="5"/>
  <c r="X64" i="5"/>
  <c r="X70" i="5" s="1"/>
  <c r="V64" i="5"/>
  <c r="V70" i="5" s="1"/>
  <c r="X12" i="5"/>
  <c r="X13" i="5" s="1"/>
  <c r="U13" i="5"/>
  <c r="V12" i="5"/>
  <c r="V13" i="5" s="1"/>
  <c r="S93" i="5"/>
  <c r="T97" i="5" s="1"/>
  <c r="Q93" i="5"/>
  <c r="U70" i="5"/>
  <c r="N52" i="4" l="1"/>
  <c r="X93" i="5"/>
  <c r="U93" i="5"/>
  <c r="V97" i="5" s="1"/>
  <c r="V93" i="5"/>
  <c r="X97" i="5"/>
  <c r="M54" i="5"/>
  <c r="M41" i="5"/>
  <c r="F70" i="5"/>
  <c r="F54" i="5"/>
  <c r="F41" i="5"/>
  <c r="F13" i="5"/>
  <c r="G70" i="5"/>
  <c r="G54" i="5"/>
  <c r="G41" i="5"/>
  <c r="I54" i="5"/>
  <c r="I41" i="5"/>
  <c r="K54" i="5"/>
  <c r="P54" i="5"/>
  <c r="K41" i="5"/>
  <c r="P23" i="5"/>
  <c r="I37" i="4"/>
  <c r="H29" i="3"/>
  <c r="G29" i="3"/>
  <c r="H27" i="3"/>
  <c r="I27" i="3" s="1"/>
  <c r="J27" i="3" s="1"/>
  <c r="G27" i="3"/>
  <c r="J25" i="3"/>
  <c r="I25" i="3"/>
  <c r="H25" i="3"/>
  <c r="G25" i="3"/>
  <c r="J22" i="3"/>
  <c r="I22" i="3"/>
  <c r="H22" i="3"/>
  <c r="G22" i="3"/>
  <c r="H20" i="3"/>
  <c r="I20" i="3" s="1"/>
  <c r="J20" i="3" s="1"/>
  <c r="G20" i="3"/>
  <c r="J18" i="3"/>
  <c r="I18" i="3"/>
  <c r="H18" i="3"/>
  <c r="G18" i="3"/>
  <c r="J16" i="3"/>
  <c r="I16" i="3"/>
  <c r="H16" i="3"/>
  <c r="G16" i="3"/>
  <c r="J14" i="3"/>
  <c r="I14" i="3"/>
  <c r="H14" i="3"/>
  <c r="G14" i="3"/>
  <c r="J12" i="3"/>
  <c r="I12" i="3"/>
  <c r="H12" i="3"/>
  <c r="G12" i="3"/>
  <c r="I49" i="4" l="1"/>
  <c r="J52" i="4" s="1"/>
  <c r="J37" i="4"/>
  <c r="L37" i="4"/>
  <c r="K93" i="5"/>
  <c r="I93" i="5"/>
  <c r="J97" i="5" s="1"/>
  <c r="M93" i="5"/>
  <c r="N97" i="5" s="1"/>
  <c r="I29" i="3"/>
  <c r="J29" i="3" s="1"/>
  <c r="J30" i="3" s="1"/>
  <c r="G30" i="3"/>
  <c r="G23" i="3"/>
  <c r="G32" i="3" s="1"/>
  <c r="H30" i="3"/>
  <c r="H23" i="3"/>
  <c r="H32" i="3" s="1"/>
  <c r="G93" i="5"/>
  <c r="F93" i="5"/>
  <c r="P13" i="5"/>
  <c r="P70" i="5"/>
  <c r="I23" i="3"/>
  <c r="J23" i="3"/>
  <c r="L49" i="4" l="1"/>
  <c r="J49" i="4"/>
  <c r="I30" i="3"/>
  <c r="L52" i="4"/>
  <c r="H97" i="5"/>
  <c r="L97" i="5"/>
  <c r="P93" i="5"/>
  <c r="R97" i="5" s="1"/>
  <c r="R100" i="5" s="1"/>
  <c r="I32" i="3"/>
  <c r="J32" i="3"/>
</calcChain>
</file>

<file path=xl/sharedStrings.xml><?xml version="1.0" encoding="utf-8"?>
<sst xmlns="http://schemas.openxmlformats.org/spreadsheetml/2006/main" count="1506" uniqueCount="385">
  <si>
    <t>PKY</t>
  </si>
  <si>
    <t>ACTUAL</t>
  </si>
  <si>
    <t>Delta Natural Gas Co., Inc.</t>
  </si>
  <si>
    <t>Rate Base</t>
  </si>
  <si>
    <t>Total Utility Plant In Service per books</t>
  </si>
  <si>
    <t xml:space="preserve">Add:  </t>
  </si>
  <si>
    <t xml:space="preserve">Materials &amp; Supplies </t>
  </si>
  <si>
    <t xml:space="preserve">Prepayments </t>
  </si>
  <si>
    <t xml:space="preserve">Gas in Storage </t>
  </si>
  <si>
    <t>Unamortized Debt Exp per books</t>
  </si>
  <si>
    <t>Cash Working Capital Allowance (1/8 O&amp;M)</t>
  </si>
  <si>
    <t>Subtotal</t>
  </si>
  <si>
    <t>Deduct:</t>
  </si>
  <si>
    <t xml:space="preserve">Accumulated Depreciation </t>
  </si>
  <si>
    <t>Customer Adv for Construction</t>
  </si>
  <si>
    <t xml:space="preserve">Accum Deferred Income Taxes </t>
  </si>
  <si>
    <t>AG 1-20</t>
  </si>
  <si>
    <t>FERC</t>
  </si>
  <si>
    <t>ASSET</t>
  </si>
  <si>
    <t>DEPR EXP</t>
  </si>
  <si>
    <t>NO</t>
  </si>
  <si>
    <t>GL</t>
  </si>
  <si>
    <t>DESCRIPTION</t>
  </si>
  <si>
    <t>PLANT</t>
  </si>
  <si>
    <t>INTANGIBLE</t>
  </si>
  <si>
    <t>301</t>
  </si>
  <si>
    <t>Non Depr</t>
  </si>
  <si>
    <t>ORGANIZATION</t>
  </si>
  <si>
    <t>COMPUTER SOFTWARE OTHER</t>
  </si>
  <si>
    <t>COMPUTER SOFTWARE MAJOR</t>
  </si>
  <si>
    <t>SUB TOTAL</t>
  </si>
  <si>
    <t>PRODUCTION</t>
  </si>
  <si>
    <t>327</t>
  </si>
  <si>
    <t>COMP STAT STRUCTURES</t>
  </si>
  <si>
    <t>WELL EQUIPMENT</t>
  </si>
  <si>
    <t>332</t>
  </si>
  <si>
    <t xml:space="preserve">FIELD LINES </t>
  </si>
  <si>
    <t>333</t>
  </si>
  <si>
    <t>COMPRESSOR STAT EQUIPMENT</t>
  </si>
  <si>
    <t>334</t>
  </si>
  <si>
    <t>MEASURING &amp; REG STATIONS</t>
  </si>
  <si>
    <t>STORAGE &amp; PROCESSING</t>
  </si>
  <si>
    <t>35001</t>
  </si>
  <si>
    <t>STORAGE LAND</t>
  </si>
  <si>
    <t>STORAGE RIGHT OF WAY</t>
  </si>
  <si>
    <t>STRUCTURES &amp; IMPROVEMENTS</t>
  </si>
  <si>
    <t>STORAGE WELLS</t>
  </si>
  <si>
    <t>35201</t>
  </si>
  <si>
    <t>1311030</t>
  </si>
  <si>
    <t>STORAGE RIGHTS</t>
  </si>
  <si>
    <t>35202</t>
  </si>
  <si>
    <t>STORAGE RESERVOIRS</t>
  </si>
  <si>
    <t>35203</t>
  </si>
  <si>
    <t>NONRECOVERABLE NATURAL  GAS</t>
  </si>
  <si>
    <t>353</t>
  </si>
  <si>
    <t>STORAGE LINES</t>
  </si>
  <si>
    <t>354</t>
  </si>
  <si>
    <t>STORAGE COMPRESSOR  STAT EQUIP</t>
  </si>
  <si>
    <t>355</t>
  </si>
  <si>
    <t>STORAGE MEASURING &amp; REG EQUIP</t>
  </si>
  <si>
    <t>PURIFICATION EQUIPMENT</t>
  </si>
  <si>
    <t>357</t>
  </si>
  <si>
    <t>STORAGE OTHER EQUIPMENT</t>
  </si>
  <si>
    <t>TRANSMISSION</t>
  </si>
  <si>
    <t>3651</t>
  </si>
  <si>
    <t>LAND &amp; RIGHTS</t>
  </si>
  <si>
    <t>3652</t>
  </si>
  <si>
    <t>RIGHTS OF WAY</t>
  </si>
  <si>
    <t>366</t>
  </si>
  <si>
    <t>STRUCTURES &amp; IMPROVMENTS</t>
  </si>
  <si>
    <t>367</t>
  </si>
  <si>
    <t>TRANSMISSION MAINS</t>
  </si>
  <si>
    <t>368</t>
  </si>
  <si>
    <t>COMPRESSOR STATTION EQUIPMENT</t>
  </si>
  <si>
    <t>369</t>
  </si>
  <si>
    <t>MEASURING &amp; REG STAT EQUIPMENT</t>
  </si>
  <si>
    <t>371</t>
  </si>
  <si>
    <t>OTHER EQUIP</t>
  </si>
  <si>
    <t>DISTRIBUTION</t>
  </si>
  <si>
    <t>374</t>
  </si>
  <si>
    <t>DISTRIBUTION RIGHTS OF WAYS</t>
  </si>
  <si>
    <t>DISTRIBUTION LAND</t>
  </si>
  <si>
    <t>375</t>
  </si>
  <si>
    <t>376</t>
  </si>
  <si>
    <t>DISTRIBUTION MAINS</t>
  </si>
  <si>
    <t>378</t>
  </si>
  <si>
    <t>MEAS &amp; REG STAT - GENERAL</t>
  </si>
  <si>
    <t>379</t>
  </si>
  <si>
    <t>MEAS &amp; REG STAT - CITY GATE</t>
  </si>
  <si>
    <t>380</t>
  </si>
  <si>
    <t>SERVICES</t>
  </si>
  <si>
    <t>381</t>
  </si>
  <si>
    <t>METERS</t>
  </si>
  <si>
    <t>382</t>
  </si>
  <si>
    <t>METER &amp; REGULATOR  INSTALLATION</t>
  </si>
  <si>
    <t>383</t>
  </si>
  <si>
    <t>HOUSE REGULATORS</t>
  </si>
  <si>
    <t>385</t>
  </si>
  <si>
    <t>INDUSTRIAL METER SETS</t>
  </si>
  <si>
    <t>GENERAL</t>
  </si>
  <si>
    <t>389</t>
  </si>
  <si>
    <t>390</t>
  </si>
  <si>
    <t>391</t>
  </si>
  <si>
    <t>OFFICE FURN &amp; EQUIP-FURNITURE</t>
  </si>
  <si>
    <t>OFFICE FURN &amp; EQUIP-OFFC EQUIPMT</t>
  </si>
  <si>
    <t>OFFICE FURN &amp; EQUIP-COMPUTER HARDW</t>
  </si>
  <si>
    <t>392</t>
  </si>
  <si>
    <t>AUTOS &amp; TRUCKS</t>
  </si>
  <si>
    <t>393</t>
  </si>
  <si>
    <t xml:space="preserve">STORES EQUIPMENT </t>
  </si>
  <si>
    <t>394</t>
  </si>
  <si>
    <t>TOOLS &amp; WORK EQUIPMENT</t>
  </si>
  <si>
    <t>39401</t>
  </si>
  <si>
    <t>COMP NG STAT &amp; EQUIP</t>
  </si>
  <si>
    <t>395</t>
  </si>
  <si>
    <t>LABORATORY EQUIPMENT</t>
  </si>
  <si>
    <t>396</t>
  </si>
  <si>
    <t>POWER OPERATED EQUIPMENT</t>
  </si>
  <si>
    <t>397</t>
  </si>
  <si>
    <t>COMMUNICATION EQUIPMENT</t>
  </si>
  <si>
    <t>398</t>
  </si>
  <si>
    <t>MISCELLANEOUS EQUIPMENT</t>
  </si>
  <si>
    <t>OTHER TANG EQUIP-MAPPING COST</t>
  </si>
  <si>
    <t xml:space="preserve">TOTAL </t>
  </si>
  <si>
    <t>DELTA</t>
  </si>
  <si>
    <t>AG 1-20a</t>
  </si>
  <si>
    <t>AG 1-20c</t>
  </si>
  <si>
    <t>Company Code</t>
  </si>
  <si>
    <t>Account Number</t>
  </si>
  <si>
    <t>Text for B/S P&amp;L Item</t>
  </si>
  <si>
    <t>Total of Reporting Period</t>
  </si>
  <si>
    <t>Total of the Comparison Period</t>
  </si>
  <si>
    <t>Absolute Difference</t>
  </si>
  <si>
    <t>Percentage Difference</t>
  </si>
  <si>
    <t/>
  </si>
  <si>
    <t>3/31/21</t>
  </si>
  <si>
    <t>12/31/20</t>
  </si>
  <si>
    <t>ASSETS &amp; OTHER DEBITS:</t>
  </si>
  <si>
    <t xml:space="preserve"> UTILITY PLANT:</t>
  </si>
  <si>
    <t>****</t>
  </si>
  <si>
    <t>9101000</t>
  </si>
  <si>
    <t>9101000 Plant in Service</t>
  </si>
  <si>
    <t xml:space="preserve">      0.2</t>
  </si>
  <si>
    <t>1300</t>
  </si>
  <si>
    <t>9101100</t>
  </si>
  <si>
    <t>9101100 Property Under Capital Leases</t>
  </si>
  <si>
    <t xml:space="preserve">      6.6-</t>
  </si>
  <si>
    <t>1600</t>
  </si>
  <si>
    <t>9114000</t>
  </si>
  <si>
    <t>9114000 Plant Acquisition Adjustments</t>
  </si>
  <si>
    <t xml:space="preserve">      0.0</t>
  </si>
  <si>
    <t xml:space="preserve"> Utility Plant (101,-106,114)</t>
  </si>
  <si>
    <t>9107000</t>
  </si>
  <si>
    <t>9107000 Construction Work in Progress</t>
  </si>
  <si>
    <t xml:space="preserve">     20.1</t>
  </si>
  <si>
    <t xml:space="preserve"> Construction Work in Progress (107)</t>
  </si>
  <si>
    <t xml:space="preserve">  Total Utility Plant (Gross)</t>
  </si>
  <si>
    <t xml:space="preserve">      0.6</t>
  </si>
  <si>
    <t>9108000</t>
  </si>
  <si>
    <t>9108000 Accumulated Depreciation-Utility Plant</t>
  </si>
  <si>
    <t xml:space="preserve">      1.6-</t>
  </si>
  <si>
    <t>9111000</t>
  </si>
  <si>
    <t>9111000 Accumulated Amortization-Utility Plant</t>
  </si>
  <si>
    <t xml:space="preserve">      3.7-</t>
  </si>
  <si>
    <t>9115000</t>
  </si>
  <si>
    <t>9115000 Accum Prov for Amort of Plant Acquisition Adjust</t>
  </si>
  <si>
    <t xml:space="preserve"> Accum Prov for Depr &amp; Amort (108,111,115)</t>
  </si>
  <si>
    <t xml:space="preserve">      1.7-</t>
  </si>
  <si>
    <t xml:space="preserve">  Net Utility Plant</t>
  </si>
  <si>
    <t xml:space="preserve">      0.3-</t>
  </si>
  <si>
    <t xml:space="preserve">   Total Net Utility Plant</t>
  </si>
  <si>
    <t>9117300</t>
  </si>
  <si>
    <t>9117300 Gas Stored in Reservoirs and Pipelines-Noncurrent</t>
  </si>
  <si>
    <t xml:space="preserve">  Gas Stored Underground, Non-Curr. (117)</t>
  </si>
  <si>
    <t xml:space="preserve">    TOTAL UTILITY PLANT</t>
  </si>
  <si>
    <t>OTHER PROPERTY &amp; INVESTMENTS:</t>
  </si>
  <si>
    <t>9128000</t>
  </si>
  <si>
    <t>9128000 Other Special Funds</t>
  </si>
  <si>
    <t xml:space="preserve">      2.1-</t>
  </si>
  <si>
    <t>Other Special Funds (128)</t>
  </si>
  <si>
    <t xml:space="preserve">  TOTAL OTHER PROPERTY &amp; INVESTMENTS</t>
  </si>
  <si>
    <t>CURRENT &amp; ACCRUED ASSETS:</t>
  </si>
  <si>
    <t>9131000</t>
  </si>
  <si>
    <t>9131000 Cash</t>
  </si>
  <si>
    <t xml:space="preserve">      6.4</t>
  </si>
  <si>
    <t>Cash (131)</t>
  </si>
  <si>
    <t>9135000</t>
  </si>
  <si>
    <t>9135000 Working Funds</t>
  </si>
  <si>
    <t>Working Fund (135)</t>
  </si>
  <si>
    <t>9142000</t>
  </si>
  <si>
    <t>9142000 Customer Accounts Receivable</t>
  </si>
  <si>
    <t xml:space="preserve">    197.4</t>
  </si>
  <si>
    <t>Customer Accounts Receivable (142)</t>
  </si>
  <si>
    <t>9143000</t>
  </si>
  <si>
    <t>9143000 Other Accounts Receivable</t>
  </si>
  <si>
    <t xml:space="preserve">    267.1</t>
  </si>
  <si>
    <t>Other Accounts Recevable (143)</t>
  </si>
  <si>
    <t>9144000</t>
  </si>
  <si>
    <t>9144000 Accumulated Provision for Uncollectible Accounts</t>
  </si>
  <si>
    <t xml:space="preserve">     98.4-</t>
  </si>
  <si>
    <t>Accum Prov - Uncollectible Accts (144)</t>
  </si>
  <si>
    <t>9146000</t>
  </si>
  <si>
    <t>9146000 Accounts Receivable from Associated Companies</t>
  </si>
  <si>
    <t xml:space="preserve">      9.5-</t>
  </si>
  <si>
    <t>Accts Receivable from Assoc. Co.'s (146)</t>
  </si>
  <si>
    <t>9154000</t>
  </si>
  <si>
    <t>9154000 Plant Materials &amp; Operating Supplies</t>
  </si>
  <si>
    <t xml:space="preserve">     14.7</t>
  </si>
  <si>
    <t>Plant Materials &amp; Operating Supplies (154)</t>
  </si>
  <si>
    <t>9164100</t>
  </si>
  <si>
    <t>9164100 Gas Stored - Current</t>
  </si>
  <si>
    <t xml:space="preserve">     74.7-</t>
  </si>
  <si>
    <t>Gas Stored Underground - Current (164.1)</t>
  </si>
  <si>
    <t>9165000</t>
  </si>
  <si>
    <t>9165000 Prepayments</t>
  </si>
  <si>
    <t xml:space="preserve">    101.8-</t>
  </si>
  <si>
    <t>Prepayments (165)</t>
  </si>
  <si>
    <t>9173000</t>
  </si>
  <si>
    <t>9173000 Accrued Utility Revenues</t>
  </si>
  <si>
    <t xml:space="preserve">     70.1-</t>
  </si>
  <si>
    <t>Accrued Utility Revenues (173)</t>
  </si>
  <si>
    <t>9174000</t>
  </si>
  <si>
    <t>9174000 Miscellaneous Current &amp; Accrued Assets</t>
  </si>
  <si>
    <t xml:space="preserve">     64.1-</t>
  </si>
  <si>
    <t>Misc. Current &amp; Accrued Assets (174)</t>
  </si>
  <si>
    <t xml:space="preserve">  TOTAL CURRENT &amp; ACCRUED ASSETS</t>
  </si>
  <si>
    <t xml:space="preserve">     29.9-</t>
  </si>
  <si>
    <t>DEFERRED DEBITS:</t>
  </si>
  <si>
    <t>9182300</t>
  </si>
  <si>
    <t>9182300 Other Regulatory Assets</t>
  </si>
  <si>
    <t xml:space="preserve">     21.3</t>
  </si>
  <si>
    <t>Other Regulatory Assets (182.3)</t>
  </si>
  <si>
    <t>9184000</t>
  </si>
  <si>
    <t>9184000 Clearing Accounts</t>
  </si>
  <si>
    <t>Clearing Accounts (184)</t>
  </si>
  <si>
    <t>9186000</t>
  </si>
  <si>
    <t>9186000 Miscellaneous Deferred Debits</t>
  </si>
  <si>
    <t>Miscellaneous Deferred Debits (186)</t>
  </si>
  <si>
    <t>9190000</t>
  </si>
  <si>
    <t>9190000 Accumulated Deferred Income Taxes</t>
  </si>
  <si>
    <t xml:space="preserve">      2.6-</t>
  </si>
  <si>
    <t>Accumulated Deferred Income Taxes (190)</t>
  </si>
  <si>
    <t>9191000</t>
  </si>
  <si>
    <t>9191000 Unrecovered Purchased Gas Costs</t>
  </si>
  <si>
    <t xml:space="preserve">     50.2-</t>
  </si>
  <si>
    <t>Unrecoverd Purchased Gas Costs (191)</t>
  </si>
  <si>
    <t xml:space="preserve">  TOTAL DEFERRED DEBITS</t>
  </si>
  <si>
    <t xml:space="preserve">      2.2</t>
  </si>
  <si>
    <t xml:space="preserve">   TOTAL ASSETS &amp; OTHER DEBITS</t>
  </si>
  <si>
    <t xml:space="preserve">      2.2-</t>
  </si>
  <si>
    <t>LIABILITIES &amp; OTHER CREDITS:</t>
  </si>
  <si>
    <t xml:space="preserve"> PROPRIETARY CAPITAL:</t>
  </si>
  <si>
    <t>9211000</t>
  </si>
  <si>
    <t>9211000 Miscellaneous Paid-In Capital</t>
  </si>
  <si>
    <t xml:space="preserve">      0.4</t>
  </si>
  <si>
    <t>Other Paid-In-Capital (208-211)</t>
  </si>
  <si>
    <t>9216000</t>
  </si>
  <si>
    <t>9216000 Unappropriated Retained Earnings</t>
  </si>
  <si>
    <t xml:space="preserve">     26.9-</t>
  </si>
  <si>
    <t>Retained Earnings - Prior Year Balance</t>
  </si>
  <si>
    <t>Current Year Profit</t>
  </si>
  <si>
    <t xml:space="preserve">     11.4</t>
  </si>
  <si>
    <t>Retained Earnings (215, 215.1, 216)</t>
  </si>
  <si>
    <t xml:space="preserve">     32.6-</t>
  </si>
  <si>
    <t xml:space="preserve">  TOTAL PROPRIETARY CAPITAL</t>
  </si>
  <si>
    <t xml:space="preserve">      6.3-</t>
  </si>
  <si>
    <t>LONG TERM DEBT:</t>
  </si>
  <si>
    <t>9223000</t>
  </si>
  <si>
    <t>9223000 Advances from Associated Companies</t>
  </si>
  <si>
    <t>Advances From Associated Companies (223)</t>
  </si>
  <si>
    <t xml:space="preserve">  TOTAL LONG TERM DEBT</t>
  </si>
  <si>
    <t>OTHER NON-CURRENT LIABILITIES:</t>
  </si>
  <si>
    <t>9227000</t>
  </si>
  <si>
    <t>9227000 Obligations under Capital Lease-Noncurrent</t>
  </si>
  <si>
    <t xml:space="preserve">      9.3</t>
  </si>
  <si>
    <t>Obligations Undr Cap Lease - Non-curr (227)</t>
  </si>
  <si>
    <t>9228300</t>
  </si>
  <si>
    <t>9228300 Accumulated Provision for Pensions &amp; Benefits</t>
  </si>
  <si>
    <t xml:space="preserve">      1.8</t>
  </si>
  <si>
    <t>Accum Prov for Pensions &amp; Benefits (228.3)</t>
  </si>
  <si>
    <t>9230000</t>
  </si>
  <si>
    <t>9230000 Asset Retirement Obligation</t>
  </si>
  <si>
    <t xml:space="preserve">      1.9-</t>
  </si>
  <si>
    <t>Asset Retirement Obligation (230)</t>
  </si>
  <si>
    <t xml:space="preserve">  TOTAL OTHER NON-CURRENT LIABILITIES</t>
  </si>
  <si>
    <t>CURRENT &amp; ACCRUED LIABILITIES:</t>
  </si>
  <si>
    <t>9232000</t>
  </si>
  <si>
    <t>9232000 Accounts Payable</t>
  </si>
  <si>
    <t xml:space="preserve">      8.4</t>
  </si>
  <si>
    <t>Accounts Payable (232)</t>
  </si>
  <si>
    <t>9233000</t>
  </si>
  <si>
    <t>9233000 Notes Payable to Associated Companies</t>
  </si>
  <si>
    <t xml:space="preserve">     47.9</t>
  </si>
  <si>
    <t>Notes Payable to Assoc Companies (233)</t>
  </si>
  <si>
    <t>9234000</t>
  </si>
  <si>
    <t>9234000 Accounts Payable to Associated Companies</t>
  </si>
  <si>
    <t xml:space="preserve">     51.1-</t>
  </si>
  <si>
    <t>Accounts Payable to Assoc Companies (234)</t>
  </si>
  <si>
    <t>9235000</t>
  </si>
  <si>
    <t>9235000 Customer Deposits</t>
  </si>
  <si>
    <t xml:space="preserve">     36.4</t>
  </si>
  <si>
    <t>Customer Deposits (235)</t>
  </si>
  <si>
    <t>9236000</t>
  </si>
  <si>
    <t>9236000 Taxes Accrued</t>
  </si>
  <si>
    <t xml:space="preserve">      2.5-</t>
  </si>
  <si>
    <t>Taxes Accrued (236)</t>
  </si>
  <si>
    <t>9237000</t>
  </si>
  <si>
    <t>9237000 Interest Accrued</t>
  </si>
  <si>
    <t xml:space="preserve">     84.5</t>
  </si>
  <si>
    <t>Interest Accrued (237)</t>
  </si>
  <si>
    <t>9241000</t>
  </si>
  <si>
    <t>9241000 Tax Collections Payable</t>
  </si>
  <si>
    <t xml:space="preserve">  8,719.3-</t>
  </si>
  <si>
    <t>Tax Collections payable (241)</t>
  </si>
  <si>
    <t>9242000</t>
  </si>
  <si>
    <t>9242000 Miscellaneous Current &amp; Accrued Liabilities</t>
  </si>
  <si>
    <t xml:space="preserve">      2.9-</t>
  </si>
  <si>
    <t>Misc Current &amp; Accrued Liabilities (242)</t>
  </si>
  <si>
    <t>9243000</t>
  </si>
  <si>
    <t>9243000 Obligations under Capital Lease-Current</t>
  </si>
  <si>
    <t xml:space="preserve">      0.9-</t>
  </si>
  <si>
    <t>Obligations Under Cap Lease - Current (243)</t>
  </si>
  <si>
    <t xml:space="preserve">  TOTAL CURRENT &amp; ACCRUED LIABILITIES</t>
  </si>
  <si>
    <t xml:space="preserve">     25.8</t>
  </si>
  <si>
    <t>DEFERRED CREDITS:</t>
  </si>
  <si>
    <t>9252000</t>
  </si>
  <si>
    <t>9252000 Customer Advances for Construction</t>
  </si>
  <si>
    <t xml:space="preserve">    296.0-</t>
  </si>
  <si>
    <t>Customer Advances for Construction (252)</t>
  </si>
  <si>
    <t>9253000</t>
  </si>
  <si>
    <t>9253000 Other Deferred Credits</t>
  </si>
  <si>
    <t xml:space="preserve">     51.4-</t>
  </si>
  <si>
    <t>Other Deferred Credits (253)</t>
  </si>
  <si>
    <t>9254000</t>
  </si>
  <si>
    <t>9254000 Other Regulatory Liabilities</t>
  </si>
  <si>
    <t xml:space="preserve">      2.0</t>
  </si>
  <si>
    <t>Other Regulatory Liabilities (254)</t>
  </si>
  <si>
    <t>9282000</t>
  </si>
  <si>
    <t>9282000 Accumulated Deferred Income Taxes-Other Property</t>
  </si>
  <si>
    <t>9283000</t>
  </si>
  <si>
    <t>9283000 Accumulated Deferred Income Taxes-Other</t>
  </si>
  <si>
    <t xml:space="preserve">     14.7-</t>
  </si>
  <si>
    <t>Accum Deferred Income Taxes (281-283)</t>
  </si>
  <si>
    <t xml:space="preserve">      0.1-</t>
  </si>
  <si>
    <t xml:space="preserve">  TOTAL DEFERRED CREDITS</t>
  </si>
  <si>
    <t xml:space="preserve">      0.6-</t>
  </si>
  <si>
    <t xml:space="preserve">   TOTAL LIABILITIES &amp; OTHER CREDITS</t>
  </si>
  <si>
    <t>Asset Retirement Cost</t>
  </si>
  <si>
    <t>Peoples KY and Delta Combined</t>
  </si>
  <si>
    <t>Balance Sheet</t>
  </si>
  <si>
    <t>Difference (Rounding)</t>
  </si>
  <si>
    <t>Beginning</t>
  </si>
  <si>
    <t>Balance</t>
  </si>
  <si>
    <t>Additions</t>
  </si>
  <si>
    <t>Retirements</t>
  </si>
  <si>
    <t>Trans/Adjust</t>
  </si>
  <si>
    <t>Ending</t>
  </si>
  <si>
    <t>ASSET RETIREMENT COSTS</t>
  </si>
  <si>
    <t>COMPUTER SOFTWARE</t>
  </si>
  <si>
    <t>COMPUTERIZD OFFICE EQUIP</t>
  </si>
  <si>
    <t>FRANCHISE &amp; CONSENTS</t>
  </si>
  <si>
    <t>GATHERING LAND &amp; RIGHTS</t>
  </si>
  <si>
    <t>358</t>
  </si>
  <si>
    <t>GAS RIGHTS WELLS</t>
  </si>
  <si>
    <t>GAS RIGHTS STORAGE - DELTA</t>
  </si>
  <si>
    <t>LAND RIGHTS DEPRECIABLE</t>
  </si>
  <si>
    <t>MISC. INTANGIBLE PLANT</t>
  </si>
  <si>
    <t>THE BEGINNING BALANCE DOES NOT APPEAR ON THE 2018 STATEMENT</t>
  </si>
  <si>
    <t>COMBINE?</t>
  </si>
  <si>
    <t>COMBINE WITH 399031?</t>
  </si>
  <si>
    <t>COMBINE WITH 391?</t>
  </si>
  <si>
    <t>THESE TWO LINE DO NO APPEAR ON ANDREW'S INCOME STATEMENT</t>
  </si>
  <si>
    <t>PEOPLES KY</t>
  </si>
  <si>
    <t>OTHER EQUIPMENT</t>
  </si>
  <si>
    <t>There was no ending balance in this account on the 2018 balance sheet.  Beginning balance appears on 2019 file.  Called miscellaneous intangible plant. No breakout between major and other provided.</t>
  </si>
  <si>
    <t>Combined for 2019 forward</t>
  </si>
  <si>
    <t>This looks odd.  I don't know where it went.</t>
  </si>
  <si>
    <t>9181000 Unamortized Debt Expense</t>
  </si>
  <si>
    <t>9282000 and 9283000 Accumulated Deferred Income Taxes-</t>
  </si>
  <si>
    <t>CHANGE</t>
  </si>
  <si>
    <t>Prepayments</t>
  </si>
  <si>
    <t>Reg Liab.  - net of gross up</t>
  </si>
  <si>
    <t>Per Balance Sheet unless noted</t>
  </si>
  <si>
    <t>Please see Balance Sheets attached.</t>
  </si>
  <si>
    <t>AG 1-20b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</si>
</sst>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_(&quot;$&quot;* #,##0_);_(&quot;$&quot;* \(#,##0\);_(&quot;$&quot;* &quot;-&quot;??_);_(@_)"/>
    <numFmt numFmtId="167" formatCode="0_)"/>
    <numFmt numFmtId="168" formatCode="0_);\(0\)"/>
  </numFmts>
  <fonts count="27" x14ac:knownFonts="1">
    <font>
      <sz val="10"/>
      <color rgb="FF000000"/>
      <name val="Times New Roman"/>
      <charset val="204"/>
    </font>
    <font>
      <sz val="9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Arial Narrow"/>
      <family val="2"/>
    </font>
    <font>
      <u/>
      <sz val="10"/>
      <name val="Arial Narrow"/>
      <family val="2"/>
    </font>
    <font>
      <b/>
      <sz val="10"/>
      <name val="Arial Narrow"/>
      <family val="2"/>
    </font>
    <font>
      <sz val="18"/>
      <name val="Arial Narrow"/>
      <family val="2"/>
    </font>
    <font>
      <b/>
      <u/>
      <sz val="10"/>
      <name val="Arial Narrow"/>
      <family val="2"/>
    </font>
    <font>
      <b/>
      <u val="singleAccounting"/>
      <sz val="10"/>
      <name val="Arial Narrow"/>
      <family val="2"/>
    </font>
    <font>
      <b/>
      <u val="doubleAccounting"/>
      <sz val="10"/>
      <name val="Arial Narrow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0"/>
      <color indexed="8"/>
      <name val="Arial"/>
      <family val="2"/>
    </font>
    <font>
      <u val="singleAccounting"/>
      <sz val="10"/>
      <name val="Arial"/>
      <family val="2"/>
    </font>
    <font>
      <sz val="10"/>
      <color rgb="FF000000"/>
      <name val="Times New Roman"/>
      <family val="1"/>
    </font>
    <font>
      <b/>
      <u val="singleAccounting"/>
      <sz val="10"/>
      <color rgb="FF7030A0"/>
      <name val="Arial Narrow"/>
      <family val="2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9"/>
      <color rgb="FF000000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u val="singleAccounting"/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1" fillId="0" borderId="0"/>
  </cellStyleXfs>
  <cellXfs count="159">
    <xf numFmtId="0" fontId="0" fillId="0" borderId="0" xfId="0" applyFill="1" applyBorder="1" applyAlignment="1">
      <alignment horizontal="left" vertical="top"/>
    </xf>
    <xf numFmtId="0" fontId="4" fillId="0" borderId="0" xfId="0" applyFont="1"/>
    <xf numFmtId="165" fontId="5" fillId="0" borderId="0" xfId="0" applyNumberFormat="1" applyFont="1" applyAlignment="1">
      <alignment horizontal="center"/>
    </xf>
    <xf numFmtId="0" fontId="6" fillId="0" borderId="0" xfId="0" applyFont="1"/>
    <xf numFmtId="164" fontId="4" fillId="0" borderId="0" xfId="1" applyNumberFormat="1" applyFont="1" applyFill="1"/>
    <xf numFmtId="0" fontId="2" fillId="0" borderId="0" xfId="0" applyFont="1"/>
    <xf numFmtId="0" fontId="7" fillId="0" borderId="0" xfId="0" applyFont="1" applyAlignment="1">
      <alignment horizontal="right"/>
    </xf>
    <xf numFmtId="14" fontId="8" fillId="0" borderId="0" xfId="0" applyNumberFormat="1" applyFont="1" applyAlignment="1">
      <alignment horizontal="center"/>
    </xf>
    <xf numFmtId="165" fontId="8" fillId="0" borderId="0" xfId="1" applyNumberFormat="1" applyFont="1" applyFill="1" applyAlignment="1">
      <alignment horizontal="center"/>
    </xf>
    <xf numFmtId="166" fontId="9" fillId="0" borderId="0" xfId="3" applyNumberFormat="1" applyFont="1" applyFill="1"/>
    <xf numFmtId="164" fontId="6" fillId="0" borderId="0" xfId="1" applyNumberFormat="1" applyFont="1" applyFill="1"/>
    <xf numFmtId="164" fontId="9" fillId="0" borderId="0" xfId="1" applyNumberFormat="1" applyFont="1" applyFill="1"/>
    <xf numFmtId="166" fontId="10" fillId="0" borderId="0" xfId="3" applyNumberFormat="1" applyFont="1" applyFill="1"/>
    <xf numFmtId="165" fontId="4" fillId="0" borderId="0" xfId="0" applyNumberFormat="1" applyFont="1" applyAlignment="1">
      <alignment horizontal="left"/>
    </xf>
    <xf numFmtId="0" fontId="11" fillId="0" borderId="0" xfId="0" applyFont="1"/>
    <xf numFmtId="0" fontId="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7" fontId="11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7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7" fontId="1" fillId="0" borderId="0" xfId="0" applyNumberFormat="1" applyFont="1"/>
    <xf numFmtId="0" fontId="1" fillId="0" borderId="0" xfId="0" quotePrefix="1" applyFont="1" applyAlignment="1">
      <alignment horizontal="left"/>
    </xf>
    <xf numFmtId="167" fontId="1" fillId="0" borderId="0" xfId="0" quotePrefix="1" applyNumberFormat="1" applyFont="1" applyAlignment="1">
      <alignment horizontal="left"/>
    </xf>
    <xf numFmtId="168" fontId="1" fillId="0" borderId="0" xfId="0" applyNumberFormat="1" applyFont="1" applyAlignment="1">
      <alignment horizontal="left"/>
    </xf>
    <xf numFmtId="167" fontId="1" fillId="2" borderId="0" xfId="0" applyNumberFormat="1" applyFont="1" applyFill="1" applyAlignment="1">
      <alignment horizontal="left"/>
    </xf>
    <xf numFmtId="167" fontId="1" fillId="2" borderId="0" xfId="0" quotePrefix="1" applyNumberFormat="1" applyFont="1" applyFill="1" applyAlignment="1">
      <alignment horizontal="left"/>
    </xf>
    <xf numFmtId="0" fontId="13" fillId="3" borderId="2" xfId="0" applyFont="1" applyFill="1" applyBorder="1" applyAlignment="1">
      <alignment wrapText="1"/>
    </xf>
    <xf numFmtId="164" fontId="13" fillId="3" borderId="2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49" fontId="13" fillId="4" borderId="3" xfId="0" applyNumberFormat="1" applyFont="1" applyFill="1" applyBorder="1"/>
    <xf numFmtId="49" fontId="13" fillId="5" borderId="3" xfId="0" applyNumberFormat="1" applyFont="1" applyFill="1" applyBorder="1"/>
    <xf numFmtId="164" fontId="13" fillId="4" borderId="3" xfId="1" quotePrefix="1" applyNumberFormat="1" applyFont="1" applyFill="1" applyBorder="1" applyAlignment="1">
      <alignment horizontal="center"/>
    </xf>
    <xf numFmtId="164" fontId="13" fillId="4" borderId="3" xfId="1" applyNumberFormat="1" applyFont="1" applyFill="1" applyBorder="1"/>
    <xf numFmtId="49" fontId="13" fillId="4" borderId="4" xfId="0" applyNumberFormat="1" applyFont="1" applyFill="1" applyBorder="1"/>
    <xf numFmtId="0" fontId="0" fillId="0" borderId="0" xfId="0"/>
    <xf numFmtId="164" fontId="13" fillId="4" borderId="3" xfId="1" quotePrefix="1" applyNumberFormat="1" applyFont="1" applyFill="1" applyBorder="1"/>
    <xf numFmtId="49" fontId="13" fillId="4" borderId="2" xfId="0" applyNumberFormat="1" applyFont="1" applyFill="1" applyBorder="1"/>
    <xf numFmtId="49" fontId="13" fillId="5" borderId="2" xfId="0" applyNumberFormat="1" applyFont="1" applyFill="1" applyBorder="1"/>
    <xf numFmtId="164" fontId="13" fillId="4" borderId="2" xfId="1" applyNumberFormat="1" applyFont="1" applyFill="1" applyBorder="1"/>
    <xf numFmtId="49" fontId="13" fillId="4" borderId="5" xfId="0" applyNumberFormat="1" applyFont="1" applyFill="1" applyBorder="1"/>
    <xf numFmtId="49" fontId="13" fillId="6" borderId="2" xfId="0" applyNumberFormat="1" applyFont="1" applyFill="1" applyBorder="1"/>
    <xf numFmtId="164" fontId="13" fillId="6" borderId="2" xfId="1" applyNumberFormat="1" applyFont="1" applyFill="1" applyBorder="1"/>
    <xf numFmtId="49" fontId="13" fillId="6" borderId="5" xfId="0" applyNumberFormat="1" applyFont="1" applyFill="1" applyBorder="1"/>
    <xf numFmtId="164" fontId="0" fillId="0" borderId="0" xfId="0" applyNumberFormat="1"/>
    <xf numFmtId="164" fontId="14" fillId="0" borderId="0" xfId="0" applyNumberFormat="1" applyFont="1"/>
    <xf numFmtId="49" fontId="13" fillId="6" borderId="6" xfId="0" applyNumberFormat="1" applyFont="1" applyFill="1" applyBorder="1"/>
    <xf numFmtId="49" fontId="13" fillId="5" borderId="6" xfId="0" applyNumberFormat="1" applyFont="1" applyFill="1" applyBorder="1"/>
    <xf numFmtId="164" fontId="13" fillId="6" borderId="6" xfId="1" applyNumberFormat="1" applyFont="1" applyFill="1" applyBorder="1"/>
    <xf numFmtId="49" fontId="13" fillId="6" borderId="7" xfId="0" applyNumberFormat="1" applyFont="1" applyFill="1" applyBorder="1"/>
    <xf numFmtId="164" fontId="0" fillId="0" borderId="0" xfId="1" applyNumberFormat="1" applyFont="1"/>
    <xf numFmtId="164" fontId="13" fillId="4" borderId="0" xfId="1" quotePrefix="1" applyNumberFormat="1" applyFont="1" applyFill="1" applyBorder="1" applyAlignment="1">
      <alignment horizontal="center"/>
    </xf>
    <xf numFmtId="43" fontId="0" fillId="0" borderId="0" xfId="0" applyNumberFormat="1" applyFill="1" applyBorder="1" applyAlignment="1">
      <alignment horizontal="left" vertical="top"/>
    </xf>
    <xf numFmtId="43" fontId="0" fillId="0" borderId="8" xfId="0" applyNumberFormat="1" applyFill="1" applyBorder="1" applyAlignment="1">
      <alignment horizontal="left" vertical="top"/>
    </xf>
    <xf numFmtId="167" fontId="1" fillId="0" borderId="0" xfId="0" applyNumberFormat="1" applyFont="1" applyFill="1" applyAlignment="1">
      <alignment horizontal="left"/>
    </xf>
    <xf numFmtId="43" fontId="0" fillId="0" borderId="1" xfId="0" applyNumberFormat="1" applyFill="1" applyBorder="1" applyAlignment="1">
      <alignment horizontal="left" vertical="top"/>
    </xf>
    <xf numFmtId="43" fontId="17" fillId="7" borderId="0" xfId="0" applyNumberFormat="1" applyFont="1" applyFill="1" applyBorder="1" applyAlignment="1">
      <alignment horizontal="left" vertical="top"/>
    </xf>
    <xf numFmtId="41" fontId="1" fillId="0" borderId="0" xfId="0" applyNumberFormat="1" applyFont="1" applyFill="1" applyBorder="1"/>
    <xf numFmtId="14" fontId="11" fillId="0" borderId="0" xfId="0" quotePrefix="1" applyNumberFormat="1" applyFont="1" applyFill="1" applyBorder="1" applyAlignment="1">
      <alignment horizontal="center"/>
    </xf>
    <xf numFmtId="43" fontId="0" fillId="0" borderId="9" xfId="0" applyNumberFormat="1" applyFill="1" applyBorder="1" applyAlignment="1">
      <alignment horizontal="left" vertical="top"/>
    </xf>
    <xf numFmtId="43" fontId="15" fillId="0" borderId="0" xfId="0" applyNumberFormat="1" applyFon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center" vertical="top"/>
    </xf>
    <xf numFmtId="0" fontId="1" fillId="0" borderId="0" xfId="0" applyFont="1" applyFill="1"/>
    <xf numFmtId="4" fontId="0" fillId="0" borderId="0" xfId="0" applyNumberFormat="1" applyAlignment="1">
      <alignment horizontal="right" vertical="top"/>
    </xf>
    <xf numFmtId="43" fontId="2" fillId="0" borderId="0" xfId="4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3" fontId="0" fillId="0" borderId="0" xfId="0" applyNumberFormat="1" applyFill="1" applyAlignment="1">
      <alignment horizontal="right" vertical="top"/>
    </xf>
    <xf numFmtId="43" fontId="18" fillId="8" borderId="0" xfId="0" applyNumberFormat="1" applyFont="1" applyFill="1" applyBorder="1" applyAlignment="1">
      <alignment horizontal="left" vertical="top"/>
    </xf>
    <xf numFmtId="43" fontId="0" fillId="8" borderId="0" xfId="0" applyNumberFormat="1" applyFill="1" applyBorder="1" applyAlignment="1">
      <alignment horizontal="left" vertical="top"/>
    </xf>
    <xf numFmtId="43" fontId="19" fillId="0" borderId="0" xfId="4" applyNumberFormat="1" applyFont="1" applyAlignment="1">
      <alignment horizontal="right" vertical="top"/>
    </xf>
    <xf numFmtId="0" fontId="0" fillId="0" borderId="0" xfId="0" applyAlignment="1">
      <alignment vertical="top"/>
    </xf>
    <xf numFmtId="43" fontId="3" fillId="0" borderId="0" xfId="0" applyNumberFormat="1" applyFont="1" applyFill="1" applyBorder="1" applyAlignment="1">
      <alignment horizontal="center" vertical="top"/>
    </xf>
    <xf numFmtId="43" fontId="3" fillId="0" borderId="0" xfId="0" applyNumberFormat="1" applyFont="1" applyFill="1" applyBorder="1" applyAlignment="1">
      <alignment horizontal="left" vertical="top"/>
    </xf>
    <xf numFmtId="43" fontId="3" fillId="0" borderId="9" xfId="0" applyNumberFormat="1" applyFont="1" applyFill="1" applyBorder="1" applyAlignment="1">
      <alignment horizontal="left" vertical="top"/>
    </xf>
    <xf numFmtId="43" fontId="3" fillId="0" borderId="0" xfId="0" applyNumberFormat="1" applyFont="1" applyAlignment="1">
      <alignment horizontal="right" vertical="top"/>
    </xf>
    <xf numFmtId="43" fontId="0" fillId="0" borderId="10" xfId="0" applyNumberFormat="1" applyFill="1" applyBorder="1" applyAlignment="1">
      <alignment horizontal="left" vertical="top"/>
    </xf>
    <xf numFmtId="43" fontId="3" fillId="0" borderId="10" xfId="0" applyNumberFormat="1" applyFont="1" applyFill="1" applyBorder="1" applyAlignment="1">
      <alignment horizontal="left" vertical="top"/>
    </xf>
    <xf numFmtId="167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 vertical="top"/>
    </xf>
    <xf numFmtId="167" fontId="1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4" fontId="0" fillId="0" borderId="0" xfId="0" applyNumberFormat="1" applyFont="1" applyFill="1" applyAlignment="1">
      <alignment horizontal="right"/>
    </xf>
    <xf numFmtId="0" fontId="11" fillId="0" borderId="0" xfId="0" applyFont="1" applyFill="1"/>
    <xf numFmtId="167" fontId="1" fillId="0" borderId="0" xfId="0" quotePrefix="1" applyNumberFormat="1" applyFont="1" applyFill="1" applyAlignment="1">
      <alignment horizontal="left"/>
    </xf>
    <xf numFmtId="4" fontId="0" fillId="0" borderId="0" xfId="0" applyNumberFormat="1" applyFont="1" applyFill="1" applyBorder="1" applyAlignment="1">
      <alignment horizontal="right"/>
    </xf>
    <xf numFmtId="43" fontId="0" fillId="0" borderId="0" xfId="0" applyNumberFormat="1" applyFont="1" applyFill="1" applyAlignment="1">
      <alignment horizontal="right"/>
    </xf>
    <xf numFmtId="168" fontId="1" fillId="0" borderId="0" xfId="0" applyNumberFormat="1" applyFont="1" applyFill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  <xf numFmtId="43" fontId="18" fillId="0" borderId="0" xfId="0" applyNumberFormat="1" applyFont="1" applyFill="1" applyBorder="1" applyAlignment="1">
      <alignment horizontal="left" vertical="top"/>
    </xf>
    <xf numFmtId="49" fontId="22" fillId="0" borderId="0" xfId="0" applyNumberFormat="1" applyFont="1" applyFill="1" applyBorder="1"/>
    <xf numFmtId="43" fontId="6" fillId="0" borderId="0" xfId="1" applyNumberFormat="1" applyFont="1" applyFill="1"/>
    <xf numFmtId="43" fontId="4" fillId="0" borderId="0" xfId="1" applyNumberFormat="1" applyFont="1" applyFill="1"/>
    <xf numFmtId="49" fontId="22" fillId="0" borderId="0" xfId="0" applyNumberFormat="1" applyFont="1" applyFill="1" applyBorder="1" applyAlignment="1">
      <alignment wrapText="1"/>
    </xf>
    <xf numFmtId="43" fontId="4" fillId="0" borderId="0" xfId="0" applyNumberFormat="1" applyFont="1"/>
    <xf numFmtId="0" fontId="4" fillId="0" borderId="0" xfId="0" applyFont="1" applyFill="1" applyBorder="1"/>
    <xf numFmtId="14" fontId="8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Border="1"/>
    <xf numFmtId="164" fontId="9" fillId="0" borderId="0" xfId="1" applyNumberFormat="1" applyFont="1" applyFill="1" applyBorder="1"/>
    <xf numFmtId="164" fontId="4" fillId="0" borderId="0" xfId="0" applyNumberFormat="1" applyFont="1"/>
    <xf numFmtId="43" fontId="6" fillId="0" borderId="0" xfId="0" applyNumberFormat="1" applyFont="1"/>
    <xf numFmtId="165" fontId="6" fillId="0" borderId="0" xfId="0" applyNumberFormat="1" applyFont="1" applyAlignment="1">
      <alignment horizontal="left"/>
    </xf>
    <xf numFmtId="0" fontId="6" fillId="0" borderId="0" xfId="0" applyFont="1" applyFill="1"/>
    <xf numFmtId="165" fontId="6" fillId="0" borderId="0" xfId="0" applyNumberFormat="1" applyFont="1" applyFill="1" applyAlignment="1">
      <alignment horizontal="left"/>
    </xf>
    <xf numFmtId="0" fontId="11" fillId="0" borderId="0" xfId="0" quotePrefix="1" applyFont="1" applyFill="1" applyAlignment="1">
      <alignment horizontal="left"/>
    </xf>
    <xf numFmtId="14" fontId="11" fillId="0" borderId="0" xfId="0" quotePrefix="1" applyNumberFormat="1" applyFont="1" applyFill="1" applyAlignment="1">
      <alignment horizontal="center"/>
    </xf>
    <xf numFmtId="41" fontId="1" fillId="0" borderId="0" xfId="0" applyNumberFormat="1" applyFont="1" applyFill="1"/>
    <xf numFmtId="41" fontId="1" fillId="0" borderId="1" xfId="0" applyNumberFormat="1" applyFont="1" applyFill="1" applyBorder="1"/>
    <xf numFmtId="41" fontId="1" fillId="0" borderId="9" xfId="0" applyNumberFormat="1" applyFont="1" applyFill="1" applyBorder="1"/>
    <xf numFmtId="41" fontId="1" fillId="0" borderId="1" xfId="0" applyNumberFormat="1" applyFont="1" applyFill="1" applyBorder="1" applyAlignment="1">
      <alignment horizontal="fill"/>
    </xf>
    <xf numFmtId="41" fontId="1" fillId="0" borderId="0" xfId="0" applyNumberFormat="1" applyFont="1" applyFill="1" applyBorder="1" applyAlignment="1">
      <alignment horizontal="fill"/>
    </xf>
    <xf numFmtId="43" fontId="1" fillId="0" borderId="0" xfId="0" applyNumberFormat="1" applyFont="1" applyFill="1"/>
    <xf numFmtId="41" fontId="1" fillId="0" borderId="0" xfId="0" applyNumberFormat="1" applyFont="1" applyFill="1" applyAlignment="1">
      <alignment horizontal="fill"/>
    </xf>
    <xf numFmtId="41" fontId="11" fillId="0" borderId="0" xfId="0" quotePrefix="1" applyNumberFormat="1" applyFont="1" applyFill="1" applyAlignment="1">
      <alignment horizontal="center"/>
    </xf>
    <xf numFmtId="43" fontId="19" fillId="0" borderId="0" xfId="0" applyNumberFormat="1" applyFont="1" applyFill="1" applyBorder="1" applyAlignment="1">
      <alignment horizontal="left" vertical="top"/>
    </xf>
    <xf numFmtId="43" fontId="19" fillId="0" borderId="1" xfId="0" applyNumberFormat="1" applyFont="1" applyFill="1" applyBorder="1" applyAlignment="1">
      <alignment horizontal="left" vertical="top"/>
    </xf>
    <xf numFmtId="41" fontId="19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vertical="top"/>
    </xf>
    <xf numFmtId="41" fontId="19" fillId="0" borderId="0" xfId="0" applyNumberFormat="1" applyFont="1" applyFill="1"/>
    <xf numFmtId="41" fontId="19" fillId="0" borderId="0" xfId="0" applyNumberFormat="1" applyFont="1" applyFill="1" applyBorder="1"/>
    <xf numFmtId="41" fontId="19" fillId="0" borderId="0" xfId="0" applyNumberFormat="1" applyFont="1" applyFill="1" applyAlignment="1">
      <alignment horizontal="fill"/>
    </xf>
    <xf numFmtId="164" fontId="23" fillId="0" borderId="0" xfId="3" applyNumberFormat="1" applyFont="1" applyFill="1"/>
    <xf numFmtId="164" fontId="9" fillId="0" borderId="0" xfId="3" applyNumberFormat="1" applyFont="1" applyFill="1"/>
    <xf numFmtId="164" fontId="16" fillId="0" borderId="0" xfId="3" applyNumberFormat="1" applyFont="1" applyFill="1"/>
    <xf numFmtId="164" fontId="9" fillId="0" borderId="0" xfId="3" applyNumberFormat="1" applyFont="1" applyFill="1" applyBorder="1"/>
    <xf numFmtId="164" fontId="4" fillId="0" borderId="0" xfId="3" applyNumberFormat="1" applyFont="1" applyFill="1"/>
    <xf numFmtId="164" fontId="22" fillId="0" borderId="0" xfId="0" applyNumberFormat="1" applyFont="1" applyFill="1" applyBorder="1"/>
    <xf numFmtId="164" fontId="24" fillId="0" borderId="0" xfId="3" applyNumberFormat="1" applyFont="1" applyFill="1"/>
    <xf numFmtId="164" fontId="4" fillId="0" borderId="0" xfId="3" applyNumberFormat="1" applyFont="1" applyFill="1" applyBorder="1"/>
    <xf numFmtId="164" fontId="23" fillId="0" borderId="0" xfId="1" applyNumberFormat="1" applyFont="1" applyFill="1"/>
    <xf numFmtId="164" fontId="25" fillId="0" borderId="0" xfId="0" applyNumberFormat="1" applyFont="1" applyFill="1"/>
    <xf numFmtId="164" fontId="13" fillId="0" borderId="0" xfId="0" applyNumberFormat="1" applyFont="1" applyFill="1" applyBorder="1"/>
    <xf numFmtId="164" fontId="10" fillId="0" borderId="0" xfId="3" applyNumberFormat="1" applyFont="1" applyFill="1"/>
    <xf numFmtId="164" fontId="0" fillId="0" borderId="0" xfId="0" applyNumberFormat="1" applyFill="1"/>
    <xf numFmtId="41" fontId="4" fillId="0" borderId="0" xfId="3" applyNumberFormat="1" applyFont="1" applyFill="1"/>
    <xf numFmtId="0" fontId="4" fillId="0" borderId="0" xfId="0" applyFont="1" applyBorder="1"/>
    <xf numFmtId="41" fontId="4" fillId="0" borderId="0" xfId="3" applyNumberFormat="1" applyFont="1" applyFill="1" applyBorder="1"/>
    <xf numFmtId="164" fontId="4" fillId="0" borderId="0" xfId="1" applyNumberFormat="1" applyFont="1" applyFill="1" applyBorder="1"/>
    <xf numFmtId="0" fontId="0" fillId="0" borderId="0" xfId="0" applyFill="1" applyBorder="1" applyAlignment="1">
      <alignment horizontal="left" vertical="top"/>
    </xf>
    <xf numFmtId="41" fontId="4" fillId="0" borderId="0" xfId="1" applyNumberFormat="1" applyFont="1" applyFill="1"/>
    <xf numFmtId="41" fontId="4" fillId="0" borderId="0" xfId="1" applyNumberFormat="1" applyFont="1" applyFill="1" applyBorder="1"/>
    <xf numFmtId="41" fontId="4" fillId="0" borderId="0" xfId="0" applyNumberFormat="1" applyFont="1" applyFill="1" applyBorder="1"/>
    <xf numFmtId="0" fontId="26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wrapText="1"/>
    </xf>
    <xf numFmtId="0" fontId="19" fillId="0" borderId="0" xfId="0" applyFont="1" applyFill="1" applyBorder="1" applyAlignment="1">
      <alignment wrapText="1"/>
    </xf>
    <xf numFmtId="43" fontId="19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43" fontId="3" fillId="9" borderId="0" xfId="0" applyNumberFormat="1" applyFont="1" applyFill="1" applyBorder="1" applyAlignment="1">
      <alignment horizontal="center" vertical="top"/>
    </xf>
    <xf numFmtId="0" fontId="0" fillId="9" borderId="0" xfId="0" applyFill="1" applyBorder="1" applyAlignment="1">
      <alignment horizontal="center" vertical="top"/>
    </xf>
    <xf numFmtId="43" fontId="3" fillId="9" borderId="0" xfId="0" applyNumberFormat="1" applyFont="1" applyFill="1" applyBorder="1" applyAlignment="1" applyProtection="1">
      <alignment horizontal="center" vertical="top"/>
      <protection locked="0"/>
    </xf>
    <xf numFmtId="0" fontId="1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</cellXfs>
  <cellStyles count="6">
    <cellStyle name="Comma 2" xfId="1" xr:uid="{AD09EA40-10E9-4296-BA11-F08A50A77E4D}"/>
    <cellStyle name="Currency" xfId="3" builtinId="4"/>
    <cellStyle name="Normal" xfId="0" builtinId="0"/>
    <cellStyle name="Normal 2" xfId="4" xr:uid="{00000000-0005-0000-0000-000033000000}"/>
    <cellStyle name="Normal 3" xfId="5" xr:uid="{00000000-0005-0000-0000-000034000000}"/>
    <cellStyle name="Percent 2" xfId="2" xr:uid="{6F477065-78AC-415E-90B7-13F5F6C0B7E0}"/>
  </cellStyles>
  <dxfs count="0"/>
  <tableStyles count="0" defaultTableStyle="TableStyleMedium9" defaultPivotStyle="PivotStyleLight16"/>
  <colors>
    <mruColors>
      <color rgb="FF0000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microsoft.com/office/2017/10/relationships/person" Target="persons/perso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TS1&amp;TS2\DataFa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Nisource%20-%20MTC%20Financial%20Management%20Tool%20v20%20(11.1.0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2006-08-08%20Nisource%20-%20IT%20Financial%20Management%20Tool_Amendment%203%20Updat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loyd%20Spann\My%20Documents\Excel\2004\BCBSRI\Governance%20Financial%20Management\Service%20Credits\BCBSRI%20Service%20Level%20Credit%20Tracking%20Draft_v11_LDS_0128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Rate%20Case\2008\Class%20Cost%20of%20Service\Sep%2012.%202008\Demand.Commodity%20Stud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ate\CMD\ratecase\1995\EXH10.WK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yorConsolidated\Accounts\Blue%20Cross\Financials\2003\05\PYR_SVC_BLUERI_AP%20IMA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16\Schedules\Schedule%20M%20(Revenues)\Sch%20M%20-%20Revenue%20and%20Rate%20Design%20(Forecasted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FischerRCC\Documents\(Final)%20-%20CKY%20Cost%20of%20Service%20Schedules%20A%20-%20K%20(Base%20Period%20TME%208-31-16,%20Forecast%20Period%20TME%2012-31-17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65791\Local%20Settings\Temporary%20Internet%20Files\Content.Outlook\PQT8T9TM\Schedule%20C%20&amp;%20D%20-%20Operating%20Income\Sch%20C%20&amp;%20D%20-%20Operating%20Income%20Forecast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Financial%20Models\Nisource%20-%20Customer%20Contact%20Center%20Financial%20Management%20Tool%20v1%20(10.18.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E%20-%20Income%20Taxes\E-1%20Income%20Tax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BMS%20People%20Analysis2.ppt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PGA-ACA\(WORKINGCOPY)PGA-EffectiveNovember29,2005\(WORKINGCOPY)PGA-EffectiveNovember29,20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nts%20and%20Settings\MMeade\Desktop\BT%20quote%20template-%20May%202004%20V1.02%20-%20TEST%20FIL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%20Case%20-%202009\Rate%20Case%20Schedules\Base\Schedule%20C%20-%20Operating%20Income\Operating%20Incom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%20Return%20on%20Rate%20Base\2003\2003%203rd%20Qtr\NH%20Return%20on%20Rate%20Base%20ReportFiled%20-%2009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case%20-%202007\Schedules\Workpapers\Payroll%20Tax%20Adjust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urcing%20Initiative\ADM%20Support\APR04IMSS,%20v2.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aylor\LOCALS~1\Temp\notesC9812B\CMD%20-%20Cost%20of%20Service%2011-30-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arlouJ\Local%20Settings\Temporary%20Internet%20Files\OLK8\208522\0901Wellpoin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09\Rate%20Case%20Schedules\Historic\Schedules%20A%20-%20L%20-%20Cost%20of%20Service%20and%20Rate%20Base\As%20Filed\CKY%20Cost%20of%20Service%20Schedules%20A%20thru%20L%20December%2031,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Documents%20and%20Settings\guajpae1\Local%20Settings\Temporary%20Internet%20Files\OLK17\03%202005%20StorageClosePackag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B%20-%20Rate%20Base%20&amp;%20Balance%20Sheet\B-2%20Plant%20&amp;%20Propert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~1\npatel\LOCALS~1\Temp\IPBS%20Quotation%20Tool%20v2.1%20-%20November%20Issue%2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Users\cmachesney\AppData\Local\Microsoft\Windows\Temporary%20Internet%20Files\Content.Outlook\BE4EFS30\Plant%20DD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rler\My%20Documents\Cendant\Denver%20Resource%20Baselines\Asset%20Tracking%2010_16_01.Lee1%20Rev%20P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701433~1\LOCALS~1\Temp\PB06BaseSept2004BMSGlobalOutsourceallocations_MA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parkegj\LOCALS~1\Temp\d.My%20Documents.Notes.Data\2004%20GIS\Submitted%20Files\20458p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A%20TEMP\Kentucky\Models\2021%20Kentucky%20Consol%20Rate%20Model%20at%205%2026%2021%20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21726\AppData\Local\Temp\notesC9812B\CMD%202013%20Rate%20Case%20-%20Cost%20of%20Serv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v\RATECASE\2006%20Rate%20Case%20TME%2012-31-05,%20Proforma%209-30-06\Revenue\TS1&amp;TS2splitworksheet-2005-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Rate%20Case\2016\Cost%20of%20Service\CMD%202016%20Rate%20Case%20-%20Cost%20of%20Service%20model%20(WORKING)%20Updated%20for%2012-31-15%20Plant%20Data%2001-14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gv\RATECASE\2006%20Rate%20Case%20TME%2012-31-05,%20Proforma%209-30-06\Revenue\TS1&amp;TS2splitworksheet-2005-(4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A\Rate%20Case\2008\Forecasted\Adjustments%20-%20O&amp;M%20Expense\Projected%20CAP%20for%20PA%20rate%20case%20test%20year%209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PA\Rate%20Case\2016\Revenue\CPA%202016%20Rate%20Case%20Exh%20003%20Sch%2001%20Thru%2010%20and%20pgs%2006-10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B"/>
      <sheetName val="PGA 95 B&amp;B Monica"/>
      <sheetName val="Demand Data"/>
      <sheetName val="Demand Summary"/>
      <sheetName val="ACAvsCGVStorage&amp;Peaking"/>
      <sheetName val="TRANSPORTS-revised"/>
      <sheetName val="TS1&amp;TS2data"/>
      <sheetName val="B&amp;B Tol LVTS"/>
      <sheetName val="B&amp;B Tol TS1"/>
      <sheetName val="B&amp;B Tol TS2"/>
      <sheetName val="B&amp;B Tol Al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Pivot"/>
      <sheetName val="A (Input) Inv MO Service Charge"/>
      <sheetName val="B (Input) MO Volumes"/>
      <sheetName val="C (Input) MO ARC RRC Charges"/>
      <sheetName val="D (Output) Volume Analysis"/>
      <sheetName val="E (Calc) MO ARC-RRC Charge"/>
      <sheetName val="F (Valid) MO Service Charge"/>
      <sheetName val="G (Valid) MO ARC-RRC Charge"/>
      <sheetName val="H (Ref) Mnthly Svc Fees"/>
      <sheetName val="I (Ref) Mnthly Baseline Units"/>
      <sheetName val="I(a) (Ref) Mnth Baseline Unit %"/>
      <sheetName val="J (Ref)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R (Input) SLA Achieved"/>
      <sheetName val="S (Calc) Service Credit"/>
      <sheetName val="T (Calc) Srvice Credt True Up"/>
      <sheetName val="U (Valid) Service Credit Sum"/>
      <sheetName val="V (Ref) At Risk"/>
      <sheetName val="W (Ref) Pool Allocation"/>
      <sheetName val="X (Ref) Original SLA"/>
      <sheetName val="(Ref) Invoice Detail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J (Ref) - ARC RRC Rates"/>
      <sheetName val="K Graph (Input)"/>
      <sheetName val="L Graph (Data)"/>
      <sheetName val="M Graph (Baseline)"/>
      <sheetName val="N Graph (RU)"/>
      <sheetName val="New Graph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Q (Ref) SLA Consolidation"/>
      <sheetName val="R (Ref) SLA Updated"/>
      <sheetName val="(Ref) IT Tower (Original)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LCs Due &amp; Recd"/>
      <sheetName val="1 - Totals"/>
      <sheetName val="2 - All Towers"/>
      <sheetName val="3-Pie Chart"/>
      <sheetName val="4-Indiv Towers"/>
      <sheetName val="% Invoice"/>
      <sheetName val="DSUM Explanation"/>
      <sheetName val="DB Functions"/>
      <sheetName val="Membership"/>
      <sheetName val="Infrastructure"/>
      <sheetName val="Blue Card"/>
      <sheetName val="FEP"/>
      <sheetName val="Basic Claims"/>
      <sheetName val="Applications"/>
      <sheetName val="Claims"/>
      <sheetName val="Mo1"/>
      <sheetName val="Mo2"/>
      <sheetName val="Mo3"/>
      <sheetName val="Mo4"/>
      <sheetName val="Mo5"/>
      <sheetName val="Mo6"/>
      <sheetName val="Mo7"/>
      <sheetName val="Mo8"/>
      <sheetName val="Mo9"/>
      <sheetName val="Mo10"/>
      <sheetName val="Mo11"/>
      <sheetName val="Mo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lant"/>
      <sheetName val="Revenue"/>
      <sheetName val="O&amp;M"/>
      <sheetName val="Rate Base &amp; Taxes"/>
      <sheetName val="VLOOKUP"/>
      <sheetName val="Allocations"/>
      <sheetName val="Allocations II"/>
      <sheetName val="Title Page"/>
      <sheetName val="ROR @ Proforma - 1"/>
      <sheetName val="ROR @ Current - 2"/>
      <sheetName val="Gross Plant - 3"/>
      <sheetName val="Depr. Reserve - 4"/>
      <sheetName val="Depr. Expense - 5"/>
      <sheetName val="Operating Rev - 6"/>
      <sheetName val="Dist O&amp;M Expense - 7"/>
      <sheetName val="O&amp;M Expense - 8"/>
      <sheetName val="Taxes Other Than Inc - 9"/>
      <sheetName val="Rate Base - 10"/>
      <sheetName val="Income Tax - 11"/>
      <sheetName val="Allocation Factors - 12"/>
      <sheetName val="Allocation Factors - 13"/>
      <sheetName val="Customer Charge a1"/>
      <sheetName val="Cust-Based Gas Plant a2"/>
      <sheetName val="Customer Charge b1"/>
      <sheetName val="Cust-Based Gas Plant b2"/>
      <sheetName val="Conversion Factors"/>
      <sheetName val="A&amp;E"/>
      <sheetName val="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</v>
          </cell>
          <cell r="B2" t="str">
            <v>DESIGN DAY</v>
          </cell>
          <cell r="C2" t="str">
            <v>NON-COINCIDENT PEAK</v>
          </cell>
          <cell r="D2" t="str">
            <v>11c</v>
          </cell>
          <cell r="E2">
            <v>61900</v>
          </cell>
          <cell r="F2">
            <v>30100</v>
          </cell>
          <cell r="G2">
            <v>21100</v>
          </cell>
          <cell r="H2">
            <v>600</v>
          </cell>
          <cell r="I2">
            <v>10100.000000000002</v>
          </cell>
          <cell r="N2">
            <v>0.48626817447495962</v>
          </cell>
          <cell r="O2">
            <v>0.34087237479806137</v>
          </cell>
          <cell r="P2">
            <v>9.6930533117932146E-3</v>
          </cell>
          <cell r="Q2">
            <v>0.16316639741518582</v>
          </cell>
          <cell r="S2">
            <v>1</v>
          </cell>
        </row>
        <row r="3">
          <cell r="A3">
            <v>2</v>
          </cell>
          <cell r="B3" t="str">
            <v>THROUGHPUT EXCL. TRANSPORTATION</v>
          </cell>
          <cell r="E3">
            <v>3653023.1999999997</v>
          </cell>
          <cell r="F3">
            <v>2196082</v>
          </cell>
          <cell r="G3">
            <v>1401215.8</v>
          </cell>
          <cell r="H3">
            <v>55725.4</v>
          </cell>
          <cell r="I3">
            <v>0</v>
          </cell>
          <cell r="N3">
            <v>0.60116836925645589</v>
          </cell>
          <cell r="O3">
            <v>0.38357703285322692</v>
          </cell>
          <cell r="P3">
            <v>1.5254597890317259E-2</v>
          </cell>
          <cell r="Q3">
            <v>0</v>
          </cell>
          <cell r="S3">
            <v>1</v>
          </cell>
        </row>
        <row r="4">
          <cell r="A4">
            <v>3</v>
          </cell>
          <cell r="B4" t="str">
            <v>TOTAL THROUGHPUT</v>
          </cell>
          <cell r="E4">
            <v>5959250</v>
          </cell>
          <cell r="F4">
            <v>2269801</v>
          </cell>
          <cell r="G4">
            <v>1467726.7</v>
          </cell>
          <cell r="H4">
            <v>55725.4</v>
          </cell>
          <cell r="I4">
            <v>2165996.9000000004</v>
          </cell>
          <cell r="N4">
            <v>0.38088702437387256</v>
          </cell>
          <cell r="O4">
            <v>0.24629386248269497</v>
          </cell>
          <cell r="P4">
            <v>9.3510760582288036E-3</v>
          </cell>
          <cell r="Q4">
            <v>0.36346803708520375</v>
          </cell>
          <cell r="S4">
            <v>1</v>
          </cell>
        </row>
        <row r="5">
          <cell r="A5">
            <v>4</v>
          </cell>
          <cell r="B5" t="str">
            <v>DIRECT ASSIGNMENT - GAS PURCHASE EXPENSE</v>
          </cell>
          <cell r="E5">
            <v>52718497</v>
          </cell>
          <cell r="F5">
            <v>31699928</v>
          </cell>
          <cell r="G5">
            <v>20272155</v>
          </cell>
          <cell r="H5">
            <v>746414</v>
          </cell>
          <cell r="I5">
            <v>0</v>
          </cell>
          <cell r="N5">
            <v>0.60130561005940664</v>
          </cell>
          <cell r="O5">
            <v>0.3845359058700023</v>
          </cell>
          <cell r="P5">
            <v>1.4158484070591011E-2</v>
          </cell>
          <cell r="Q5">
            <v>0</v>
          </cell>
          <cell r="S5">
            <v>1</v>
          </cell>
        </row>
        <row r="6">
          <cell r="A6">
            <v>5</v>
          </cell>
          <cell r="B6" t="str">
            <v>COMPOSITE ALLOCATORS #1 &amp; #3</v>
          </cell>
          <cell r="C6" t="str">
            <v>DEMAND/COMMODITY</v>
          </cell>
          <cell r="D6" t="str">
            <v>11b</v>
          </cell>
          <cell r="E6">
            <v>1.0000000000000002</v>
          </cell>
          <cell r="F6">
            <v>0.43357759942441609</v>
          </cell>
          <cell r="G6">
            <v>0.29358311864037817</v>
          </cell>
          <cell r="H6">
            <v>9.5220646850110099E-3</v>
          </cell>
          <cell r="I6">
            <v>0.2633172172501948</v>
          </cell>
          <cell r="N6">
            <v>0.43357759942441598</v>
          </cell>
          <cell r="O6">
            <v>0.29358311864037812</v>
          </cell>
          <cell r="P6">
            <v>9.5220646850110082E-3</v>
          </cell>
          <cell r="Q6">
            <v>0.26331721725019475</v>
          </cell>
          <cell r="S6">
            <v>1</v>
          </cell>
        </row>
        <row r="7">
          <cell r="A7">
            <v>6</v>
          </cell>
          <cell r="B7" t="str">
            <v>AVERAGE NO. OF CUSTOMERS</v>
          </cell>
          <cell r="E7">
            <v>32348.833333333332</v>
          </cell>
          <cell r="F7">
            <v>28628.833333333332</v>
          </cell>
          <cell r="G7">
            <v>3600.333333333333</v>
          </cell>
          <cell r="H7">
            <v>27</v>
          </cell>
          <cell r="I7">
            <v>92.666666666666671</v>
          </cell>
          <cell r="N7">
            <v>0.88500358075767804</v>
          </cell>
          <cell r="O7">
            <v>0.11129716166992111</v>
          </cell>
          <cell r="P7">
            <v>8.3465142998459508E-4</v>
          </cell>
          <cell r="Q7">
            <v>2.8646061424162646E-3</v>
          </cell>
          <cell r="S7">
            <v>1</v>
          </cell>
        </row>
        <row r="8">
          <cell r="A8">
            <v>7</v>
          </cell>
          <cell r="B8" t="str">
            <v>DIRECT ASSIGNMENT - CONSUMPTION TAX</v>
          </cell>
          <cell r="E8">
            <v>208890</v>
          </cell>
          <cell r="F8">
            <v>94651</v>
          </cell>
          <cell r="G8">
            <v>61203</v>
          </cell>
          <cell r="H8">
            <v>2324</v>
          </cell>
          <cell r="I8">
            <v>50712</v>
          </cell>
          <cell r="N8">
            <v>0.4531140791804299</v>
          </cell>
          <cell r="O8">
            <v>0.29299152664081574</v>
          </cell>
          <cell r="P8">
            <v>1.1125472736847145E-2</v>
          </cell>
          <cell r="Q8">
            <v>0.24276892144190723</v>
          </cell>
          <cell r="S8">
            <v>1</v>
          </cell>
        </row>
        <row r="9">
          <cell r="A9">
            <v>8</v>
          </cell>
          <cell r="B9" t="str">
            <v>CURRENT REVENUE EXCL FORFEITED DIS &amp; OTHER</v>
          </cell>
          <cell r="E9">
            <v>69810883</v>
          </cell>
          <cell r="F9">
            <v>41382846.399999999</v>
          </cell>
          <cell r="G9">
            <v>25296454</v>
          </cell>
          <cell r="H9">
            <v>835580.7</v>
          </cell>
          <cell r="I9">
            <v>2296001.9</v>
          </cell>
          <cell r="N9">
            <v>0.59278503037986208</v>
          </cell>
          <cell r="O9">
            <v>0.36235688352487966</v>
          </cell>
          <cell r="P9">
            <v>1.1969203999324862E-2</v>
          </cell>
          <cell r="Q9">
            <v>3.2888882095933381E-2</v>
          </cell>
          <cell r="S9">
            <v>1</v>
          </cell>
        </row>
        <row r="10">
          <cell r="A10">
            <v>9</v>
          </cell>
          <cell r="B10" t="str">
            <v>DIRECT ASSIGNMENT - CUSTOMER DEPOSITS</v>
          </cell>
          <cell r="E10">
            <v>341775</v>
          </cell>
          <cell r="F10">
            <v>223584</v>
          </cell>
          <cell r="G10">
            <v>118191</v>
          </cell>
          <cell r="H10">
            <v>0</v>
          </cell>
          <cell r="I10">
            <v>0</v>
          </cell>
          <cell r="N10">
            <v>0.6541847706824665</v>
          </cell>
          <cell r="O10">
            <v>0.34581522931753345</v>
          </cell>
          <cell r="P10">
            <v>0</v>
          </cell>
          <cell r="Q10">
            <v>0</v>
          </cell>
          <cell r="S10">
            <v>1</v>
          </cell>
        </row>
        <row r="11">
          <cell r="A11">
            <v>10</v>
          </cell>
          <cell r="B11" t="str">
            <v>DIRECT ASSIGNMENT - FRANCHISE TAX BASED ON GROSS RECEIPTS</v>
          </cell>
          <cell r="E11">
            <v>326619.34039999999</v>
          </cell>
          <cell r="F11">
            <v>183990.008</v>
          </cell>
          <cell r="G11">
            <v>94900.96639999999</v>
          </cell>
          <cell r="H11">
            <v>1789.9260000000011</v>
          </cell>
          <cell r="I11">
            <v>45938.44</v>
          </cell>
          <cell r="N11">
            <v>0.56331632956784949</v>
          </cell>
          <cell r="O11">
            <v>0.29055525702727186</v>
          </cell>
          <cell r="P11">
            <v>5.480159251463607E-3</v>
          </cell>
          <cell r="Q11">
            <v>0.14064825415341511</v>
          </cell>
          <cell r="S11">
            <v>1</v>
          </cell>
        </row>
        <row r="12">
          <cell r="A12">
            <v>11</v>
          </cell>
          <cell r="B12" t="str">
            <v>DIST. PLANT EXCL ACCTS 375.70, 375.71, &amp; 387</v>
          </cell>
          <cell r="E12">
            <v>100881778.80000001</v>
          </cell>
          <cell r="F12">
            <v>59268813.399999999</v>
          </cell>
          <cell r="G12">
            <v>24033605</v>
          </cell>
          <cell r="H12">
            <v>798509.4</v>
          </cell>
          <cell r="I12">
            <v>16780851</v>
          </cell>
          <cell r="N12">
            <v>0.58750761639028504</v>
          </cell>
          <cell r="O12">
            <v>0.23823534126660342</v>
          </cell>
          <cell r="P12">
            <v>7.9152985752071209E-3</v>
          </cell>
          <cell r="Q12">
            <v>0.16634174376790428</v>
          </cell>
          <cell r="S12">
            <v>1</v>
          </cell>
        </row>
        <row r="13">
          <cell r="A13">
            <v>12</v>
          </cell>
          <cell r="B13" t="str">
            <v>GROSS PLANT</v>
          </cell>
          <cell r="E13">
            <v>107211465.59999999</v>
          </cell>
          <cell r="F13">
            <v>62654477.600000001</v>
          </cell>
          <cell r="G13">
            <v>25879233</v>
          </cell>
          <cell r="H13">
            <v>854459.6</v>
          </cell>
          <cell r="I13">
            <v>17823295.400000002</v>
          </cell>
          <cell r="N13">
            <v>0.58440090571805414</v>
          </cell>
          <cell r="O13">
            <v>0.24138493821690654</v>
          </cell>
          <cell r="P13">
            <v>7.9698528064893834E-3</v>
          </cell>
          <cell r="Q13">
            <v>0.16624430325855002</v>
          </cell>
          <cell r="S13">
            <v>1</v>
          </cell>
        </row>
        <row r="14">
          <cell r="A14">
            <v>13</v>
          </cell>
          <cell r="B14" t="str">
            <v>DIRECT PLANT - MAINS</v>
          </cell>
          <cell r="E14">
            <v>58076733</v>
          </cell>
          <cell r="F14">
            <v>25180770.5</v>
          </cell>
          <cell r="G14">
            <v>17050348.399999999</v>
          </cell>
          <cell r="H14">
            <v>553010.4</v>
          </cell>
          <cell r="I14">
            <v>15292603.699999999</v>
          </cell>
          <cell r="N14">
            <v>0.43357759982814459</v>
          </cell>
          <cell r="O14">
            <v>0.29358311873362436</v>
          </cell>
          <cell r="P14">
            <v>9.522064541750308E-3</v>
          </cell>
          <cell r="Q14">
            <v>0.26331721689648074</v>
          </cell>
          <cell r="S14">
            <v>1</v>
          </cell>
        </row>
        <row r="15">
          <cell r="A15">
            <v>14</v>
          </cell>
          <cell r="B15" t="str">
            <v>COMPOSITE DIRECT PLANT - ACCTS 376 &amp; 380</v>
          </cell>
          <cell r="E15">
            <v>90324477</v>
          </cell>
          <cell r="F15">
            <v>53337142.399999999</v>
          </cell>
          <cell r="G15">
            <v>20690703.099999998</v>
          </cell>
          <cell r="H15">
            <v>617441.5</v>
          </cell>
          <cell r="I15">
            <v>15679190</v>
          </cell>
          <cell r="N15">
            <v>0.59050596440209668</v>
          </cell>
          <cell r="O15">
            <v>0.229070832040356</v>
          </cell>
          <cell r="P15">
            <v>6.8358159438886099E-3</v>
          </cell>
          <cell r="Q15">
            <v>0.17358738761365869</v>
          </cell>
          <cell r="S15">
            <v>1</v>
          </cell>
        </row>
        <row r="16">
          <cell r="A16">
            <v>15</v>
          </cell>
          <cell r="B16" t="str">
            <v>DIRECT ASSIGNMENT - SERVICES</v>
          </cell>
          <cell r="E16">
            <v>1.0009999999999999</v>
          </cell>
          <cell r="F16">
            <v>0.874</v>
          </cell>
          <cell r="G16">
            <v>0.113</v>
          </cell>
          <cell r="H16">
            <v>2E-3</v>
          </cell>
          <cell r="I16">
            <v>1.2E-2</v>
          </cell>
          <cell r="N16">
            <v>0.8731268731268732</v>
          </cell>
          <cell r="O16">
            <v>0.11288711288711291</v>
          </cell>
          <cell r="P16">
            <v>1.9980019980019984E-3</v>
          </cell>
          <cell r="Q16">
            <v>1.198801198801199E-2</v>
          </cell>
          <cell r="S16">
            <v>1</v>
          </cell>
        </row>
        <row r="17">
          <cell r="A17">
            <v>16</v>
          </cell>
          <cell r="B17" t="str">
            <v>DIRECT ASSIGNMENT - METERS</v>
          </cell>
          <cell r="E17">
            <v>1</v>
          </cell>
          <cell r="F17">
            <v>0.63100000000000001</v>
          </cell>
          <cell r="G17">
            <v>0.32100000000000001</v>
          </cell>
          <cell r="H17">
            <v>7.0000000000000001E-3</v>
          </cell>
          <cell r="I17">
            <v>4.1000000000000002E-2</v>
          </cell>
          <cell r="N17">
            <v>0.63100000000000001</v>
          </cell>
          <cell r="O17">
            <v>0.32100000000000001</v>
          </cell>
          <cell r="P17">
            <v>7.0000000000000001E-3</v>
          </cell>
          <cell r="Q17">
            <v>4.1000000000000002E-2</v>
          </cell>
          <cell r="S17">
            <v>1</v>
          </cell>
        </row>
        <row r="18">
          <cell r="A18">
            <v>17</v>
          </cell>
          <cell r="B18" t="str">
            <v>DIRECT ASSIGNMENT - IND M &amp; R</v>
          </cell>
          <cell r="E18">
            <v>1</v>
          </cell>
          <cell r="F18">
            <v>0</v>
          </cell>
          <cell r="G18">
            <v>0.32900000000000001</v>
          </cell>
          <cell r="H18">
            <v>0.184</v>
          </cell>
          <cell r="I18">
            <v>0.48699999999999999</v>
          </cell>
          <cell r="N18">
            <v>0</v>
          </cell>
          <cell r="O18">
            <v>0.32900000000000001</v>
          </cell>
          <cell r="P18">
            <v>0.184</v>
          </cell>
          <cell r="Q18">
            <v>0.48699999999999999</v>
          </cell>
          <cell r="S18">
            <v>1</v>
          </cell>
        </row>
        <row r="19">
          <cell r="A19">
            <v>18</v>
          </cell>
          <cell r="B19" t="str">
            <v>OTHER DISTRIBUTION O &amp; M EXPENSE</v>
          </cell>
          <cell r="E19">
            <v>1930041.3091895485</v>
          </cell>
          <cell r="F19">
            <v>1079046.1000000001</v>
          </cell>
          <cell r="G19">
            <v>533901.98</v>
          </cell>
          <cell r="H19">
            <v>21657.47</v>
          </cell>
          <cell r="I19">
            <v>295435.88000000006</v>
          </cell>
          <cell r="N19">
            <v>0.55907927714412842</v>
          </cell>
          <cell r="O19">
            <v>0.27662722940587886</v>
          </cell>
          <cell r="P19">
            <v>1.1221246870148223E-2</v>
          </cell>
          <cell r="Q19">
            <v>0.15307230917459366</v>
          </cell>
          <cell r="S19">
            <v>1</v>
          </cell>
        </row>
        <row r="20">
          <cell r="A20">
            <v>19</v>
          </cell>
          <cell r="B20" t="str">
            <v xml:space="preserve">O &amp; M EXCL GAS PUR, UNCOLLECTIBLES, &amp; A &amp; G </v>
          </cell>
          <cell r="E20">
            <v>3632896.7122915387</v>
          </cell>
          <cell r="F20">
            <v>2260664.3000000003</v>
          </cell>
          <cell r="G20">
            <v>897361.89000000025</v>
          </cell>
          <cell r="H20">
            <v>33336.47</v>
          </cell>
          <cell r="I20">
            <v>441533.77000000008</v>
          </cell>
          <cell r="N20">
            <v>0.6222759629667618</v>
          </cell>
          <cell r="O20">
            <v>0.24701002012082177</v>
          </cell>
          <cell r="P20">
            <v>9.176277951203354E-3</v>
          </cell>
          <cell r="Q20">
            <v>0.12153766125695653</v>
          </cell>
          <cell r="S20">
            <v>1</v>
          </cell>
        </row>
        <row r="21">
          <cell r="A21">
            <v>20</v>
          </cell>
          <cell r="B21" t="str">
            <v>MINIMUM SYSTEM MAINS</v>
          </cell>
          <cell r="C21" t="str">
            <v>CUSTOMER/DEMAND</v>
          </cell>
          <cell r="D21" t="str">
            <v>11a</v>
          </cell>
          <cell r="E21">
            <v>1</v>
          </cell>
          <cell r="F21">
            <v>0.75</v>
          </cell>
          <cell r="G21">
            <v>0.189</v>
          </cell>
          <cell r="H21">
            <v>3.8999999999999998E-3</v>
          </cell>
          <cell r="I21">
            <v>5.7099999999999998E-2</v>
          </cell>
          <cell r="N21">
            <v>0.75</v>
          </cell>
          <cell r="O21">
            <v>0.189</v>
          </cell>
          <cell r="P21">
            <v>3.8999999999999998E-3</v>
          </cell>
          <cell r="Q21">
            <v>5.7099999999999998E-2</v>
          </cell>
          <cell r="S21">
            <v>1</v>
          </cell>
        </row>
        <row r="22">
          <cell r="A22">
            <v>21</v>
          </cell>
          <cell r="B22" t="str">
            <v>DIRECT ASSIGNMENT - CUR REV BILLED THROUGH DIS</v>
          </cell>
          <cell r="E22">
            <v>64496162</v>
          </cell>
          <cell r="F22">
            <v>41364041</v>
          </cell>
          <cell r="G22">
            <v>23132121</v>
          </cell>
          <cell r="H22">
            <v>0</v>
          </cell>
          <cell r="I22">
            <v>0</v>
          </cell>
          <cell r="N22">
            <v>0.64134112352297801</v>
          </cell>
          <cell r="O22">
            <v>0.35865887647702199</v>
          </cell>
          <cell r="P22">
            <v>0</v>
          </cell>
          <cell r="Q22">
            <v>0</v>
          </cell>
          <cell r="S22">
            <v>1</v>
          </cell>
        </row>
        <row r="23">
          <cell r="A23">
            <v>22</v>
          </cell>
          <cell r="B23" t="str">
            <v>NOT USED</v>
          </cell>
          <cell r="C23" t="str">
            <v>AVERAGE &amp; EXCESS</v>
          </cell>
          <cell r="D23" t="str">
            <v>11d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</row>
        <row r="24">
          <cell r="A24">
            <v>23</v>
          </cell>
          <cell r="B24" t="str">
            <v>NOT USED</v>
          </cell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</row>
        <row r="25">
          <cell r="A25">
            <v>24</v>
          </cell>
          <cell r="B25" t="str">
            <v>NOT USED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</row>
        <row r="26">
          <cell r="A26">
            <v>25</v>
          </cell>
          <cell r="B26" t="str">
            <v>NOT USED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10"/>
    </sheetNames>
    <sheetDataSet>
      <sheetData sheetId="0" refreshError="1">
        <row r="1">
          <cell r="H1" t="str">
            <v>Exhibit No. 10</v>
          </cell>
        </row>
        <row r="2">
          <cell r="H2" t="str">
            <v>Sheet 1 of</v>
          </cell>
        </row>
        <row r="3">
          <cell r="H3" t="str">
            <v>14 Sheets</v>
          </cell>
        </row>
        <row r="4">
          <cell r="H4" t="str">
            <v>Witness:  R.D. Gibbons</v>
          </cell>
        </row>
        <row r="5">
          <cell r="D5" t="str">
            <v>COLUMBIA GAS OF MARYLAND, INC.</v>
          </cell>
        </row>
        <row r="7">
          <cell r="D7" t="str">
            <v>SUMMARY OF CASH WORKING CAPITAL ALLOWANCE</v>
          </cell>
        </row>
        <row r="9">
          <cell r="D9" t="str">
            <v>FOR THE TWELVE MONTHS ENDED SEPTEMBER 30, 1996</v>
          </cell>
        </row>
        <row r="11">
          <cell r="A11" t="str">
            <v>Line</v>
          </cell>
          <cell r="H11" t="str">
            <v>Pro Forma</v>
          </cell>
        </row>
        <row r="12">
          <cell r="A12" t="str">
            <v>No.</v>
          </cell>
          <cell r="D12" t="str">
            <v>Description</v>
          </cell>
          <cell r="H12" t="str">
            <v>at Proposed Rates</v>
          </cell>
        </row>
        <row r="15">
          <cell r="A15" t="str">
            <v>1</v>
          </cell>
          <cell r="C15" t="str">
            <v>(1) Cash working capital allowance resulting from</v>
          </cell>
        </row>
        <row r="16">
          <cell r="A16" t="str">
            <v>2</v>
          </cell>
          <cell r="C16" t="str">
            <v xml:space="preserve">    the lag in the collection of revenue being</v>
          </cell>
        </row>
        <row r="17">
          <cell r="A17" t="str">
            <v>3</v>
          </cell>
          <cell r="C17" t="str">
            <v xml:space="preserve">    greater than the lag in the payment of expenses</v>
          </cell>
          <cell r="H17">
            <v>966607</v>
          </cell>
        </row>
        <row r="19">
          <cell r="A19" t="str">
            <v>4</v>
          </cell>
          <cell r="C19" t="str">
            <v>(2) Minimum bank balances to compensate banking</v>
          </cell>
        </row>
        <row r="20">
          <cell r="A20" t="str">
            <v>5</v>
          </cell>
          <cell r="C20" t="str">
            <v xml:space="preserve">    institutions for banking services:</v>
          </cell>
        </row>
        <row r="22">
          <cell r="A22" t="str">
            <v>6</v>
          </cell>
          <cell r="C22" t="str">
            <v xml:space="preserve">      General Fund (average daily balance)</v>
          </cell>
          <cell r="H22">
            <v>22002</v>
          </cell>
        </row>
        <row r="23">
          <cell r="A23" t="str">
            <v>7</v>
          </cell>
          <cell r="C23" t="str">
            <v xml:space="preserve">      Local Offices Working Fund</v>
          </cell>
          <cell r="H23">
            <v>980</v>
          </cell>
        </row>
        <row r="25">
          <cell r="A25" t="str">
            <v>8</v>
          </cell>
          <cell r="C25" t="str">
            <v xml:space="preserve">      Total Minimum Bank Balances</v>
          </cell>
          <cell r="H25">
            <v>22982</v>
          </cell>
        </row>
        <row r="28">
          <cell r="A28" t="str">
            <v>9</v>
          </cell>
          <cell r="C28" t="str">
            <v>TOTAL CASH WORKING CAPITAL ALLOWANCE</v>
          </cell>
          <cell r="H28">
            <v>989589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"/>
      <sheetName val="EX"/>
      <sheetName val="END FXrates"/>
      <sheetName val="AVG FX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M"/>
      <sheetName val="Sch D-2.1 Output"/>
      <sheetName val="Input"/>
      <sheetName val="A"/>
      <sheetName val="B"/>
      <sheetName val="C"/>
      <sheetName val="D pg 1"/>
      <sheetName val="D pg 2"/>
      <sheetName val="Sch M"/>
      <sheetName val="Sch M 2.1"/>
      <sheetName val="Sch M 2.2"/>
      <sheetName val="Sch M 2.3"/>
      <sheetName val="Rate Design MPB-1"/>
      <sheetName val="Late Payment MPB-2"/>
      <sheetName val="MPB-3"/>
      <sheetName val="MPB-4"/>
      <sheetName val="Macros"/>
    </sheetNames>
    <sheetDataSet>
      <sheetData sheetId="0"/>
      <sheetData sheetId="1"/>
      <sheetData sheetId="2">
        <row r="8">
          <cell r="B8" t="str">
            <v>Witness:  M. J. Bell</v>
          </cell>
        </row>
        <row r="10">
          <cell r="C10">
            <v>2.8155000000000001</v>
          </cell>
        </row>
        <row r="11">
          <cell r="C11">
            <v>2.2090999999999998</v>
          </cell>
        </row>
        <row r="14">
          <cell r="C14" t="str">
            <v>March 1, 2016</v>
          </cell>
        </row>
      </sheetData>
      <sheetData sheetId="3"/>
      <sheetData sheetId="4">
        <row r="1">
          <cell r="A1" t="str">
            <v>Columbia Gas of Kentucky, Inc.</v>
          </cell>
        </row>
        <row r="3">
          <cell r="A3" t="str">
            <v>For the 12 Months Ended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"/>
      <sheetName val="A- Financial Summary"/>
      <sheetName val="Index B"/>
      <sheetName val="B-1 p.1 Summary (Base)"/>
      <sheetName val="B-1 p.2 Summary (Forecast)"/>
      <sheetName val="B-2 p.1 Grouping (Base)"/>
      <sheetName val="B-2 p.2 Grouping (Forecast)"/>
      <sheetName val="B-2.1 Base Period GPA"/>
      <sheetName val="B-2.1 Forecast Period GPA"/>
      <sheetName val="WPB-2.1 Base Period"/>
      <sheetName val="WPB-2.1 13 mo avg"/>
      <sheetName val="Plant input detail "/>
      <sheetName val="Intangible Amort."/>
      <sheetName val="WPB2.2 Plant detail-w slippage"/>
      <sheetName val="WPB2.2a Intan Amort. w slippage"/>
      <sheetName val="B-2.2 Proposed Adj (Base)"/>
      <sheetName val="B-2.2 Proposed Adj (Forecast)"/>
      <sheetName val="B-2.3 Base Adds, Ret, Transfers"/>
      <sheetName val="B-2.3 Forecast Adds, Ret, Trans"/>
      <sheetName val="B-2.4 PP&amp;E Acquired (base)"/>
      <sheetName val="B-2.4 PP&amp;E Acquired (forecast)"/>
      <sheetName val="B-2.5 Leased Property (base)"/>
      <sheetName val="B-2.5 Leased Prop (forecast)"/>
      <sheetName val="B-2.6 Property Held (base)"/>
      <sheetName val="B-2.6 Property Held (forecast)"/>
      <sheetName val="B-2.7 PP&amp;E Excluded (base)"/>
      <sheetName val="B-2.7 PP&amp;E Excluded (forecast)"/>
      <sheetName val="B-3 Accum Dep&amp; Amort (Base)"/>
      <sheetName val="B-3 Accum Dep&amp;A (Forecast)"/>
      <sheetName val="WPB-3.1 AD&amp;A (Base)"/>
      <sheetName val="WPB-3.1 AD&amp;A (Forecast)"/>
      <sheetName val="B-3.1 Adj.  AD&amp;A (base)"/>
      <sheetName val="B-3.1 Adj.  AD&amp;A (Forecast)"/>
      <sheetName val="B-4 CWIP (In Service)"/>
      <sheetName val="B-5 Working Capital (Base)"/>
      <sheetName val="B-5 Working Capital (Forecast)"/>
      <sheetName val="B-5.1 Working Cap. (Base)"/>
      <sheetName val="B-5.1 Working Cap. (Forecast)"/>
      <sheetName val="WPB-5.1 M&amp;S and Prepayments"/>
      <sheetName val="WPB 5.3 Storage"/>
      <sheetName val="B-5.2 CWC (Base)"/>
      <sheetName val="B-5.2 CWC (Forecast)"/>
      <sheetName val="B-6 Def. Cr. &amp; ADIT (Base)"/>
      <sheetName val="B-6 Def. Cr. &amp; ADIT (Forecast)"/>
      <sheetName val="ADIT Calc-Do not print"/>
      <sheetName val="DNF - WPB-6 Acct. (forecast)"/>
      <sheetName val="WPB-6 Acct. 282 (forecast)"/>
      <sheetName val="WPB-6 Acct. 190 (forecast)"/>
      <sheetName val="WPB-6 Acct. 282 Adj (forecast)"/>
      <sheetName val="B-7 Juris Factor"/>
      <sheetName val="Operating Income Sum Index C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Adjusted Forecast Period"/>
      <sheetName val="Input O&amp;M FERC 8-16"/>
      <sheetName val="Input O&amp;M FERC 12-17"/>
      <sheetName val="Base TY Budget"/>
      <sheetName val="Forecast TY Budget &amp; D-2.4 Adj"/>
      <sheetName val="O&amp;M by CE Desc Variance"/>
      <sheetName val="Operating Income Sum Index D"/>
      <sheetName val="D-1"/>
      <sheetName val="D-2.1"/>
      <sheetName val="D-2.2"/>
      <sheetName val="D-2.3"/>
      <sheetName val="D-2.4"/>
      <sheetName val="Sch E Index"/>
      <sheetName val="E-1.1 Fed &amp; State Income Taxes"/>
      <sheetName val="Sch F Index"/>
      <sheetName val="F-1 Corp Due &amp; Memberships"/>
      <sheetName val="F-2 Charitable Contributions"/>
      <sheetName val="F-3 Country Club Dues"/>
      <sheetName val="F-4 Emp Recog &amp; Activities"/>
      <sheetName val="Party, Outing, Gift DO NOT USE"/>
      <sheetName val="Adv OLD FORMAT DO NOT USE"/>
      <sheetName val="F-5 Cust. Serv.&amp;Sales Expense"/>
      <sheetName val="F-6  Advertising"/>
      <sheetName val="Prof Serv OLD FORMAT DO NOT USE"/>
      <sheetName val="F-7 Professional Services Exp"/>
      <sheetName val="F-8 Rate Case Expense"/>
      <sheetName val="F-9 Civic,Political Activities"/>
      <sheetName val="Expense Reports"/>
      <sheetName val="Sch G Index"/>
      <sheetName val="G-1 Payroll Cost"/>
      <sheetName val="G-2 Payroll Analysis"/>
      <sheetName val="G-3 Executive Comp "/>
      <sheetName val="WPG-2"/>
      <sheetName val="Gross Conversion Factor Index H"/>
      <sheetName val="Gross Conversion Factor H-1"/>
      <sheetName val="INDEX - I"/>
      <sheetName val="I-1 Comp Income Statement"/>
      <sheetName val="I-2 Revenue Stats"/>
      <sheetName val="I-3 Sales Stats"/>
      <sheetName val="Cost of Capital Index J"/>
      <sheetName val="J-1 Cost of Capital Summary"/>
      <sheetName val="J-1 Base Period Cost of Capital"/>
      <sheetName val="J-1.1, J-1.2 13 MO AVG WACC"/>
      <sheetName val="J-2"/>
      <sheetName val="J-3"/>
      <sheetName val="J-4"/>
      <sheetName val="SCH K INDEX"/>
      <sheetName val="K - Comparative Financial Data"/>
      <sheetName val="SCH L - Tariff"/>
      <sheetName val="Sch. L"/>
      <sheetName val="SCH M"/>
    </sheetNames>
    <sheetDataSet>
      <sheetData sheetId="0">
        <row r="10">
          <cell r="A10" t="str">
            <v>COLUMBIA GAS OF KENTUCKY, INC.</v>
          </cell>
        </row>
        <row r="16">
          <cell r="C16" t="str">
            <v>FOR THE TWELVE MONTHS ENDED AUGUST 31, 2016</v>
          </cell>
        </row>
        <row r="18">
          <cell r="C18" t="str">
            <v>FOR THE TWELVE MONTHS ENDED DECEMBER 31, 2017</v>
          </cell>
        </row>
      </sheetData>
      <sheetData sheetId="1"/>
      <sheetData sheetId="2"/>
      <sheetData sheetId="3">
        <row r="2">
          <cell r="A2" t="str">
            <v>CASE NO. 2016 - 00162</v>
          </cell>
        </row>
        <row r="4">
          <cell r="A4" t="str">
            <v>AS OF AUGUST 31, 2016</v>
          </cell>
        </row>
        <row r="8">
          <cell r="J8" t="str">
            <v>WITNESS:  S. M. KATKO</v>
          </cell>
        </row>
      </sheetData>
      <sheetData sheetId="4">
        <row r="4">
          <cell r="A4" t="str">
            <v>AS OF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9">
          <cell r="M9" t="str">
            <v>WITNESS:  J. T. CROOM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 Index D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Input O&amp;M FERC 7-13"/>
      <sheetName val="Input O&amp;M FERC 11-14"/>
      <sheetName val="DO NOT USE - Accts Activ C2.2A"/>
      <sheetName val="DO NOT USE - Accts Activ C2.2B"/>
      <sheetName val="D-1"/>
      <sheetName val="D-2.1"/>
      <sheetName val="D-2.2"/>
      <sheetName val="D-2.3"/>
      <sheetName val="D-2.4"/>
      <sheetName val="Input O&amp;M CE Adjustments"/>
    </sheetNames>
    <sheetDataSet>
      <sheetData sheetId="0" refreshError="1"/>
      <sheetData sheetId="1" refreshError="1"/>
      <sheetData sheetId="2" refreshError="1">
        <row r="1">
          <cell r="A1" t="str">
            <v>COLUMBIA GAS OF KENTUCKY, INC.</v>
          </cell>
        </row>
        <row r="4">
          <cell r="A4" t="str">
            <v>FOR THE BASE PERIOD 12 MONTHS ENDED JULY 31, 2013 AND THE FORECAST PERIOD 12 MONTHS ENDED NOVEMBER 30, 2014</v>
          </cell>
        </row>
        <row r="9">
          <cell r="M9" t="str">
            <v>WITNESS:  S. M. KATKO</v>
          </cell>
        </row>
      </sheetData>
      <sheetData sheetId="3" refreshError="1"/>
      <sheetData sheetId="4" refreshError="1">
        <row r="4">
          <cell r="A4" t="str">
            <v>FOR THE TWELVE MONTHS ENDED JULY 31, 2013</v>
          </cell>
        </row>
      </sheetData>
      <sheetData sheetId="5" refreshError="1">
        <row r="4">
          <cell r="A4" t="str">
            <v>FOR THE TWELVE MONTHS ENDED NOVEMBER 30, 2014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I(a) (Ref) Mnth Baseline %"/>
      <sheetName val="J (Ref) -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1.1"/>
      <sheetName val="E-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S List"/>
      <sheetName val="Assumptions"/>
      <sheetName val="Analys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Sources"/>
      <sheetName val="Input"/>
      <sheetName val="Cover"/>
      <sheetName val="Table of Contents"/>
      <sheetName val="Sheet 1- Summary"/>
      <sheetName val="Pg. 2 - Composite"/>
      <sheetName val="Pg. 3 - Daily Demand"/>
      <sheetName val="Pg. 4 - Ann. Demand"/>
      <sheetName val="Pg. 5 - Commodity"/>
      <sheetName val="Pg. 6 - Comm. Rates &amp; Vol."/>
      <sheetName val="Pg. 7 - TCO&amp;CGT Rates"/>
      <sheetName val="Pg. 8 - Transco Rates"/>
      <sheetName val="Pg. 9 - Sales"/>
      <sheetName val="Pg. 10 - Banking"/>
      <sheetName val="Pg. 11 - Misc."/>
      <sheetName val="Pg. 12 PDS"/>
      <sheetName val="Pg. 13 - Balancing Charge"/>
      <sheetName val="Pg. 14 - Variable Storage"/>
      <sheetName val="Pg. 15 - Total Gas Cost"/>
      <sheetName val="Pg 16- Comm. Actual"/>
      <sheetName val="Pg. 17 - Dem Actual"/>
      <sheetName val="Pg. 18 - Alloc"/>
      <sheetName val="Pg. 19 - EBS"/>
      <sheetName val="Pg. 20 - SIS"/>
      <sheetName val="Tabs"/>
    </sheetNames>
    <sheetDataSet>
      <sheetData sheetId="0"/>
      <sheetData sheetId="1">
        <row r="11">
          <cell r="B11">
            <v>1.0379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r Configuration"/>
      <sheetName val="Location"/>
      <sheetName val="BT Order Form - Equipment"/>
      <sheetName val="BT Order Form - Services"/>
      <sheetName val="Maint Countries"/>
      <sheetName val="Clarification"/>
      <sheetName val="Cisco Price List"/>
      <sheetName val="Baseline Support"/>
      <sheetName val="Getronics in-Country Ent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mary C-1"/>
      <sheetName val="Adj Operating Income Sum C-2"/>
      <sheetName val="Oper Rev&amp;Exp by Accts C2.1p1-2"/>
      <sheetName val="Total Co Accts Activ C2.2p1-10"/>
    </sheetNames>
    <sheetDataSet>
      <sheetData sheetId="0" refreshError="1"/>
      <sheetData sheetId="1">
        <row r="4">
          <cell r="A4" t="str">
            <v>FOR THE TWELVE MONTHS ENDED JUNE 30, 2009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B"/>
      <sheetName val="526849-48"/>
      <sheetName val="106200"/>
      <sheetName val="Input"/>
      <sheetName val="Weather"/>
      <sheetName val="Calculations"/>
      <sheetName val="Cash Working Cap"/>
      <sheetName val="Debt and Equity"/>
      <sheetName val="issue nxt qtr"/>
      <sheetName val="NH Return on Rate Base ReportFi"/>
      <sheetName val="#REF"/>
    </sheetNames>
    <sheetDataSet>
      <sheetData sheetId="0" refreshError="1">
        <row r="2">
          <cell r="B2" t="str">
            <v>New Hampshire Division</v>
          </cell>
        </row>
        <row r="3">
          <cell r="B3" t="str">
            <v>Historical Rates of Return - Normalized</v>
          </cell>
        </row>
        <row r="4">
          <cell r="B4" t="str">
            <v>12 Months Ending  09/30/03</v>
          </cell>
        </row>
        <row r="7">
          <cell r="B7" t="str">
            <v>Cost of Service :</v>
          </cell>
          <cell r="D7" t="str">
            <v>Actuals</v>
          </cell>
          <cell r="E7" t="str">
            <v>Per Settlement</v>
          </cell>
        </row>
        <row r="9">
          <cell r="B9" t="str">
            <v xml:space="preserve">Revenues </v>
          </cell>
          <cell r="D9">
            <v>55676556.019999996</v>
          </cell>
          <cell r="E9">
            <v>47746999</v>
          </cell>
        </row>
        <row r="10">
          <cell r="B10" t="str">
            <v>Weather Adjustment ( After Tax )</v>
          </cell>
          <cell r="D10">
            <v>-579544.02674999996</v>
          </cell>
        </row>
        <row r="11">
          <cell r="B11" t="str">
            <v>Gas Costs</v>
          </cell>
          <cell r="D11">
            <v>-35263858.420000002</v>
          </cell>
          <cell r="E11">
            <v>-28866180</v>
          </cell>
        </row>
        <row r="12">
          <cell r="B12" t="str">
            <v>Normalized Revenues</v>
          </cell>
          <cell r="D12">
            <v>19833153.573249996</v>
          </cell>
          <cell r="E12">
            <v>18880819</v>
          </cell>
        </row>
        <row r="13">
          <cell r="F13">
            <v>513401</v>
          </cell>
        </row>
        <row r="14">
          <cell r="B14" t="str">
            <v>O&amp;M:</v>
          </cell>
        </row>
        <row r="15">
          <cell r="B15" t="str">
            <v>Other Production</v>
          </cell>
          <cell r="D15">
            <v>87642.079999999987</v>
          </cell>
          <cell r="E15">
            <v>94112</v>
          </cell>
        </row>
        <row r="16">
          <cell r="B16" t="str">
            <v>Distribution</v>
          </cell>
          <cell r="D16">
            <v>1613597.9500000002</v>
          </cell>
          <cell r="E16">
            <v>2435651</v>
          </cell>
        </row>
        <row r="17">
          <cell r="B17" t="str">
            <v>Customer Accounting</v>
          </cell>
          <cell r="D17">
            <v>1375486.29</v>
          </cell>
          <cell r="E17">
            <v>651787</v>
          </cell>
        </row>
        <row r="18">
          <cell r="B18" t="str">
            <v>Sales &amp; New Business</v>
          </cell>
          <cell r="D18">
            <v>786319.4</v>
          </cell>
          <cell r="E18">
            <v>362580</v>
          </cell>
        </row>
        <row r="19">
          <cell r="B19" t="str">
            <v>Admin. &amp; General</v>
          </cell>
          <cell r="D19">
            <v>5400521.0600000005</v>
          </cell>
          <cell r="E19">
            <v>4185559</v>
          </cell>
          <cell r="F19" t="str">
            <v>(a)</v>
          </cell>
        </row>
        <row r="20">
          <cell r="B20" t="str">
            <v>Subtotal O&amp;M</v>
          </cell>
          <cell r="D20">
            <v>9263566.7800000012</v>
          </cell>
          <cell r="E20">
            <v>7729689</v>
          </cell>
        </row>
        <row r="21">
          <cell r="F21" t="str">
            <v>523722</v>
          </cell>
        </row>
        <row r="22">
          <cell r="B22" t="str">
            <v>Federal &amp; State Income Tax</v>
          </cell>
          <cell r="D22">
            <v>2728469.0292175002</v>
          </cell>
          <cell r="E22">
            <v>2072231</v>
          </cell>
        </row>
        <row r="23">
          <cell r="B23" t="str">
            <v>Property Tax</v>
          </cell>
          <cell r="D23">
            <v>1325069.69</v>
          </cell>
          <cell r="E23">
            <v>1415023</v>
          </cell>
        </row>
        <row r="24">
          <cell r="B24" t="str">
            <v>Other Tax</v>
          </cell>
          <cell r="C24" t="str">
            <v>?</v>
          </cell>
          <cell r="D24">
            <v>198077.43999999994</v>
          </cell>
          <cell r="E24">
            <v>388546</v>
          </cell>
          <cell r="F24" t="str">
            <v>523603</v>
          </cell>
        </row>
        <row r="25">
          <cell r="B25" t="str">
            <v>Depreciation</v>
          </cell>
          <cell r="D25">
            <v>2980385.88</v>
          </cell>
          <cell r="E25">
            <v>2869213</v>
          </cell>
          <cell r="F25" t="str">
            <v>523611</v>
          </cell>
          <cell r="G25" t="str">
            <v>Pension &amp; Benefit Reserves</v>
          </cell>
        </row>
        <row r="26">
          <cell r="B26" t="str">
            <v>Amortization</v>
          </cell>
          <cell r="D26">
            <v>414129.72</v>
          </cell>
          <cell r="E26">
            <v>164759</v>
          </cell>
          <cell r="F26" t="str">
            <v>(a)</v>
          </cell>
        </row>
        <row r="27">
          <cell r="B27" t="str">
            <v>Operating Rents</v>
          </cell>
          <cell r="D27">
            <v>-404214.45</v>
          </cell>
          <cell r="E27">
            <v>-400982</v>
          </cell>
          <cell r="F27" t="str">
            <v>526300</v>
          </cell>
          <cell r="G27" t="str">
            <v>Total Rate Base</v>
          </cell>
        </row>
        <row r="28">
          <cell r="B28" t="str">
            <v>Interest on Customer Deposits</v>
          </cell>
          <cell r="D28">
            <v>19051.25</v>
          </cell>
          <cell r="E28">
            <v>18676</v>
          </cell>
        </row>
        <row r="29">
          <cell r="G29" t="str">
            <v>Utility Operating Income</v>
          </cell>
        </row>
        <row r="30">
          <cell r="B30" t="str">
            <v xml:space="preserve">     Subtotal Operating Expenses</v>
          </cell>
          <cell r="D30">
            <v>16524535.339217499</v>
          </cell>
          <cell r="E30">
            <v>14257155</v>
          </cell>
        </row>
        <row r="33">
          <cell r="G33" t="str">
            <v>Return on Rate Base</v>
          </cell>
        </row>
        <row r="35">
          <cell r="B35" t="str">
            <v>Total Operating Expenses</v>
          </cell>
          <cell r="D35">
            <v>16524535.339217499</v>
          </cell>
          <cell r="E35">
            <v>14257155</v>
          </cell>
          <cell r="G35" t="str">
            <v>Return on Common Equity</v>
          </cell>
        </row>
        <row r="37">
          <cell r="B37" t="str">
            <v>Utility Operating Income</v>
          </cell>
          <cell r="D37">
            <v>3308618.2340324968</v>
          </cell>
          <cell r="E37">
            <v>4623664</v>
          </cell>
        </row>
        <row r="40">
          <cell r="A40" t="str">
            <v xml:space="preserve"> </v>
          </cell>
          <cell r="B40" t="str">
            <v>Return Surplus (Deficiency)</v>
          </cell>
          <cell r="D40">
            <v>-1117794.9672567276</v>
          </cell>
        </row>
        <row r="41">
          <cell r="B41" t="str">
            <v>Revenue Surplus (Deficiency)</v>
          </cell>
          <cell r="D41">
            <v>-1879436.683071421</v>
          </cell>
        </row>
        <row r="45">
          <cell r="B45" t="str">
            <v>Notes:</v>
          </cell>
        </row>
        <row r="47">
          <cell r="B47" t="str">
            <v>Northern's last rate case, D601-182, was settled.  The per</v>
          </cell>
          <cell r="G47" t="str">
            <v>Debt</v>
          </cell>
        </row>
        <row r="48">
          <cell r="B48" t="str">
            <v>settlement numbers are from the Staff's schedules.</v>
          </cell>
          <cell r="G48" t="str">
            <v>Preferred Stock</v>
          </cell>
        </row>
        <row r="49">
          <cell r="G49" t="str">
            <v>Common Equity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 t="str">
            <v>CASE NO. 2002-00145</v>
          </cell>
        </row>
        <row r="3">
          <cell r="A3" t="str">
            <v>ADJUSTMENT TO PAYROLL TAXES</v>
          </cell>
        </row>
        <row r="4">
          <cell r="A4" t="str">
            <v>FOR THE TWELVE MONTHS ENDED DECEMBER 31, 2001</v>
          </cell>
        </row>
        <row r="6">
          <cell r="F6" t="str">
            <v>WPD-2.10</v>
          </cell>
        </row>
        <row r="7">
          <cell r="F7" t="str">
            <v>SHEET 1 OF 1</v>
          </cell>
        </row>
        <row r="8">
          <cell r="F8" t="str">
            <v>REFERENCE: WPD-2.4</v>
          </cell>
        </row>
        <row r="11">
          <cell r="A11" t="str">
            <v>LINE</v>
          </cell>
          <cell r="E11" t="str">
            <v xml:space="preserve">TAXABLE @ </v>
          </cell>
          <cell r="G11" t="str">
            <v xml:space="preserve">TAXABLE @ </v>
          </cell>
        </row>
        <row r="12">
          <cell r="A12" t="str">
            <v>NO.</v>
          </cell>
          <cell r="C12" t="str">
            <v>DESCRIPTION</v>
          </cell>
          <cell r="E12" t="str">
            <v>OASDI &amp; HI</v>
          </cell>
          <cell r="G12" t="str">
            <v>HI ONLY</v>
          </cell>
        </row>
        <row r="13">
          <cell r="E13" t="str">
            <v>(1)</v>
          </cell>
          <cell r="G13" t="str">
            <v>(2)</v>
          </cell>
        </row>
        <row r="14">
          <cell r="E14" t="str">
            <v>$</v>
          </cell>
        </row>
        <row r="15">
          <cell r="A15">
            <v>1</v>
          </cell>
          <cell r="C15" t="str">
            <v>O&amp;M PAYROLL ADJUSTMENT [1]</v>
          </cell>
          <cell r="E15">
            <v>129205</v>
          </cell>
        </row>
        <row r="17">
          <cell r="A17">
            <v>2</v>
          </cell>
          <cell r="C17" t="str">
            <v>TAX RATE</v>
          </cell>
          <cell r="E17">
            <v>7.6499999999999999E-2</v>
          </cell>
        </row>
        <row r="19">
          <cell r="A19">
            <v>3</v>
          </cell>
          <cell r="C19" t="str">
            <v>SUBTOTAL</v>
          </cell>
          <cell r="E19">
            <v>9884</v>
          </cell>
        </row>
        <row r="21">
          <cell r="A21">
            <v>4</v>
          </cell>
          <cell r="C21" t="str">
            <v>INCREASE IN MAXIMUM SUBJECT TO SOCIAL SECURITY</v>
          </cell>
          <cell r="E21">
            <v>4500</v>
          </cell>
        </row>
        <row r="22">
          <cell r="A22">
            <v>5</v>
          </cell>
          <cell r="C22" t="str">
            <v>($84,900 - $80,400)</v>
          </cell>
        </row>
        <row r="24">
          <cell r="A24">
            <v>6</v>
          </cell>
          <cell r="C24" t="str">
            <v>NUMBER OF EMPLOYEES</v>
          </cell>
          <cell r="E24">
            <v>4</v>
          </cell>
        </row>
        <row r="26">
          <cell r="A26">
            <v>7</v>
          </cell>
          <cell r="C26" t="str">
            <v>INCREASE IN BASE</v>
          </cell>
          <cell r="E26">
            <v>18000</v>
          </cell>
        </row>
        <row r="28">
          <cell r="A28">
            <v>8</v>
          </cell>
          <cell r="C28" t="str">
            <v>TAX RATE</v>
          </cell>
          <cell r="E28">
            <v>6.2E-2</v>
          </cell>
        </row>
        <row r="30">
          <cell r="A30">
            <v>9</v>
          </cell>
          <cell r="C30" t="str">
            <v>SUBTOTAL</v>
          </cell>
          <cell r="E30">
            <v>1116</v>
          </cell>
        </row>
        <row r="32">
          <cell r="A32">
            <v>10</v>
          </cell>
          <cell r="C32" t="str">
            <v>TOTAL FICA ADJUSTMENT</v>
          </cell>
          <cell r="E32">
            <v>11000</v>
          </cell>
        </row>
        <row r="35">
          <cell r="C35" t="str">
            <v>NOTES:</v>
          </cell>
        </row>
        <row r="36">
          <cell r="C36" t="str">
            <v>[1]  SEE SHEET 1 OF WPD-2.4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Instructions"/>
      <sheetName val="Reconciliation"/>
      <sheetName val="US Detail"/>
      <sheetName val="AS"/>
      <sheetName val="Client Svcs"/>
      <sheetName val="GNS"/>
      <sheetName val="Tech Svcs"/>
      <sheetName val="Client Mgmt"/>
      <sheetName val="HQ"/>
      <sheetName val="INTL Other"/>
      <sheetName val="Total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adj. Rev 2-A"/>
      <sheetName val="Bills 2-B"/>
      <sheetName val="Mcf 2-C"/>
      <sheetName val="Norm 2-D"/>
      <sheetName val="Adj. Exhibt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Lobbying Adj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Meter Reading Costs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In Ser Acct 101 Sum"/>
      <sheetName val="106 "/>
      <sheetName val="107 "/>
      <sheetName val="Depreciation Reserve "/>
      <sheetName val="Material &amp; Supplies"/>
      <sheetName val="Def Tx CIAC"/>
      <sheetName val="Def Tx Inv"/>
      <sheetName val="Customer Deposits"/>
      <sheetName val="Cust Adv  Const"/>
      <sheetName val="Def Inc Taxes"/>
      <sheetName val="Def Tx Hdqts Bldg"/>
      <sheetName val="Lead Lag"/>
      <sheetName val="Cost of Capital"/>
      <sheetName val="Annualized Labor 6-30-08 Wpa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Remit"/>
      <sheetName val="August Timesheets"/>
      <sheetName val="September Timesheets"/>
      <sheetName val="September Travel Detail"/>
      <sheetName val="HW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chedule M Input"/>
      <sheetName val="Fin Sum Index A"/>
      <sheetName val="Overall Fin Sum Sch-A"/>
      <sheetName val="Rate Base Index B"/>
      <sheetName val="Rate Base Summary Sch B-1"/>
      <sheetName val="Plant in Service B-2"/>
      <sheetName val="PP&amp;E  by Accounts B-2.1"/>
      <sheetName val="PP&amp;E by Accts by Type B-2.1a"/>
      <sheetName val="Adj to PP&amp;E B-2.2"/>
      <sheetName val="PP&amp;E Add. Retire. Trans. B-2.3"/>
      <sheetName val="PP&amp;E Prop Merged Acquired B-2.4"/>
      <sheetName val="Leased Property B-2.5"/>
      <sheetName val="Property for Future Use B-2.6"/>
      <sheetName val="Property Excluded B-2.7"/>
      <sheetName val="Accum Depr &amp; Amort Summary B-3"/>
      <sheetName val="Adj. to Accum Dep &amp; Amort B-3.1"/>
      <sheetName val="Dep Accur Rates &amp; Acc Bal B-3.2"/>
      <sheetName val="CWIP B-4"/>
      <sheetName val="Allowance for Work Capital B-5"/>
      <sheetName val="WC Comp 13 Mon Avg Bal B-5.1"/>
      <sheetName val="WC Comp 1-8 O&amp;M Exp  B-5.2"/>
      <sheetName val="Def Cr &amp; Accum Def Inc Tax B-6"/>
      <sheetName val="B-7"/>
      <sheetName val="B-7.1"/>
      <sheetName val="B-7.2"/>
      <sheetName val="Comparative Bal Sheets B-8"/>
      <sheetName val="Operating Income Sum Index C"/>
      <sheetName val="Operating Income Summary C-1"/>
      <sheetName val="Adj Operating Income Sum C-2"/>
      <sheetName val="Oper Rev&amp;Exp by Accts C2.1p1-2"/>
      <sheetName val="Total Co Accts Activ C2.2p1-11"/>
      <sheetName val="Adj to Operating Income Index D"/>
      <sheetName val="Sum Adj  Oper Inc D-1, Sht 1-2"/>
      <sheetName val="Ann of Sales Rev D-2.1, Sht 1-6"/>
      <sheetName val="Labor Adj D-2.2"/>
      <sheetName val="Bonus Accrual-Incen Comp  D-2.3"/>
      <sheetName val="Benefits Adj D-2.4"/>
      <sheetName val="Postage D-2.5"/>
      <sheetName val="Depr Exp Adj D-2.6"/>
      <sheetName val="Depr Exp Adj D-2.6 p2"/>
      <sheetName val="Rate Case Expense D-2.7"/>
      <sheetName val="NCSC D-2.8 p1"/>
      <sheetName val="NCSC D-2.8 p2 "/>
      <sheetName val="NCSC D-2.8 p3"/>
      <sheetName val="NCSC D-2.8 p4"/>
      <sheetName val="NCSC D-2.8 p5"/>
      <sheetName val="NCSC D-2.8 p6"/>
      <sheetName val="Corporate Insurance  D-2.9"/>
      <sheetName val="Payroll Tax Adj D-2.10"/>
      <sheetName val="Property Tax Adj D-2.11"/>
      <sheetName val="Out-of-Period D-2.12"/>
      <sheetName val="Non-Recoverable D-2.13"/>
      <sheetName val="D-3"/>
      <sheetName val="D-4"/>
      <sheetName val="D-5"/>
      <sheetName val="Income Taxes Index E"/>
      <sheetName val="Fed &amp; State Income Taxes E-1.1"/>
      <sheetName val="Develop Fed &amp; State Inc Tax E-2"/>
      <sheetName val="Other Expenses Index F"/>
      <sheetName val="Payroll Cost Analysis Index G"/>
      <sheetName val="Gross Conversion Factor Index H"/>
      <sheetName val="Gross Conversion Factor H-1"/>
      <sheetName val="Statisical Data Index I"/>
      <sheetName val="Cost of Capital Index J"/>
      <sheetName val="Cost of Capital Summary J-1"/>
      <sheetName val="Avg Base Period  Cap Str J-1.1"/>
      <sheetName val="Embedded Cost of STD J-2"/>
      <sheetName val="Embedded Cost of LTD J-3"/>
      <sheetName val="Embedded Cost of Pre Stock J-4"/>
      <sheetName val="Financial Data Index K"/>
      <sheetName val="Rates &amp; Tariffs Index L"/>
      <sheetName val="Sch. L"/>
      <sheetName val="WPB-5.1 MIS WC"/>
      <sheetName val="WPB-6 Acct. 101, 252, 255, 283"/>
      <sheetName val="Acct. 282 pg 1"/>
      <sheetName val="Acct. 282 pg 2"/>
      <sheetName val="Acct. 19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VMAstsumry"/>
      <sheetName val="Exectutive Summry vs. GL"/>
      <sheetName val="ACTIVITY TIE OUT"/>
      <sheetName val="Working Gas Storage Position"/>
      <sheetName val="BOOK 0503"/>
      <sheetName val="storgvol_smrypricing_GL"/>
      <sheetName val="DSAR"/>
      <sheetName val="summary by source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A6">
            <v>1</v>
          </cell>
          <cell r="B6">
            <v>76</v>
          </cell>
          <cell r="C6">
            <v>-96</v>
          </cell>
          <cell r="D6">
            <v>0</v>
          </cell>
          <cell r="E6">
            <v>-191</v>
          </cell>
          <cell r="F6">
            <v>0</v>
          </cell>
          <cell r="G6">
            <v>-89</v>
          </cell>
          <cell r="H6">
            <v>-104</v>
          </cell>
          <cell r="I6">
            <v>-49</v>
          </cell>
          <cell r="J6">
            <v>-100</v>
          </cell>
          <cell r="K6">
            <v>-32</v>
          </cell>
          <cell r="L6">
            <v>-16</v>
          </cell>
          <cell r="M6">
            <v>-414</v>
          </cell>
          <cell r="P6">
            <v>-1015</v>
          </cell>
          <cell r="S6">
            <v>-601.89285714285711</v>
          </cell>
          <cell r="T6">
            <v>-1015</v>
          </cell>
          <cell r="U6">
            <v>-750</v>
          </cell>
          <cell r="V6">
            <v>-601.89285714285711</v>
          </cell>
          <cell r="W6">
            <v>-374</v>
          </cell>
          <cell r="X6">
            <v>-405</v>
          </cell>
          <cell r="Y6">
            <v>-317.07142857142856</v>
          </cell>
          <cell r="AA6">
            <v>0</v>
          </cell>
          <cell r="AB6">
            <v>-12.178571428571429</v>
          </cell>
          <cell r="AF6">
            <v>0</v>
          </cell>
          <cell r="AG6">
            <v>2.6428571428571428</v>
          </cell>
          <cell r="AL6">
            <v>-287</v>
          </cell>
          <cell r="AM6">
            <v>-345</v>
          </cell>
          <cell r="AN6">
            <v>-275.28571428571428</v>
          </cell>
          <cell r="AR6">
            <v>-661</v>
          </cell>
          <cell r="AS6">
            <v>-750</v>
          </cell>
          <cell r="AT6">
            <v>-592.35714285714289</v>
          </cell>
          <cell r="AV6">
            <v>-16.321428571428573</v>
          </cell>
          <cell r="AW6">
            <v>-74.857142857142861</v>
          </cell>
          <cell r="AX6">
            <v>-90.678571428571431</v>
          </cell>
          <cell r="AY6">
            <v>-73.642857142857139</v>
          </cell>
          <cell r="AZ6">
            <v>-27.071428571428573</v>
          </cell>
          <cell r="BA6">
            <v>-34.5</v>
          </cell>
          <cell r="BB6">
            <v>-212.03571428571428</v>
          </cell>
          <cell r="BC6">
            <v>1.5</v>
          </cell>
          <cell r="BD6">
            <v>-59.5</v>
          </cell>
          <cell r="BE6">
            <v>-5.25</v>
          </cell>
          <cell r="BJ6">
            <v>-15</v>
          </cell>
          <cell r="BK6">
            <v>-110</v>
          </cell>
          <cell r="BL6">
            <v>-100</v>
          </cell>
          <cell r="BM6">
            <v>-100</v>
          </cell>
          <cell r="BN6">
            <v>-35</v>
          </cell>
          <cell r="BO6">
            <v>-45</v>
          </cell>
          <cell r="BP6">
            <v>-225</v>
          </cell>
          <cell r="BQ6">
            <v>-40</v>
          </cell>
          <cell r="BR6">
            <v>-80</v>
          </cell>
          <cell r="BS6">
            <v>0</v>
          </cell>
          <cell r="BY6">
            <v>-0.60189285714285712</v>
          </cell>
          <cell r="CB6">
            <v>-1.0149999999999999</v>
          </cell>
          <cell r="CD6">
            <v>-0.60189285714285712</v>
          </cell>
        </row>
        <row r="7">
          <cell r="A7">
            <v>2</v>
          </cell>
          <cell r="B7">
            <v>-33</v>
          </cell>
          <cell r="C7">
            <v>-90</v>
          </cell>
          <cell r="D7">
            <v>-17</v>
          </cell>
          <cell r="E7">
            <v>-151</v>
          </cell>
          <cell r="F7">
            <v>0</v>
          </cell>
          <cell r="G7">
            <v>-111</v>
          </cell>
          <cell r="H7">
            <v>-105</v>
          </cell>
          <cell r="I7">
            <v>-45</v>
          </cell>
          <cell r="J7">
            <v>-97</v>
          </cell>
          <cell r="K7">
            <v>-37</v>
          </cell>
          <cell r="L7">
            <v>-33</v>
          </cell>
          <cell r="M7">
            <v>-706</v>
          </cell>
          <cell r="P7">
            <v>-1425</v>
          </cell>
          <cell r="S7">
            <v>-601.89285714285711</v>
          </cell>
          <cell r="T7">
            <v>-1425</v>
          </cell>
          <cell r="U7">
            <v>-750</v>
          </cell>
          <cell r="V7">
            <v>-601.89285714285711</v>
          </cell>
          <cell r="W7">
            <v>-395</v>
          </cell>
          <cell r="X7">
            <v>-405</v>
          </cell>
          <cell r="Y7">
            <v>-317.07142857142856</v>
          </cell>
          <cell r="AA7">
            <v>0</v>
          </cell>
          <cell r="AB7">
            <v>-12.178571428571429</v>
          </cell>
          <cell r="AF7">
            <v>0</v>
          </cell>
          <cell r="AG7">
            <v>2.6428571428571428</v>
          </cell>
          <cell r="AL7">
            <v>-258</v>
          </cell>
          <cell r="AM7">
            <v>-345</v>
          </cell>
          <cell r="AN7">
            <v>-275.28571428571428</v>
          </cell>
          <cell r="AR7">
            <v>-653</v>
          </cell>
          <cell r="AS7">
            <v>-750</v>
          </cell>
          <cell r="AT7">
            <v>-592.35714285714289</v>
          </cell>
          <cell r="AV7">
            <v>-16.321428571428573</v>
          </cell>
          <cell r="AW7">
            <v>-74.857142857142861</v>
          </cell>
          <cell r="AX7">
            <v>-90.678571428571431</v>
          </cell>
          <cell r="AY7">
            <v>-73.642857142857139</v>
          </cell>
          <cell r="AZ7">
            <v>-27.071428571428573</v>
          </cell>
          <cell r="BA7">
            <v>-34.5</v>
          </cell>
          <cell r="BB7">
            <v>-212.03571428571428</v>
          </cell>
          <cell r="BC7">
            <v>1.5</v>
          </cell>
          <cell r="BD7">
            <v>-59.5</v>
          </cell>
          <cell r="BE7">
            <v>-5.25</v>
          </cell>
          <cell r="BJ7">
            <v>-15</v>
          </cell>
          <cell r="BK7">
            <v>-110</v>
          </cell>
          <cell r="BL7">
            <v>-100</v>
          </cell>
          <cell r="BM7">
            <v>-100</v>
          </cell>
          <cell r="BN7">
            <v>-35</v>
          </cell>
          <cell r="BO7">
            <v>-45</v>
          </cell>
          <cell r="BP7">
            <v>-225</v>
          </cell>
          <cell r="BQ7">
            <v>-40</v>
          </cell>
          <cell r="BR7">
            <v>-80</v>
          </cell>
          <cell r="BS7">
            <v>0</v>
          </cell>
          <cell r="BY7">
            <v>-1.2037857142857142</v>
          </cell>
          <cell r="CB7">
            <v>-2.44</v>
          </cell>
          <cell r="CD7">
            <v>-1.2037857142857142</v>
          </cell>
        </row>
        <row r="8">
          <cell r="A8">
            <v>3</v>
          </cell>
          <cell r="B8">
            <v>-30</v>
          </cell>
          <cell r="C8">
            <v>-84</v>
          </cell>
          <cell r="D8">
            <v>0</v>
          </cell>
          <cell r="E8">
            <v>-163</v>
          </cell>
          <cell r="F8">
            <v>0</v>
          </cell>
          <cell r="G8">
            <v>-33</v>
          </cell>
          <cell r="H8">
            <v>-105</v>
          </cell>
          <cell r="I8">
            <v>-28</v>
          </cell>
          <cell r="J8">
            <v>-86</v>
          </cell>
          <cell r="K8">
            <v>-11</v>
          </cell>
          <cell r="L8">
            <v>0</v>
          </cell>
          <cell r="M8">
            <v>-528</v>
          </cell>
          <cell r="P8">
            <v>-1068</v>
          </cell>
          <cell r="S8">
            <v>-601.89285714285711</v>
          </cell>
          <cell r="T8">
            <v>-1068</v>
          </cell>
          <cell r="U8">
            <v>-750</v>
          </cell>
          <cell r="V8">
            <v>-601.89285714285711</v>
          </cell>
          <cell r="W8">
            <v>-263</v>
          </cell>
          <cell r="X8">
            <v>-405</v>
          </cell>
          <cell r="Y8">
            <v>-317.07142857142856</v>
          </cell>
          <cell r="AA8">
            <v>0</v>
          </cell>
          <cell r="AB8">
            <v>-12.178571428571429</v>
          </cell>
          <cell r="AF8">
            <v>0</v>
          </cell>
          <cell r="AG8">
            <v>2.6428571428571428</v>
          </cell>
          <cell r="AL8">
            <v>-247</v>
          </cell>
          <cell r="AM8">
            <v>-345</v>
          </cell>
          <cell r="AN8">
            <v>-275.28571428571428</v>
          </cell>
          <cell r="AR8">
            <v>-510</v>
          </cell>
          <cell r="AS8">
            <v>-750</v>
          </cell>
          <cell r="AT8">
            <v>-592.35714285714289</v>
          </cell>
          <cell r="AV8">
            <v>-16.321428571428573</v>
          </cell>
          <cell r="AW8">
            <v>-74.857142857142861</v>
          </cell>
          <cell r="AX8">
            <v>-90.678571428571431</v>
          </cell>
          <cell r="AY8">
            <v>-73.642857142857139</v>
          </cell>
          <cell r="AZ8">
            <v>-27.071428571428573</v>
          </cell>
          <cell r="BA8">
            <v>-34.5</v>
          </cell>
          <cell r="BB8">
            <v>-212.03571428571428</v>
          </cell>
          <cell r="BC8">
            <v>1.5</v>
          </cell>
          <cell r="BD8">
            <v>-59.5</v>
          </cell>
          <cell r="BE8">
            <v>-5.25</v>
          </cell>
          <cell r="BJ8">
            <v>-15</v>
          </cell>
          <cell r="BK8">
            <v>-110</v>
          </cell>
          <cell r="BL8">
            <v>-100</v>
          </cell>
          <cell r="BM8">
            <v>-100</v>
          </cell>
          <cell r="BN8">
            <v>-35</v>
          </cell>
          <cell r="BO8">
            <v>-45</v>
          </cell>
          <cell r="BP8">
            <v>-225</v>
          </cell>
          <cell r="BQ8">
            <v>-40</v>
          </cell>
          <cell r="BR8">
            <v>-80</v>
          </cell>
          <cell r="BS8">
            <v>0</v>
          </cell>
          <cell r="BY8">
            <v>-1.8056785714285715</v>
          </cell>
          <cell r="CB8">
            <v>-3.508</v>
          </cell>
          <cell r="CD8">
            <v>-1.8056785714285715</v>
          </cell>
        </row>
        <row r="9">
          <cell r="A9">
            <v>4</v>
          </cell>
          <cell r="B9">
            <v>-60</v>
          </cell>
          <cell r="C9">
            <v>-52</v>
          </cell>
          <cell r="D9">
            <v>0</v>
          </cell>
          <cell r="E9">
            <v>0</v>
          </cell>
          <cell r="F9">
            <v>0</v>
          </cell>
          <cell r="G9">
            <v>-12</v>
          </cell>
          <cell r="H9">
            <v>-105</v>
          </cell>
          <cell r="I9">
            <v>0</v>
          </cell>
          <cell r="J9">
            <v>-98</v>
          </cell>
          <cell r="K9">
            <v>-4</v>
          </cell>
          <cell r="L9">
            <v>90</v>
          </cell>
          <cell r="M9">
            <v>-67</v>
          </cell>
          <cell r="P9">
            <v>-308</v>
          </cell>
          <cell r="S9">
            <v>-601.89285714285711</v>
          </cell>
          <cell r="T9">
            <v>-308</v>
          </cell>
          <cell r="U9">
            <v>-750</v>
          </cell>
          <cell r="V9">
            <v>-601.89285714285711</v>
          </cell>
          <cell r="W9">
            <v>-219</v>
          </cell>
          <cell r="X9">
            <v>-405</v>
          </cell>
          <cell r="Y9">
            <v>-317.07142857142856</v>
          </cell>
          <cell r="AA9">
            <v>0</v>
          </cell>
          <cell r="AB9">
            <v>-12.178571428571429</v>
          </cell>
          <cell r="AF9">
            <v>0</v>
          </cell>
          <cell r="AG9">
            <v>2.6428571428571428</v>
          </cell>
          <cell r="AL9">
            <v>-52</v>
          </cell>
          <cell r="AM9">
            <v>-345</v>
          </cell>
          <cell r="AN9">
            <v>-275.28571428571428</v>
          </cell>
          <cell r="AR9">
            <v>-271</v>
          </cell>
          <cell r="AS9">
            <v>-750</v>
          </cell>
          <cell r="AT9">
            <v>-592.35714285714289</v>
          </cell>
          <cell r="AV9">
            <v>-16.321428571428573</v>
          </cell>
          <cell r="AW9">
            <v>-74.857142857142861</v>
          </cell>
          <cell r="AX9">
            <v>-90.678571428571431</v>
          </cell>
          <cell r="AY9">
            <v>-73.642857142857139</v>
          </cell>
          <cell r="AZ9">
            <v>-27.071428571428573</v>
          </cell>
          <cell r="BA9">
            <v>-34.5</v>
          </cell>
          <cell r="BB9">
            <v>-212.03571428571428</v>
          </cell>
          <cell r="BC9">
            <v>1.5</v>
          </cell>
          <cell r="BD9">
            <v>-59.5</v>
          </cell>
          <cell r="BE9">
            <v>-5.25</v>
          </cell>
          <cell r="BJ9">
            <v>-15</v>
          </cell>
          <cell r="BK9">
            <v>-110</v>
          </cell>
          <cell r="BL9">
            <v>-100</v>
          </cell>
          <cell r="BM9">
            <v>-100</v>
          </cell>
          <cell r="BN9">
            <v>-35</v>
          </cell>
          <cell r="BO9">
            <v>-45</v>
          </cell>
          <cell r="BP9">
            <v>-225</v>
          </cell>
          <cell r="BQ9">
            <v>-40</v>
          </cell>
          <cell r="BR9">
            <v>-80</v>
          </cell>
          <cell r="BS9">
            <v>0</v>
          </cell>
          <cell r="BY9">
            <v>-2.4075714285714285</v>
          </cell>
          <cell r="CB9">
            <v>-3.8159999999999998</v>
          </cell>
          <cell r="CD9">
            <v>-2.4075714285714285</v>
          </cell>
        </row>
        <row r="10">
          <cell r="A10">
            <v>5</v>
          </cell>
          <cell r="B10">
            <v>12</v>
          </cell>
          <cell r="C10">
            <v>-28</v>
          </cell>
          <cell r="D10">
            <v>46</v>
          </cell>
          <cell r="E10">
            <v>0</v>
          </cell>
          <cell r="F10">
            <v>0</v>
          </cell>
          <cell r="G10">
            <v>0</v>
          </cell>
          <cell r="H10">
            <v>-105</v>
          </cell>
          <cell r="I10">
            <v>-1</v>
          </cell>
          <cell r="J10">
            <v>-38</v>
          </cell>
          <cell r="K10">
            <v>0</v>
          </cell>
          <cell r="L10">
            <v>225</v>
          </cell>
          <cell r="M10">
            <v>129</v>
          </cell>
          <cell r="P10">
            <v>240</v>
          </cell>
          <cell r="S10">
            <v>-601.89285714285711</v>
          </cell>
          <cell r="T10">
            <v>240</v>
          </cell>
          <cell r="U10">
            <v>-750</v>
          </cell>
          <cell r="V10">
            <v>-601.89285714285711</v>
          </cell>
          <cell r="W10">
            <v>-144</v>
          </cell>
          <cell r="X10">
            <v>-405</v>
          </cell>
          <cell r="Y10">
            <v>-317.07142857142856</v>
          </cell>
          <cell r="AA10">
            <v>0</v>
          </cell>
          <cell r="AB10">
            <v>-12.178571428571429</v>
          </cell>
          <cell r="AF10">
            <v>0</v>
          </cell>
          <cell r="AG10">
            <v>2.6428571428571428</v>
          </cell>
          <cell r="AL10">
            <v>18</v>
          </cell>
          <cell r="AM10">
            <v>-345</v>
          </cell>
          <cell r="AN10">
            <v>-275.28571428571428</v>
          </cell>
          <cell r="AR10">
            <v>-126</v>
          </cell>
          <cell r="AS10">
            <v>-750</v>
          </cell>
          <cell r="AT10">
            <v>-592.35714285714289</v>
          </cell>
          <cell r="AV10">
            <v>-16.321428571428573</v>
          </cell>
          <cell r="AW10">
            <v>-74.857142857142861</v>
          </cell>
          <cell r="AX10">
            <v>-90.678571428571431</v>
          </cell>
          <cell r="AY10">
            <v>-73.642857142857139</v>
          </cell>
          <cell r="AZ10">
            <v>-27.071428571428573</v>
          </cell>
          <cell r="BA10">
            <v>-34.5</v>
          </cell>
          <cell r="BB10">
            <v>-212.03571428571428</v>
          </cell>
          <cell r="BC10">
            <v>1.5</v>
          </cell>
          <cell r="BD10">
            <v>-59.5</v>
          </cell>
          <cell r="BE10">
            <v>-5.25</v>
          </cell>
          <cell r="BJ10">
            <v>-15</v>
          </cell>
          <cell r="BK10">
            <v>-110</v>
          </cell>
          <cell r="BL10">
            <v>-100</v>
          </cell>
          <cell r="BM10">
            <v>-100</v>
          </cell>
          <cell r="BN10">
            <v>-35</v>
          </cell>
          <cell r="BO10">
            <v>-45</v>
          </cell>
          <cell r="BP10">
            <v>-225</v>
          </cell>
          <cell r="BQ10">
            <v>-40</v>
          </cell>
          <cell r="BR10">
            <v>-80</v>
          </cell>
          <cell r="BS10">
            <v>0</v>
          </cell>
          <cell r="BY10">
            <v>-3.0094642857142855</v>
          </cell>
          <cell r="CD10">
            <v>-3.0094642857142855</v>
          </cell>
        </row>
        <row r="11">
          <cell r="A11">
            <v>6</v>
          </cell>
          <cell r="B11">
            <v>48</v>
          </cell>
          <cell r="C11">
            <v>-30</v>
          </cell>
          <cell r="D11">
            <v>30</v>
          </cell>
          <cell r="E11">
            <v>-10</v>
          </cell>
          <cell r="F11">
            <v>0</v>
          </cell>
          <cell r="G11">
            <v>-28</v>
          </cell>
          <cell r="H11">
            <v>-105</v>
          </cell>
          <cell r="I11">
            <v>-2</v>
          </cell>
          <cell r="J11">
            <v>-80</v>
          </cell>
          <cell r="K11">
            <v>-10</v>
          </cell>
          <cell r="L11">
            <v>179</v>
          </cell>
          <cell r="M11">
            <v>48</v>
          </cell>
          <cell r="P11">
            <v>40</v>
          </cell>
          <cell r="S11">
            <v>-601.89285714285711</v>
          </cell>
          <cell r="T11">
            <v>40</v>
          </cell>
          <cell r="U11">
            <v>-750</v>
          </cell>
          <cell r="V11">
            <v>-601.89285714285711</v>
          </cell>
          <cell r="W11">
            <v>-225</v>
          </cell>
          <cell r="X11">
            <v>-405</v>
          </cell>
          <cell r="Y11">
            <v>-317.07142857142856</v>
          </cell>
          <cell r="AA11">
            <v>0</v>
          </cell>
          <cell r="AB11">
            <v>-12.178571428571429</v>
          </cell>
          <cell r="AF11">
            <v>0</v>
          </cell>
          <cell r="AG11">
            <v>2.6428571428571428</v>
          </cell>
          <cell r="AL11">
            <v>-10</v>
          </cell>
          <cell r="AM11">
            <v>-345</v>
          </cell>
          <cell r="AN11">
            <v>-275.28571428571428</v>
          </cell>
          <cell r="AR11">
            <v>-235</v>
          </cell>
          <cell r="AS11">
            <v>-750</v>
          </cell>
          <cell r="AT11">
            <v>-592.35714285714289</v>
          </cell>
          <cell r="AV11">
            <v>-16.321428571428573</v>
          </cell>
          <cell r="AW11">
            <v>-74.857142857142861</v>
          </cell>
          <cell r="AX11">
            <v>-90.678571428571431</v>
          </cell>
          <cell r="AY11">
            <v>-73.642857142857139</v>
          </cell>
          <cell r="AZ11">
            <v>-27.071428571428573</v>
          </cell>
          <cell r="BA11">
            <v>-34.5</v>
          </cell>
          <cell r="BB11">
            <v>-212.03571428571428</v>
          </cell>
          <cell r="BC11">
            <v>1.5</v>
          </cell>
          <cell r="BD11">
            <v>-59.5</v>
          </cell>
          <cell r="BE11">
            <v>-5.25</v>
          </cell>
          <cell r="BJ11">
            <v>-15</v>
          </cell>
          <cell r="BK11">
            <v>-110</v>
          </cell>
          <cell r="BL11">
            <v>-100</v>
          </cell>
          <cell r="BM11">
            <v>-100</v>
          </cell>
          <cell r="BN11">
            <v>-35</v>
          </cell>
          <cell r="BO11">
            <v>-45</v>
          </cell>
          <cell r="BP11">
            <v>-225</v>
          </cell>
          <cell r="BQ11">
            <v>-40</v>
          </cell>
          <cell r="BR11">
            <v>-80</v>
          </cell>
          <cell r="BS11">
            <v>0</v>
          </cell>
          <cell r="BY11">
            <v>-3.6113571428571425</v>
          </cell>
          <cell r="CD11">
            <v>-3.6113571428571425</v>
          </cell>
        </row>
        <row r="12">
          <cell r="A12">
            <v>7</v>
          </cell>
          <cell r="B12">
            <v>0</v>
          </cell>
          <cell r="C12">
            <v>-60</v>
          </cell>
          <cell r="D12">
            <v>0</v>
          </cell>
          <cell r="E12">
            <v>-88</v>
          </cell>
          <cell r="F12">
            <v>0</v>
          </cell>
          <cell r="G12">
            <v>-125</v>
          </cell>
          <cell r="H12">
            <v>-105</v>
          </cell>
          <cell r="I12">
            <v>-45</v>
          </cell>
          <cell r="J12">
            <v>-98</v>
          </cell>
          <cell r="K12">
            <v>-40</v>
          </cell>
          <cell r="L12">
            <v>-53</v>
          </cell>
          <cell r="M12">
            <v>-153</v>
          </cell>
          <cell r="P12">
            <v>-767</v>
          </cell>
          <cell r="S12">
            <v>-601.89285714285711</v>
          </cell>
          <cell r="T12">
            <v>-767</v>
          </cell>
          <cell r="U12">
            <v>-750</v>
          </cell>
          <cell r="V12">
            <v>-601.89285714285711</v>
          </cell>
          <cell r="W12">
            <v>-413</v>
          </cell>
          <cell r="X12">
            <v>-405</v>
          </cell>
          <cell r="Y12">
            <v>-317.07142857142856</v>
          </cell>
          <cell r="AA12">
            <v>0</v>
          </cell>
          <cell r="AB12">
            <v>-12.178571428571429</v>
          </cell>
          <cell r="AF12">
            <v>0</v>
          </cell>
          <cell r="AG12">
            <v>2.6428571428571428</v>
          </cell>
          <cell r="AL12">
            <v>-148</v>
          </cell>
          <cell r="AM12">
            <v>-345</v>
          </cell>
          <cell r="AN12">
            <v>-275.28571428571428</v>
          </cell>
          <cell r="AR12">
            <v>-561</v>
          </cell>
          <cell r="AS12">
            <v>-750</v>
          </cell>
          <cell r="AT12">
            <v>-592.35714285714289</v>
          </cell>
          <cell r="AV12">
            <v>-16.321428571428573</v>
          </cell>
          <cell r="AW12">
            <v>-74.857142857142861</v>
          </cell>
          <cell r="AX12">
            <v>-90.678571428571431</v>
          </cell>
          <cell r="AY12">
            <v>-73.642857142857139</v>
          </cell>
          <cell r="AZ12">
            <v>-27.071428571428573</v>
          </cell>
          <cell r="BA12">
            <v>-34.5</v>
          </cell>
          <cell r="BB12">
            <v>-212.03571428571428</v>
          </cell>
          <cell r="BC12">
            <v>1.5</v>
          </cell>
          <cell r="BD12">
            <v>-59.5</v>
          </cell>
          <cell r="BE12">
            <v>-5.25</v>
          </cell>
          <cell r="BJ12">
            <v>-15</v>
          </cell>
          <cell r="BK12">
            <v>-110</v>
          </cell>
          <cell r="BL12">
            <v>-100</v>
          </cell>
          <cell r="BM12">
            <v>-100</v>
          </cell>
          <cell r="BN12">
            <v>-35</v>
          </cell>
          <cell r="BO12">
            <v>-45</v>
          </cell>
          <cell r="BP12">
            <v>-225</v>
          </cell>
          <cell r="BQ12">
            <v>-40</v>
          </cell>
          <cell r="BR12">
            <v>-80</v>
          </cell>
          <cell r="BS12">
            <v>0</v>
          </cell>
          <cell r="BY12">
            <v>-4.2132499999999995</v>
          </cell>
          <cell r="CD12">
            <v>-4.2132499999999995</v>
          </cell>
        </row>
        <row r="13">
          <cell r="A13">
            <v>8</v>
          </cell>
          <cell r="B13">
            <v>0</v>
          </cell>
          <cell r="C13">
            <v>-78</v>
          </cell>
          <cell r="D13">
            <v>-37</v>
          </cell>
          <cell r="E13">
            <v>-294</v>
          </cell>
          <cell r="F13">
            <v>-18</v>
          </cell>
          <cell r="G13">
            <v>-121</v>
          </cell>
          <cell r="H13">
            <v>-105</v>
          </cell>
          <cell r="I13">
            <v>-46</v>
          </cell>
          <cell r="J13">
            <v>-99</v>
          </cell>
          <cell r="K13">
            <v>-40</v>
          </cell>
          <cell r="L13">
            <v>-131</v>
          </cell>
          <cell r="M13">
            <v>-331</v>
          </cell>
          <cell r="P13">
            <v>-1300</v>
          </cell>
          <cell r="S13">
            <v>-601.89285714285711</v>
          </cell>
          <cell r="T13">
            <v>-1300</v>
          </cell>
          <cell r="U13">
            <v>-750</v>
          </cell>
          <cell r="V13">
            <v>-601.89285714285711</v>
          </cell>
          <cell r="W13">
            <v>-429</v>
          </cell>
          <cell r="X13">
            <v>-405</v>
          </cell>
          <cell r="Y13">
            <v>-317.07142857142856</v>
          </cell>
          <cell r="AA13">
            <v>0</v>
          </cell>
          <cell r="AB13">
            <v>-12.178571428571429</v>
          </cell>
          <cell r="AF13">
            <v>0</v>
          </cell>
          <cell r="AG13">
            <v>2.6428571428571428</v>
          </cell>
          <cell r="AL13">
            <v>-409</v>
          </cell>
          <cell r="AM13">
            <v>-345</v>
          </cell>
          <cell r="AN13">
            <v>-275.28571428571428</v>
          </cell>
          <cell r="AR13">
            <v>-838</v>
          </cell>
          <cell r="AS13">
            <v>-750</v>
          </cell>
          <cell r="AT13">
            <v>-592.35714285714289</v>
          </cell>
          <cell r="AV13">
            <v>-16.321428571428573</v>
          </cell>
          <cell r="AW13">
            <v>-74.857142857142861</v>
          </cell>
          <cell r="AX13">
            <v>-90.678571428571431</v>
          </cell>
          <cell r="AY13">
            <v>-73.642857142857139</v>
          </cell>
          <cell r="AZ13">
            <v>-27.071428571428573</v>
          </cell>
          <cell r="BA13">
            <v>-34.5</v>
          </cell>
          <cell r="BB13">
            <v>-212.03571428571428</v>
          </cell>
          <cell r="BC13">
            <v>1.5</v>
          </cell>
          <cell r="BD13">
            <v>-59.5</v>
          </cell>
          <cell r="BE13">
            <v>-5.25</v>
          </cell>
          <cell r="BJ13">
            <v>-15</v>
          </cell>
          <cell r="BK13">
            <v>-110</v>
          </cell>
          <cell r="BL13">
            <v>-100</v>
          </cell>
          <cell r="BM13">
            <v>-100</v>
          </cell>
          <cell r="BN13">
            <v>-35</v>
          </cell>
          <cell r="BO13">
            <v>-45</v>
          </cell>
          <cell r="BP13">
            <v>-225</v>
          </cell>
          <cell r="BQ13">
            <v>-40</v>
          </cell>
          <cell r="BR13">
            <v>-80</v>
          </cell>
          <cell r="BS13">
            <v>0</v>
          </cell>
          <cell r="BY13">
            <v>-4.8151428571428569</v>
          </cell>
          <cell r="CD13">
            <v>-4.8151428571428569</v>
          </cell>
        </row>
        <row r="14">
          <cell r="A14">
            <v>9</v>
          </cell>
          <cell r="B14">
            <v>0</v>
          </cell>
          <cell r="C14">
            <v>-74</v>
          </cell>
          <cell r="D14">
            <v>-44</v>
          </cell>
          <cell r="E14">
            <v>-413</v>
          </cell>
          <cell r="F14">
            <v>-20</v>
          </cell>
          <cell r="G14">
            <v>-120</v>
          </cell>
          <cell r="H14">
            <v>-105</v>
          </cell>
          <cell r="I14">
            <v>-46</v>
          </cell>
          <cell r="J14">
            <v>-100</v>
          </cell>
          <cell r="K14">
            <v>-40</v>
          </cell>
          <cell r="L14">
            <v>-181</v>
          </cell>
          <cell r="M14">
            <v>-219</v>
          </cell>
          <cell r="P14">
            <v>-1362</v>
          </cell>
          <cell r="S14">
            <v>-601.89285714285711</v>
          </cell>
          <cell r="T14">
            <v>-1362</v>
          </cell>
          <cell r="U14">
            <v>-750</v>
          </cell>
          <cell r="V14">
            <v>-601.89285714285711</v>
          </cell>
          <cell r="W14">
            <v>-431</v>
          </cell>
          <cell r="X14">
            <v>-405</v>
          </cell>
          <cell r="Y14">
            <v>-317.07142857142856</v>
          </cell>
          <cell r="AA14">
            <v>0</v>
          </cell>
          <cell r="AB14">
            <v>-12.178571428571429</v>
          </cell>
          <cell r="AF14">
            <v>0</v>
          </cell>
          <cell r="AG14">
            <v>2.6428571428571428</v>
          </cell>
          <cell r="AL14">
            <v>-531</v>
          </cell>
          <cell r="AM14">
            <v>-345</v>
          </cell>
          <cell r="AN14">
            <v>-275.28571428571428</v>
          </cell>
          <cell r="AR14">
            <v>-962</v>
          </cell>
          <cell r="AS14">
            <v>-750</v>
          </cell>
          <cell r="AT14">
            <v>-592.35714285714289</v>
          </cell>
          <cell r="AV14">
            <v>-16.321428571428573</v>
          </cell>
          <cell r="AW14">
            <v>-74.857142857142861</v>
          </cell>
          <cell r="AX14">
            <v>-90.678571428571431</v>
          </cell>
          <cell r="AY14">
            <v>-73.642857142857139</v>
          </cell>
          <cell r="AZ14">
            <v>-27.071428571428573</v>
          </cell>
          <cell r="BA14">
            <v>-34.5</v>
          </cell>
          <cell r="BB14">
            <v>-212.03571428571428</v>
          </cell>
          <cell r="BC14">
            <v>1.5</v>
          </cell>
          <cell r="BD14">
            <v>-59.5</v>
          </cell>
          <cell r="BE14">
            <v>-5.25</v>
          </cell>
          <cell r="BJ14">
            <v>-15</v>
          </cell>
          <cell r="BK14">
            <v>-110</v>
          </cell>
          <cell r="BL14">
            <v>-100</v>
          </cell>
          <cell r="BM14">
            <v>-100</v>
          </cell>
          <cell r="BN14">
            <v>-35</v>
          </cell>
          <cell r="BO14">
            <v>-45</v>
          </cell>
          <cell r="BP14">
            <v>-225</v>
          </cell>
          <cell r="BQ14">
            <v>-40</v>
          </cell>
          <cell r="BR14">
            <v>-80</v>
          </cell>
          <cell r="BS14">
            <v>0</v>
          </cell>
          <cell r="BY14">
            <v>-5.4170357142857144</v>
          </cell>
          <cell r="CD14">
            <v>-5.4170357142857144</v>
          </cell>
        </row>
        <row r="15">
          <cell r="A15">
            <v>10</v>
          </cell>
          <cell r="B15">
            <v>0</v>
          </cell>
          <cell r="C15">
            <v>-71</v>
          </cell>
          <cell r="D15">
            <v>-14</v>
          </cell>
          <cell r="E15">
            <v>-286</v>
          </cell>
          <cell r="F15">
            <v>-18</v>
          </cell>
          <cell r="G15">
            <v>-86</v>
          </cell>
          <cell r="H15">
            <v>-105</v>
          </cell>
          <cell r="I15">
            <v>-38</v>
          </cell>
          <cell r="J15">
            <v>-80</v>
          </cell>
          <cell r="K15">
            <v>-35</v>
          </cell>
          <cell r="L15">
            <v>-87</v>
          </cell>
          <cell r="M15">
            <v>-203</v>
          </cell>
          <cell r="P15">
            <v>-1023</v>
          </cell>
          <cell r="S15">
            <v>-601.89285714285711</v>
          </cell>
          <cell r="T15">
            <v>-1023</v>
          </cell>
          <cell r="U15">
            <v>-750</v>
          </cell>
          <cell r="V15">
            <v>-601.89285714285711</v>
          </cell>
          <cell r="W15">
            <v>-362</v>
          </cell>
          <cell r="X15">
            <v>-405</v>
          </cell>
          <cell r="Y15">
            <v>-317.07142857142856</v>
          </cell>
          <cell r="AA15">
            <v>0</v>
          </cell>
          <cell r="AB15">
            <v>-12.178571428571429</v>
          </cell>
          <cell r="AF15">
            <v>0</v>
          </cell>
          <cell r="AG15">
            <v>2.6428571428571428</v>
          </cell>
          <cell r="AL15">
            <v>-371</v>
          </cell>
          <cell r="AM15">
            <v>-345</v>
          </cell>
          <cell r="AN15">
            <v>-275.28571428571428</v>
          </cell>
          <cell r="AR15">
            <v>-733</v>
          </cell>
          <cell r="AS15">
            <v>-750</v>
          </cell>
          <cell r="AT15">
            <v>-592.35714285714289</v>
          </cell>
          <cell r="AV15">
            <v>-16.321428571428573</v>
          </cell>
          <cell r="AW15">
            <v>-74.857142857142861</v>
          </cell>
          <cell r="AX15">
            <v>-90.678571428571431</v>
          </cell>
          <cell r="AY15">
            <v>-73.642857142857139</v>
          </cell>
          <cell r="AZ15">
            <v>-27.071428571428573</v>
          </cell>
          <cell r="BA15">
            <v>-34.5</v>
          </cell>
          <cell r="BB15">
            <v>-212.03571428571428</v>
          </cell>
          <cell r="BC15">
            <v>1.5</v>
          </cell>
          <cell r="BD15">
            <v>-59.5</v>
          </cell>
          <cell r="BE15">
            <v>-5.25</v>
          </cell>
          <cell r="BJ15">
            <v>-15</v>
          </cell>
          <cell r="BK15">
            <v>-110</v>
          </cell>
          <cell r="BL15">
            <v>-100</v>
          </cell>
          <cell r="BM15">
            <v>-100</v>
          </cell>
          <cell r="BN15">
            <v>-35</v>
          </cell>
          <cell r="BO15">
            <v>-45</v>
          </cell>
          <cell r="BP15">
            <v>-225</v>
          </cell>
          <cell r="BQ15">
            <v>-40</v>
          </cell>
          <cell r="BR15">
            <v>-80</v>
          </cell>
          <cell r="BS15">
            <v>0</v>
          </cell>
          <cell r="BY15">
            <v>-6.0189285714285718</v>
          </cell>
          <cell r="CD15">
            <v>-6.0189285714285718</v>
          </cell>
        </row>
        <row r="16">
          <cell r="A16">
            <v>11</v>
          </cell>
          <cell r="B16">
            <v>0</v>
          </cell>
          <cell r="C16">
            <v>-54</v>
          </cell>
          <cell r="D16">
            <v>2</v>
          </cell>
          <cell r="E16">
            <v>-269</v>
          </cell>
          <cell r="F16">
            <v>-18</v>
          </cell>
          <cell r="G16">
            <v>-101</v>
          </cell>
          <cell r="H16">
            <v>-105</v>
          </cell>
          <cell r="I16">
            <v>-40</v>
          </cell>
          <cell r="J16">
            <v>-77</v>
          </cell>
          <cell r="K16">
            <v>-38</v>
          </cell>
          <cell r="L16">
            <v>-8</v>
          </cell>
          <cell r="M16">
            <v>-100</v>
          </cell>
          <cell r="P16">
            <v>-808</v>
          </cell>
          <cell r="S16">
            <v>-601.89285714285711</v>
          </cell>
          <cell r="T16">
            <v>-808</v>
          </cell>
          <cell r="U16">
            <v>-750</v>
          </cell>
          <cell r="V16">
            <v>-601.89285714285711</v>
          </cell>
          <cell r="W16">
            <v>-379</v>
          </cell>
          <cell r="X16">
            <v>-405</v>
          </cell>
          <cell r="Y16">
            <v>-317.07142857142856</v>
          </cell>
          <cell r="AA16">
            <v>0</v>
          </cell>
          <cell r="AB16">
            <v>-12.178571428571429</v>
          </cell>
          <cell r="AF16">
            <v>0</v>
          </cell>
          <cell r="AG16">
            <v>2.6428571428571428</v>
          </cell>
          <cell r="AL16">
            <v>-321</v>
          </cell>
          <cell r="AM16">
            <v>-345</v>
          </cell>
          <cell r="AN16">
            <v>-275.28571428571428</v>
          </cell>
          <cell r="AR16">
            <v>-700</v>
          </cell>
          <cell r="AS16">
            <v>-750</v>
          </cell>
          <cell r="AT16">
            <v>-592.35714285714289</v>
          </cell>
          <cell r="AV16">
            <v>-16.321428571428573</v>
          </cell>
          <cell r="AW16">
            <v>-74.857142857142861</v>
          </cell>
          <cell r="AX16">
            <v>-90.678571428571431</v>
          </cell>
          <cell r="AY16">
            <v>-73.642857142857139</v>
          </cell>
          <cell r="AZ16">
            <v>-27.071428571428573</v>
          </cell>
          <cell r="BA16">
            <v>-34.5</v>
          </cell>
          <cell r="BB16">
            <v>-212.03571428571428</v>
          </cell>
          <cell r="BC16">
            <v>1.5</v>
          </cell>
          <cell r="BD16">
            <v>-59.5</v>
          </cell>
          <cell r="BE16">
            <v>-5.25</v>
          </cell>
          <cell r="BJ16">
            <v>-15</v>
          </cell>
          <cell r="BK16">
            <v>-110</v>
          </cell>
          <cell r="BL16">
            <v>-100</v>
          </cell>
          <cell r="BM16">
            <v>-100</v>
          </cell>
          <cell r="BN16">
            <v>-35</v>
          </cell>
          <cell r="BO16">
            <v>-45</v>
          </cell>
          <cell r="BP16">
            <v>-225</v>
          </cell>
          <cell r="BQ16">
            <v>-40</v>
          </cell>
          <cell r="BR16">
            <v>-80</v>
          </cell>
          <cell r="BS16">
            <v>0</v>
          </cell>
          <cell r="BY16">
            <v>-6.6208214285714293</v>
          </cell>
          <cell r="CD16">
            <v>-6.6208214285714293</v>
          </cell>
        </row>
        <row r="17">
          <cell r="A17">
            <v>12</v>
          </cell>
          <cell r="B17">
            <v>46</v>
          </cell>
          <cell r="C17">
            <v>-25</v>
          </cell>
          <cell r="D17">
            <v>0</v>
          </cell>
          <cell r="E17">
            <v>-48</v>
          </cell>
          <cell r="F17">
            <v>-18</v>
          </cell>
          <cell r="G17">
            <v>-9</v>
          </cell>
          <cell r="H17">
            <v>-105</v>
          </cell>
          <cell r="I17">
            <v>-4</v>
          </cell>
          <cell r="J17">
            <v>-96</v>
          </cell>
          <cell r="K17">
            <v>-3</v>
          </cell>
          <cell r="L17">
            <v>0</v>
          </cell>
          <cell r="M17">
            <v>192</v>
          </cell>
          <cell r="P17">
            <v>-70</v>
          </cell>
          <cell r="S17">
            <v>-601.89285714285711</v>
          </cell>
          <cell r="T17">
            <v>-70</v>
          </cell>
          <cell r="U17">
            <v>-750</v>
          </cell>
          <cell r="V17">
            <v>-601.89285714285711</v>
          </cell>
          <cell r="W17">
            <v>-235</v>
          </cell>
          <cell r="X17">
            <v>-405</v>
          </cell>
          <cell r="Y17">
            <v>-317.07142857142856</v>
          </cell>
          <cell r="AA17">
            <v>0</v>
          </cell>
          <cell r="AB17">
            <v>-12.178571428571429</v>
          </cell>
          <cell r="AF17">
            <v>0</v>
          </cell>
          <cell r="AG17">
            <v>2.6428571428571428</v>
          </cell>
          <cell r="AL17">
            <v>-73</v>
          </cell>
          <cell r="AM17">
            <v>-345</v>
          </cell>
          <cell r="AN17">
            <v>-275.28571428571428</v>
          </cell>
          <cell r="AR17">
            <v>-308</v>
          </cell>
          <cell r="AS17">
            <v>-750</v>
          </cell>
          <cell r="AT17">
            <v>-592.35714285714289</v>
          </cell>
          <cell r="AV17">
            <v>-16.321428571428573</v>
          </cell>
          <cell r="AW17">
            <v>-74.857142857142861</v>
          </cell>
          <cell r="AX17">
            <v>-90.678571428571431</v>
          </cell>
          <cell r="AY17">
            <v>-73.642857142857139</v>
          </cell>
          <cell r="AZ17">
            <v>-27.071428571428573</v>
          </cell>
          <cell r="BA17">
            <v>-34.5</v>
          </cell>
          <cell r="BB17">
            <v>-212.03571428571428</v>
          </cell>
          <cell r="BC17">
            <v>1.5</v>
          </cell>
          <cell r="BD17">
            <v>-59.5</v>
          </cell>
          <cell r="BE17">
            <v>-5.25</v>
          </cell>
          <cell r="BJ17">
            <v>-15</v>
          </cell>
          <cell r="BK17">
            <v>-110</v>
          </cell>
          <cell r="BL17">
            <v>-100</v>
          </cell>
          <cell r="BM17">
            <v>-100</v>
          </cell>
          <cell r="BN17">
            <v>-35</v>
          </cell>
          <cell r="BO17">
            <v>-45</v>
          </cell>
          <cell r="BP17">
            <v>-225</v>
          </cell>
          <cell r="BQ17">
            <v>-40</v>
          </cell>
          <cell r="BR17">
            <v>-80</v>
          </cell>
          <cell r="BS17">
            <v>0</v>
          </cell>
          <cell r="BY17">
            <v>-7.2227142857142868</v>
          </cell>
          <cell r="CD17">
            <v>-7.2227142857142868</v>
          </cell>
        </row>
        <row r="18">
          <cell r="A18">
            <v>13</v>
          </cell>
          <cell r="B18">
            <v>38</v>
          </cell>
          <cell r="C18">
            <v>-69</v>
          </cell>
          <cell r="D18">
            <v>39</v>
          </cell>
          <cell r="E18">
            <v>-136</v>
          </cell>
          <cell r="F18">
            <v>-17</v>
          </cell>
          <cell r="G18">
            <v>0</v>
          </cell>
          <cell r="H18">
            <v>-105</v>
          </cell>
          <cell r="I18">
            <v>0</v>
          </cell>
          <cell r="J18">
            <v>-87</v>
          </cell>
          <cell r="K18">
            <v>0</v>
          </cell>
          <cell r="L18">
            <v>0</v>
          </cell>
          <cell r="M18">
            <v>233</v>
          </cell>
          <cell r="P18">
            <v>-104</v>
          </cell>
          <cell r="S18">
            <v>-601.89285714285711</v>
          </cell>
          <cell r="T18">
            <v>-104</v>
          </cell>
          <cell r="U18">
            <v>-750</v>
          </cell>
          <cell r="V18">
            <v>-601.89285714285711</v>
          </cell>
          <cell r="W18">
            <v>-209</v>
          </cell>
          <cell r="X18">
            <v>-405</v>
          </cell>
          <cell r="Y18">
            <v>-317.07142857142856</v>
          </cell>
          <cell r="AA18">
            <v>0</v>
          </cell>
          <cell r="AB18">
            <v>-12.178571428571429</v>
          </cell>
          <cell r="AF18">
            <v>0</v>
          </cell>
          <cell r="AG18">
            <v>2.6428571428571428</v>
          </cell>
          <cell r="AL18">
            <v>-166</v>
          </cell>
          <cell r="AM18">
            <v>-345</v>
          </cell>
          <cell r="AN18">
            <v>-275.28571428571428</v>
          </cell>
          <cell r="AR18">
            <v>-375</v>
          </cell>
          <cell r="AS18">
            <v>-750</v>
          </cell>
          <cell r="AT18">
            <v>-592.35714285714289</v>
          </cell>
          <cell r="AV18">
            <v>-16.321428571428573</v>
          </cell>
          <cell r="AW18">
            <v>-74.857142857142861</v>
          </cell>
          <cell r="AX18">
            <v>-90.678571428571431</v>
          </cell>
          <cell r="AY18">
            <v>-73.642857142857139</v>
          </cell>
          <cell r="AZ18">
            <v>-27.071428571428573</v>
          </cell>
          <cell r="BA18">
            <v>-34.5</v>
          </cell>
          <cell r="BB18">
            <v>-212.03571428571428</v>
          </cell>
          <cell r="BC18">
            <v>1.5</v>
          </cell>
          <cell r="BD18">
            <v>-59.5</v>
          </cell>
          <cell r="BE18">
            <v>-5.25</v>
          </cell>
          <cell r="BJ18">
            <v>-15</v>
          </cell>
          <cell r="BK18">
            <v>-110</v>
          </cell>
          <cell r="BL18">
            <v>-100</v>
          </cell>
          <cell r="BM18">
            <v>-100</v>
          </cell>
          <cell r="BN18">
            <v>-35</v>
          </cell>
          <cell r="BO18">
            <v>-45</v>
          </cell>
          <cell r="BP18">
            <v>-225</v>
          </cell>
          <cell r="BQ18">
            <v>-40</v>
          </cell>
          <cell r="BR18">
            <v>-80</v>
          </cell>
          <cell r="BS18">
            <v>0</v>
          </cell>
          <cell r="BY18">
            <v>-7.8246071428571442</v>
          </cell>
          <cell r="CD18">
            <v>-7.8246071428571442</v>
          </cell>
        </row>
        <row r="19">
          <cell r="A19">
            <v>14</v>
          </cell>
          <cell r="B19">
            <v>-15</v>
          </cell>
          <cell r="C19">
            <v>-71</v>
          </cell>
          <cell r="D19">
            <v>4</v>
          </cell>
          <cell r="E19">
            <v>-250</v>
          </cell>
          <cell r="F19">
            <v>-17</v>
          </cell>
          <cell r="G19">
            <v>0</v>
          </cell>
          <cell r="H19">
            <v>-91</v>
          </cell>
          <cell r="I19">
            <v>0</v>
          </cell>
          <cell r="J19">
            <v>-85</v>
          </cell>
          <cell r="K19">
            <v>0</v>
          </cell>
          <cell r="L19">
            <v>0</v>
          </cell>
          <cell r="M19">
            <v>23</v>
          </cell>
          <cell r="P19">
            <v>-502</v>
          </cell>
          <cell r="S19">
            <v>-601.89285714285711</v>
          </cell>
          <cell r="T19">
            <v>-502</v>
          </cell>
          <cell r="U19">
            <v>-750</v>
          </cell>
          <cell r="V19">
            <v>-601.89285714285711</v>
          </cell>
          <cell r="W19">
            <v>-193</v>
          </cell>
          <cell r="X19">
            <v>-405</v>
          </cell>
          <cell r="Y19">
            <v>-317.07142857142856</v>
          </cell>
          <cell r="AA19">
            <v>0</v>
          </cell>
          <cell r="AB19">
            <v>-12.178571428571429</v>
          </cell>
          <cell r="AF19">
            <v>0</v>
          </cell>
          <cell r="AG19">
            <v>2.6428571428571428</v>
          </cell>
          <cell r="AL19">
            <v>-317</v>
          </cell>
          <cell r="AM19">
            <v>-345</v>
          </cell>
          <cell r="AN19">
            <v>-275.28571428571428</v>
          </cell>
          <cell r="AR19">
            <v>-510</v>
          </cell>
          <cell r="AS19">
            <v>-750</v>
          </cell>
          <cell r="AT19">
            <v>-592.35714285714289</v>
          </cell>
          <cell r="AV19">
            <v>-16.321428571428573</v>
          </cell>
          <cell r="AW19">
            <v>-74.857142857142861</v>
          </cell>
          <cell r="AX19">
            <v>-90.678571428571431</v>
          </cell>
          <cell r="AY19">
            <v>-73.642857142857139</v>
          </cell>
          <cell r="AZ19">
            <v>-27.071428571428573</v>
          </cell>
          <cell r="BA19">
            <v>-34.5</v>
          </cell>
          <cell r="BB19">
            <v>-212.03571428571428</v>
          </cell>
          <cell r="BC19">
            <v>1.5</v>
          </cell>
          <cell r="BD19">
            <v>-59.5</v>
          </cell>
          <cell r="BE19">
            <v>-5.25</v>
          </cell>
          <cell r="BJ19">
            <v>-15</v>
          </cell>
          <cell r="BK19">
            <v>-110</v>
          </cell>
          <cell r="BL19">
            <v>-100</v>
          </cell>
          <cell r="BM19">
            <v>-100</v>
          </cell>
          <cell r="BN19">
            <v>-35</v>
          </cell>
          <cell r="BO19">
            <v>-45</v>
          </cell>
          <cell r="BP19">
            <v>-225</v>
          </cell>
          <cell r="BQ19">
            <v>-40</v>
          </cell>
          <cell r="BR19">
            <v>-80</v>
          </cell>
          <cell r="BS19">
            <v>0</v>
          </cell>
          <cell r="BY19">
            <v>-8.4265000000000008</v>
          </cell>
          <cell r="CD19">
            <v>-8.4265000000000008</v>
          </cell>
        </row>
        <row r="20">
          <cell r="A20">
            <v>15</v>
          </cell>
          <cell r="B20">
            <v>-33</v>
          </cell>
          <cell r="C20">
            <v>-38</v>
          </cell>
          <cell r="D20">
            <v>81</v>
          </cell>
          <cell r="E20">
            <v>-256</v>
          </cell>
          <cell r="F20">
            <v>-17</v>
          </cell>
          <cell r="G20">
            <v>-87</v>
          </cell>
          <cell r="H20">
            <v>-92</v>
          </cell>
          <cell r="I20">
            <v>-28</v>
          </cell>
          <cell r="J20">
            <v>-78</v>
          </cell>
          <cell r="K20">
            <v>-29</v>
          </cell>
          <cell r="L20">
            <v>0</v>
          </cell>
          <cell r="M20">
            <v>290</v>
          </cell>
          <cell r="P20">
            <v>-287</v>
          </cell>
          <cell r="S20">
            <v>-601.89285714285711</v>
          </cell>
          <cell r="T20">
            <v>-287</v>
          </cell>
          <cell r="U20">
            <v>-750</v>
          </cell>
          <cell r="V20">
            <v>-601.89285714285711</v>
          </cell>
          <cell r="W20">
            <v>-331</v>
          </cell>
          <cell r="X20">
            <v>-405</v>
          </cell>
          <cell r="Y20">
            <v>-317.07142857142856</v>
          </cell>
          <cell r="AA20">
            <v>0</v>
          </cell>
          <cell r="AB20">
            <v>-12.178571428571429</v>
          </cell>
          <cell r="AF20">
            <v>0</v>
          </cell>
          <cell r="AG20">
            <v>2.6428571428571428</v>
          </cell>
          <cell r="AL20">
            <v>-213</v>
          </cell>
          <cell r="AM20">
            <v>-345</v>
          </cell>
          <cell r="AN20">
            <v>-275.28571428571428</v>
          </cell>
          <cell r="AR20">
            <v>-544</v>
          </cell>
          <cell r="AS20">
            <v>-750</v>
          </cell>
          <cell r="AT20">
            <v>-592.35714285714289</v>
          </cell>
          <cell r="AV20">
            <v>-16.321428571428573</v>
          </cell>
          <cell r="AW20">
            <v>-74.857142857142861</v>
          </cell>
          <cell r="AX20">
            <v>-90.678571428571431</v>
          </cell>
          <cell r="AY20">
            <v>-73.642857142857139</v>
          </cell>
          <cell r="AZ20">
            <v>-27.071428571428573</v>
          </cell>
          <cell r="BA20">
            <v>-34.5</v>
          </cell>
          <cell r="BB20">
            <v>-212.03571428571428</v>
          </cell>
          <cell r="BC20">
            <v>1.5</v>
          </cell>
          <cell r="BD20">
            <v>-59.5</v>
          </cell>
          <cell r="BE20">
            <v>-5.25</v>
          </cell>
          <cell r="BJ20">
            <v>-15</v>
          </cell>
          <cell r="BK20">
            <v>-110</v>
          </cell>
          <cell r="BL20">
            <v>-100</v>
          </cell>
          <cell r="BM20">
            <v>-100</v>
          </cell>
          <cell r="BN20">
            <v>-35</v>
          </cell>
          <cell r="BO20">
            <v>-45</v>
          </cell>
          <cell r="BP20">
            <v>-225</v>
          </cell>
          <cell r="BQ20">
            <v>-40</v>
          </cell>
          <cell r="BR20">
            <v>-80</v>
          </cell>
          <cell r="BS20">
            <v>0</v>
          </cell>
          <cell r="BY20">
            <v>-9.0283928571428582</v>
          </cell>
          <cell r="CD20">
            <v>-9.0283928571428582</v>
          </cell>
        </row>
        <row r="21">
          <cell r="A21">
            <v>16</v>
          </cell>
          <cell r="B21">
            <v>-77</v>
          </cell>
          <cell r="C21">
            <v>-22</v>
          </cell>
          <cell r="D21">
            <v>-18</v>
          </cell>
          <cell r="E21">
            <v>-260</v>
          </cell>
          <cell r="F21">
            <v>-17</v>
          </cell>
          <cell r="G21">
            <v>-118</v>
          </cell>
          <cell r="H21">
            <v>-93</v>
          </cell>
          <cell r="I21">
            <v>-45</v>
          </cell>
          <cell r="J21">
            <v>-78</v>
          </cell>
          <cell r="K21">
            <v>-41</v>
          </cell>
          <cell r="L21">
            <v>0</v>
          </cell>
          <cell r="M21">
            <v>271</v>
          </cell>
          <cell r="P21">
            <v>-498</v>
          </cell>
          <cell r="S21">
            <v>-601.89285714285711</v>
          </cell>
          <cell r="T21">
            <v>-498</v>
          </cell>
          <cell r="U21">
            <v>-750</v>
          </cell>
          <cell r="V21">
            <v>-601.89285714285711</v>
          </cell>
          <cell r="W21">
            <v>-392</v>
          </cell>
          <cell r="X21">
            <v>-405</v>
          </cell>
          <cell r="Y21">
            <v>-317.07142857142856</v>
          </cell>
          <cell r="AA21">
            <v>0</v>
          </cell>
          <cell r="AB21">
            <v>-12.178571428571429</v>
          </cell>
          <cell r="AF21">
            <v>0</v>
          </cell>
          <cell r="AG21">
            <v>2.6428571428571428</v>
          </cell>
          <cell r="AL21">
            <v>-300</v>
          </cell>
          <cell r="AM21">
            <v>-345</v>
          </cell>
          <cell r="AN21">
            <v>-275.28571428571428</v>
          </cell>
          <cell r="AR21">
            <v>-692</v>
          </cell>
          <cell r="AS21">
            <v>-750</v>
          </cell>
          <cell r="AT21">
            <v>-592.35714285714289</v>
          </cell>
          <cell r="AV21">
            <v>-16.321428571428573</v>
          </cell>
          <cell r="AW21">
            <v>-74.857142857142861</v>
          </cell>
          <cell r="AX21">
            <v>-90.678571428571431</v>
          </cell>
          <cell r="AY21">
            <v>-73.642857142857139</v>
          </cell>
          <cell r="AZ21">
            <v>-27.071428571428573</v>
          </cell>
          <cell r="BA21">
            <v>-34.5</v>
          </cell>
          <cell r="BB21">
            <v>-212.03571428571428</v>
          </cell>
          <cell r="BC21">
            <v>1.5</v>
          </cell>
          <cell r="BD21">
            <v>-59.5</v>
          </cell>
          <cell r="BE21">
            <v>-5.25</v>
          </cell>
          <cell r="BJ21">
            <v>-15</v>
          </cell>
          <cell r="BK21">
            <v>-110</v>
          </cell>
          <cell r="BL21">
            <v>-100</v>
          </cell>
          <cell r="BM21">
            <v>-100</v>
          </cell>
          <cell r="BN21">
            <v>-35</v>
          </cell>
          <cell r="BO21">
            <v>-45</v>
          </cell>
          <cell r="BP21">
            <v>-225</v>
          </cell>
          <cell r="BQ21">
            <v>-40</v>
          </cell>
          <cell r="BR21">
            <v>-80</v>
          </cell>
          <cell r="BS21">
            <v>0</v>
          </cell>
          <cell r="BY21">
            <v>-9.6302857142857157</v>
          </cell>
          <cell r="CD21">
            <v>-9.6302857142857157</v>
          </cell>
        </row>
        <row r="22">
          <cell r="A22">
            <v>17</v>
          </cell>
          <cell r="B22">
            <v>-129</v>
          </cell>
          <cell r="C22">
            <v>-75</v>
          </cell>
          <cell r="D22">
            <v>-46</v>
          </cell>
          <cell r="E22">
            <v>-500</v>
          </cell>
          <cell r="F22">
            <v>-29</v>
          </cell>
          <cell r="G22">
            <v>-113</v>
          </cell>
          <cell r="H22">
            <v>-119</v>
          </cell>
          <cell r="I22">
            <v>-46</v>
          </cell>
          <cell r="J22">
            <v>-80</v>
          </cell>
          <cell r="K22">
            <v>-40</v>
          </cell>
          <cell r="L22">
            <v>0</v>
          </cell>
          <cell r="M22">
            <v>-244</v>
          </cell>
          <cell r="P22">
            <v>-1421</v>
          </cell>
          <cell r="S22">
            <v>-601.89285714285711</v>
          </cell>
          <cell r="T22">
            <v>-1421</v>
          </cell>
          <cell r="U22">
            <v>-750</v>
          </cell>
          <cell r="V22">
            <v>-601.89285714285711</v>
          </cell>
          <cell r="W22">
            <v>-427</v>
          </cell>
          <cell r="X22">
            <v>-405</v>
          </cell>
          <cell r="Y22">
            <v>-317.07142857142856</v>
          </cell>
          <cell r="AA22">
            <v>0</v>
          </cell>
          <cell r="AB22">
            <v>-12.178571428571429</v>
          </cell>
          <cell r="AF22">
            <v>0</v>
          </cell>
          <cell r="AG22">
            <v>2.6428571428571428</v>
          </cell>
          <cell r="AL22">
            <v>-621</v>
          </cell>
          <cell r="AM22">
            <v>-345</v>
          </cell>
          <cell r="AN22">
            <v>-275.28571428571428</v>
          </cell>
          <cell r="AR22">
            <v>-1048</v>
          </cell>
          <cell r="AS22">
            <v>-750</v>
          </cell>
          <cell r="AT22">
            <v>-592.35714285714289</v>
          </cell>
          <cell r="AV22">
            <v>-16.321428571428573</v>
          </cell>
          <cell r="AW22">
            <v>-74.857142857142861</v>
          </cell>
          <cell r="AX22">
            <v>-90.678571428571431</v>
          </cell>
          <cell r="AY22">
            <v>-73.642857142857139</v>
          </cell>
          <cell r="AZ22">
            <v>-27.071428571428573</v>
          </cell>
          <cell r="BA22">
            <v>-34.5</v>
          </cell>
          <cell r="BB22">
            <v>-212.03571428571428</v>
          </cell>
          <cell r="BC22">
            <v>1.5</v>
          </cell>
          <cell r="BD22">
            <v>-59.5</v>
          </cell>
          <cell r="BE22">
            <v>-5.25</v>
          </cell>
          <cell r="BJ22">
            <v>-15</v>
          </cell>
          <cell r="BK22">
            <v>-110</v>
          </cell>
          <cell r="BL22">
            <v>-100</v>
          </cell>
          <cell r="BM22">
            <v>-100</v>
          </cell>
          <cell r="BN22">
            <v>-35</v>
          </cell>
          <cell r="BO22">
            <v>-45</v>
          </cell>
          <cell r="BP22">
            <v>-225</v>
          </cell>
          <cell r="BQ22">
            <v>-40</v>
          </cell>
          <cell r="BR22">
            <v>-80</v>
          </cell>
          <cell r="BS22">
            <v>0</v>
          </cell>
          <cell r="BY22">
            <v>-10.232178571428573</v>
          </cell>
          <cell r="CD22">
            <v>-10.232178571428573</v>
          </cell>
        </row>
        <row r="23">
          <cell r="A23">
            <v>18</v>
          </cell>
          <cell r="B23">
            <v>-55</v>
          </cell>
          <cell r="C23">
            <v>-71</v>
          </cell>
          <cell r="D23">
            <v>-51</v>
          </cell>
          <cell r="E23">
            <v>-397</v>
          </cell>
          <cell r="F23">
            <v>-29</v>
          </cell>
          <cell r="G23">
            <v>-122</v>
          </cell>
          <cell r="H23">
            <v>-113</v>
          </cell>
          <cell r="I23">
            <v>-46</v>
          </cell>
          <cell r="J23">
            <v>-80</v>
          </cell>
          <cell r="K23">
            <v>-43</v>
          </cell>
          <cell r="L23">
            <v>0</v>
          </cell>
          <cell r="M23">
            <v>-44</v>
          </cell>
          <cell r="P23">
            <v>-1051</v>
          </cell>
          <cell r="S23">
            <v>-601.89285714285711</v>
          </cell>
          <cell r="T23">
            <v>-1051</v>
          </cell>
          <cell r="U23">
            <v>-750</v>
          </cell>
          <cell r="V23">
            <v>-601.89285714285711</v>
          </cell>
          <cell r="W23">
            <v>-433</v>
          </cell>
          <cell r="X23">
            <v>-405</v>
          </cell>
          <cell r="Y23">
            <v>-317.07142857142856</v>
          </cell>
          <cell r="AA23">
            <v>0</v>
          </cell>
          <cell r="AB23">
            <v>-12.178571428571429</v>
          </cell>
          <cell r="AF23">
            <v>0</v>
          </cell>
          <cell r="AG23">
            <v>2.6428571428571428</v>
          </cell>
          <cell r="AL23">
            <v>-519</v>
          </cell>
          <cell r="AM23">
            <v>-345</v>
          </cell>
          <cell r="AN23">
            <v>-275.28571428571428</v>
          </cell>
          <cell r="AR23">
            <v>-952</v>
          </cell>
          <cell r="AS23">
            <v>-750</v>
          </cell>
          <cell r="AT23">
            <v>-592.35714285714289</v>
          </cell>
          <cell r="AV23">
            <v>-16.321428571428573</v>
          </cell>
          <cell r="AW23">
            <v>-74.857142857142861</v>
          </cell>
          <cell r="AX23">
            <v>-90.678571428571431</v>
          </cell>
          <cell r="AY23">
            <v>-73.642857142857139</v>
          </cell>
          <cell r="AZ23">
            <v>-27.071428571428573</v>
          </cell>
          <cell r="BA23">
            <v>-34.5</v>
          </cell>
          <cell r="BB23">
            <v>-212.03571428571428</v>
          </cell>
          <cell r="BC23">
            <v>1.5</v>
          </cell>
          <cell r="BD23">
            <v>-59.5</v>
          </cell>
          <cell r="BE23">
            <v>-5.25</v>
          </cell>
          <cell r="BJ23">
            <v>-15</v>
          </cell>
          <cell r="BK23">
            <v>-110</v>
          </cell>
          <cell r="BL23">
            <v>-100</v>
          </cell>
          <cell r="BM23">
            <v>-100</v>
          </cell>
          <cell r="BN23">
            <v>-35</v>
          </cell>
          <cell r="BO23">
            <v>-45</v>
          </cell>
          <cell r="BP23">
            <v>-225</v>
          </cell>
          <cell r="BQ23">
            <v>-40</v>
          </cell>
          <cell r="BR23">
            <v>-80</v>
          </cell>
          <cell r="BS23">
            <v>0</v>
          </cell>
          <cell r="BY23">
            <v>-10.834071428571431</v>
          </cell>
          <cell r="CD23">
            <v>-10.834071428571431</v>
          </cell>
        </row>
        <row r="24">
          <cell r="A24">
            <v>19</v>
          </cell>
          <cell r="B24">
            <v>88</v>
          </cell>
          <cell r="C24">
            <v>-68</v>
          </cell>
          <cell r="D24">
            <v>-5</v>
          </cell>
          <cell r="E24">
            <v>-225</v>
          </cell>
          <cell r="F24">
            <v>-29</v>
          </cell>
          <cell r="G24">
            <v>-88</v>
          </cell>
          <cell r="H24">
            <v>-9</v>
          </cell>
          <cell r="I24">
            <v>-50</v>
          </cell>
          <cell r="J24">
            <v>-6</v>
          </cell>
          <cell r="K24">
            <v>-37</v>
          </cell>
          <cell r="L24">
            <v>0</v>
          </cell>
          <cell r="M24">
            <v>114</v>
          </cell>
          <cell r="P24">
            <v>-315</v>
          </cell>
          <cell r="U24">
            <v>-750</v>
          </cell>
          <cell r="W24">
            <v>-219</v>
          </cell>
          <cell r="X24">
            <v>-405</v>
          </cell>
          <cell r="Y24">
            <v>-317.07142857142856</v>
          </cell>
          <cell r="AA24">
            <v>0</v>
          </cell>
          <cell r="AB24">
            <v>-12.178571428571429</v>
          </cell>
          <cell r="AF24">
            <v>0</v>
          </cell>
          <cell r="AG24">
            <v>2.6428571428571428</v>
          </cell>
          <cell r="AM24">
            <v>-345</v>
          </cell>
          <cell r="AS24">
            <v>-750</v>
          </cell>
          <cell r="AV24">
            <v>-16.321428571428573</v>
          </cell>
          <cell r="AW24">
            <v>-74.857142857142861</v>
          </cell>
          <cell r="AX24">
            <v>-90.678571428571431</v>
          </cell>
          <cell r="AY24">
            <v>-73.642857142857139</v>
          </cell>
          <cell r="AZ24">
            <v>-27.071428571428573</v>
          </cell>
          <cell r="BA24">
            <v>-34.5</v>
          </cell>
          <cell r="BB24">
            <v>-212.03571428571428</v>
          </cell>
          <cell r="BC24">
            <v>1.5</v>
          </cell>
          <cell r="BD24">
            <v>-59.5</v>
          </cell>
          <cell r="BE24">
            <v>-5.25</v>
          </cell>
          <cell r="BJ24">
            <v>-15</v>
          </cell>
          <cell r="BK24">
            <v>-110</v>
          </cell>
          <cell r="BL24">
            <v>-100</v>
          </cell>
          <cell r="BM24">
            <v>-100</v>
          </cell>
          <cell r="BN24">
            <v>-35</v>
          </cell>
          <cell r="BO24">
            <v>-45</v>
          </cell>
          <cell r="BP24">
            <v>-225</v>
          </cell>
          <cell r="BQ24">
            <v>-40</v>
          </cell>
          <cell r="BR24">
            <v>-80</v>
          </cell>
          <cell r="BS24">
            <v>0</v>
          </cell>
          <cell r="BY24">
            <v>-11.435964285714288</v>
          </cell>
          <cell r="CD24">
            <v>-11.435964285714288</v>
          </cell>
        </row>
        <row r="25">
          <cell r="A25">
            <v>20</v>
          </cell>
          <cell r="B25">
            <v>52</v>
          </cell>
          <cell r="C25">
            <v>-70</v>
          </cell>
          <cell r="D25">
            <v>36</v>
          </cell>
          <cell r="E25">
            <v>-221</v>
          </cell>
          <cell r="F25">
            <v>-27</v>
          </cell>
          <cell r="G25">
            <v>-117</v>
          </cell>
          <cell r="H25">
            <v>0</v>
          </cell>
          <cell r="I25">
            <v>-50</v>
          </cell>
          <cell r="J25">
            <v>0</v>
          </cell>
          <cell r="K25">
            <v>-42</v>
          </cell>
          <cell r="L25">
            <v>0</v>
          </cell>
          <cell r="M25">
            <v>79</v>
          </cell>
          <cell r="P25">
            <v>-360</v>
          </cell>
          <cell r="U25">
            <v>-750</v>
          </cell>
          <cell r="W25">
            <v>-236</v>
          </cell>
          <cell r="X25">
            <v>-405</v>
          </cell>
          <cell r="Y25">
            <v>-317.07142857142856</v>
          </cell>
          <cell r="AA25">
            <v>0</v>
          </cell>
          <cell r="AB25">
            <v>-12.178571428571429</v>
          </cell>
          <cell r="AF25">
            <v>0</v>
          </cell>
          <cell r="AG25">
            <v>2.6428571428571428</v>
          </cell>
          <cell r="AM25">
            <v>-345</v>
          </cell>
          <cell r="AS25">
            <v>-750</v>
          </cell>
          <cell r="AV25">
            <v>-16.321428571428573</v>
          </cell>
          <cell r="AW25">
            <v>-74.857142857142861</v>
          </cell>
          <cell r="AX25">
            <v>-90.678571428571431</v>
          </cell>
          <cell r="AY25">
            <v>-73.642857142857139</v>
          </cell>
          <cell r="AZ25">
            <v>-27.071428571428573</v>
          </cell>
          <cell r="BA25">
            <v>-34.5</v>
          </cell>
          <cell r="BB25">
            <v>-212.03571428571428</v>
          </cell>
          <cell r="BC25">
            <v>1.5</v>
          </cell>
          <cell r="BD25">
            <v>-59.5</v>
          </cell>
          <cell r="BE25">
            <v>-5.25</v>
          </cell>
          <cell r="BJ25">
            <v>-15</v>
          </cell>
          <cell r="BK25">
            <v>-110</v>
          </cell>
          <cell r="BL25">
            <v>-100</v>
          </cell>
          <cell r="BM25">
            <v>-100</v>
          </cell>
          <cell r="BN25">
            <v>-35</v>
          </cell>
          <cell r="BO25">
            <v>-45</v>
          </cell>
          <cell r="BP25">
            <v>-225</v>
          </cell>
          <cell r="BQ25">
            <v>-40</v>
          </cell>
          <cell r="BR25">
            <v>-80</v>
          </cell>
          <cell r="BS25">
            <v>0</v>
          </cell>
          <cell r="BY25">
            <v>-12.037857142857145</v>
          </cell>
          <cell r="CD25">
            <v>-12.037857142857145</v>
          </cell>
        </row>
        <row r="26">
          <cell r="A26">
            <v>21</v>
          </cell>
          <cell r="B26">
            <v>3</v>
          </cell>
          <cell r="C26">
            <v>-70</v>
          </cell>
          <cell r="D26">
            <v>103</v>
          </cell>
          <cell r="E26">
            <v>-225</v>
          </cell>
          <cell r="F26">
            <v>-26</v>
          </cell>
          <cell r="G26">
            <v>-120</v>
          </cell>
          <cell r="H26">
            <v>0</v>
          </cell>
          <cell r="I26">
            <v>-50</v>
          </cell>
          <cell r="J26">
            <v>0</v>
          </cell>
          <cell r="K26">
            <v>-44</v>
          </cell>
          <cell r="L26">
            <v>0</v>
          </cell>
          <cell r="M26">
            <v>114</v>
          </cell>
          <cell r="P26">
            <v>-315</v>
          </cell>
          <cell r="U26">
            <v>-750</v>
          </cell>
          <cell r="W26">
            <v>-240</v>
          </cell>
          <cell r="X26">
            <v>-405</v>
          </cell>
          <cell r="Y26">
            <v>-317.07142857142856</v>
          </cell>
          <cell r="AA26">
            <v>0</v>
          </cell>
          <cell r="AB26">
            <v>-12.178571428571429</v>
          </cell>
          <cell r="AF26">
            <v>0</v>
          </cell>
          <cell r="AG26">
            <v>2.6428571428571428</v>
          </cell>
          <cell r="AM26">
            <v>-345</v>
          </cell>
          <cell r="AS26">
            <v>-750</v>
          </cell>
          <cell r="AV26">
            <v>-16.321428571428573</v>
          </cell>
          <cell r="AW26">
            <v>-74.857142857142861</v>
          </cell>
          <cell r="AX26">
            <v>-90.678571428571431</v>
          </cell>
          <cell r="AY26">
            <v>-73.642857142857139</v>
          </cell>
          <cell r="AZ26">
            <v>-27.071428571428573</v>
          </cell>
          <cell r="BA26">
            <v>-34.5</v>
          </cell>
          <cell r="BB26">
            <v>-212.03571428571428</v>
          </cell>
          <cell r="BC26">
            <v>1.5</v>
          </cell>
          <cell r="BD26">
            <v>-59.5</v>
          </cell>
          <cell r="BE26">
            <v>-5.25</v>
          </cell>
          <cell r="BJ26">
            <v>-15</v>
          </cell>
          <cell r="BK26">
            <v>-110</v>
          </cell>
          <cell r="BL26">
            <v>-100</v>
          </cell>
          <cell r="BM26">
            <v>-100</v>
          </cell>
          <cell r="BN26">
            <v>-35</v>
          </cell>
          <cell r="BO26">
            <v>-45</v>
          </cell>
          <cell r="BP26">
            <v>-225</v>
          </cell>
          <cell r="BQ26">
            <v>-40</v>
          </cell>
          <cell r="BR26">
            <v>-80</v>
          </cell>
          <cell r="BS26">
            <v>0</v>
          </cell>
          <cell r="BY26">
            <v>-12.639750000000003</v>
          </cell>
          <cell r="CD26">
            <v>-12.639750000000003</v>
          </cell>
        </row>
        <row r="27">
          <cell r="A27">
            <v>22</v>
          </cell>
          <cell r="B27">
            <v>4</v>
          </cell>
          <cell r="C27">
            <v>-62</v>
          </cell>
          <cell r="D27">
            <v>3</v>
          </cell>
          <cell r="E27">
            <v>-225</v>
          </cell>
          <cell r="F27">
            <v>-27</v>
          </cell>
          <cell r="G27">
            <v>-116</v>
          </cell>
          <cell r="H27">
            <v>-92</v>
          </cell>
          <cell r="I27">
            <v>-48</v>
          </cell>
          <cell r="J27">
            <v>-68</v>
          </cell>
          <cell r="K27">
            <v>-43</v>
          </cell>
          <cell r="L27">
            <v>0</v>
          </cell>
          <cell r="M27">
            <v>225</v>
          </cell>
          <cell r="P27">
            <v>-449</v>
          </cell>
          <cell r="U27">
            <v>-750</v>
          </cell>
          <cell r="W27">
            <v>-394</v>
          </cell>
          <cell r="X27">
            <v>-405</v>
          </cell>
          <cell r="Y27">
            <v>-317.07142857142856</v>
          </cell>
          <cell r="AA27">
            <v>0</v>
          </cell>
          <cell r="AB27">
            <v>-12.178571428571429</v>
          </cell>
          <cell r="AF27">
            <v>0</v>
          </cell>
          <cell r="AG27">
            <v>2.6428571428571428</v>
          </cell>
          <cell r="AM27">
            <v>-345</v>
          </cell>
          <cell r="AS27">
            <v>-750</v>
          </cell>
          <cell r="AV27">
            <v>-16.321428571428573</v>
          </cell>
          <cell r="AW27">
            <v>-74.857142857142861</v>
          </cell>
          <cell r="AX27">
            <v>-90.678571428571431</v>
          </cell>
          <cell r="AY27">
            <v>-73.642857142857139</v>
          </cell>
          <cell r="AZ27">
            <v>-27.071428571428573</v>
          </cell>
          <cell r="BA27">
            <v>-34.5</v>
          </cell>
          <cell r="BB27">
            <v>-212.03571428571428</v>
          </cell>
          <cell r="BC27">
            <v>1.5</v>
          </cell>
          <cell r="BD27">
            <v>-59.5</v>
          </cell>
          <cell r="BE27">
            <v>-5.25</v>
          </cell>
          <cell r="BJ27">
            <v>-15</v>
          </cell>
          <cell r="BK27">
            <v>-110</v>
          </cell>
          <cell r="BL27">
            <v>-100</v>
          </cell>
          <cell r="BM27">
            <v>-100</v>
          </cell>
          <cell r="BN27">
            <v>-35</v>
          </cell>
          <cell r="BO27">
            <v>-45</v>
          </cell>
          <cell r="BP27">
            <v>-225</v>
          </cell>
          <cell r="BQ27">
            <v>-40</v>
          </cell>
          <cell r="BR27">
            <v>-80</v>
          </cell>
          <cell r="BS27">
            <v>0</v>
          </cell>
          <cell r="BY27">
            <v>-13.24164285714286</v>
          </cell>
          <cell r="CD27">
            <v>-13.24164285714286</v>
          </cell>
        </row>
        <row r="28">
          <cell r="A28">
            <v>23</v>
          </cell>
          <cell r="B28">
            <v>0</v>
          </cell>
          <cell r="C28">
            <v>-55</v>
          </cell>
          <cell r="D28">
            <v>-21</v>
          </cell>
          <cell r="E28">
            <v>-225</v>
          </cell>
          <cell r="F28">
            <v>-26</v>
          </cell>
          <cell r="G28">
            <v>-81</v>
          </cell>
          <cell r="H28">
            <v>-95</v>
          </cell>
          <cell r="I28">
            <v>-46</v>
          </cell>
          <cell r="J28">
            <v>-75</v>
          </cell>
          <cell r="K28">
            <v>-37</v>
          </cell>
          <cell r="L28">
            <v>-39</v>
          </cell>
          <cell r="M28">
            <v>69</v>
          </cell>
          <cell r="P28">
            <v>-631</v>
          </cell>
          <cell r="U28">
            <v>-750</v>
          </cell>
          <cell r="W28">
            <v>-360</v>
          </cell>
          <cell r="X28">
            <v>-405</v>
          </cell>
          <cell r="Y28">
            <v>-317.07142857142856</v>
          </cell>
          <cell r="AA28">
            <v>0</v>
          </cell>
          <cell r="AB28">
            <v>-12.178571428571429</v>
          </cell>
          <cell r="AF28">
            <v>0</v>
          </cell>
          <cell r="AG28">
            <v>2.6428571428571428</v>
          </cell>
          <cell r="AM28">
            <v>-345</v>
          </cell>
          <cell r="AS28">
            <v>-750</v>
          </cell>
          <cell r="AV28">
            <v>-16.321428571428573</v>
          </cell>
          <cell r="AW28">
            <v>-74.857142857142861</v>
          </cell>
          <cell r="AX28">
            <v>-90.678571428571431</v>
          </cell>
          <cell r="AY28">
            <v>-73.642857142857139</v>
          </cell>
          <cell r="AZ28">
            <v>-27.071428571428573</v>
          </cell>
          <cell r="BA28">
            <v>-34.5</v>
          </cell>
          <cell r="BB28">
            <v>-212.03571428571428</v>
          </cell>
          <cell r="BC28">
            <v>1.5</v>
          </cell>
          <cell r="BD28">
            <v>-59.5</v>
          </cell>
          <cell r="BE28">
            <v>-5.25</v>
          </cell>
          <cell r="BJ28">
            <v>-15</v>
          </cell>
          <cell r="BK28">
            <v>-110</v>
          </cell>
          <cell r="BL28">
            <v>-100</v>
          </cell>
          <cell r="BM28">
            <v>-100</v>
          </cell>
          <cell r="BN28">
            <v>-35</v>
          </cell>
          <cell r="BO28">
            <v>-45</v>
          </cell>
          <cell r="BP28">
            <v>-225</v>
          </cell>
          <cell r="BQ28">
            <v>-40</v>
          </cell>
          <cell r="BR28">
            <v>-80</v>
          </cell>
          <cell r="BS28">
            <v>0</v>
          </cell>
          <cell r="BY28">
            <v>-13.843535714285718</v>
          </cell>
          <cell r="CD28">
            <v>-13.843535714285718</v>
          </cell>
        </row>
        <row r="29">
          <cell r="A29">
            <v>24</v>
          </cell>
          <cell r="B29">
            <v>0</v>
          </cell>
          <cell r="C29">
            <v>-54</v>
          </cell>
          <cell r="D29">
            <v>33</v>
          </cell>
          <cell r="E29">
            <v>-225</v>
          </cell>
          <cell r="F29">
            <v>-26</v>
          </cell>
          <cell r="G29">
            <v>-111</v>
          </cell>
          <cell r="H29">
            <v>-95</v>
          </cell>
          <cell r="I29">
            <v>-44</v>
          </cell>
          <cell r="J29">
            <v>-75</v>
          </cell>
          <cell r="K29">
            <v>-43</v>
          </cell>
          <cell r="L29">
            <v>0</v>
          </cell>
          <cell r="M29">
            <v>297</v>
          </cell>
          <cell r="P29">
            <v>-343</v>
          </cell>
          <cell r="U29">
            <v>-750</v>
          </cell>
          <cell r="W29">
            <v>-394</v>
          </cell>
          <cell r="X29">
            <v>-405</v>
          </cell>
          <cell r="Y29">
            <v>-317.07142857142856</v>
          </cell>
          <cell r="AA29">
            <v>0</v>
          </cell>
          <cell r="AB29">
            <v>-12.178571428571429</v>
          </cell>
          <cell r="AF29">
            <v>0</v>
          </cell>
          <cell r="AG29">
            <v>2.6428571428571428</v>
          </cell>
          <cell r="AM29">
            <v>-345</v>
          </cell>
          <cell r="AS29">
            <v>-750</v>
          </cell>
          <cell r="AV29">
            <v>-16.321428571428573</v>
          </cell>
          <cell r="AW29">
            <v>-74.857142857142861</v>
          </cell>
          <cell r="AX29">
            <v>-90.678571428571431</v>
          </cell>
          <cell r="AY29">
            <v>-73.642857142857139</v>
          </cell>
          <cell r="AZ29">
            <v>-27.071428571428573</v>
          </cell>
          <cell r="BA29">
            <v>-34.5</v>
          </cell>
          <cell r="BB29">
            <v>-212.03571428571428</v>
          </cell>
          <cell r="BC29">
            <v>1.5</v>
          </cell>
          <cell r="BD29">
            <v>-59.5</v>
          </cell>
          <cell r="BE29">
            <v>-5.25</v>
          </cell>
          <cell r="BJ29">
            <v>-15</v>
          </cell>
          <cell r="BK29">
            <v>-110</v>
          </cell>
          <cell r="BL29">
            <v>-100</v>
          </cell>
          <cell r="BM29">
            <v>-100</v>
          </cell>
          <cell r="BN29">
            <v>-35</v>
          </cell>
          <cell r="BO29">
            <v>-45</v>
          </cell>
          <cell r="BP29">
            <v>-225</v>
          </cell>
          <cell r="BQ29">
            <v>-40</v>
          </cell>
          <cell r="BR29">
            <v>-80</v>
          </cell>
          <cell r="BS29">
            <v>0</v>
          </cell>
          <cell r="BY29">
            <v>-14.445428571428575</v>
          </cell>
          <cell r="CD29">
            <v>-14.445428571428575</v>
          </cell>
        </row>
        <row r="30">
          <cell r="A30">
            <v>25</v>
          </cell>
          <cell r="B30">
            <v>0</v>
          </cell>
          <cell r="C30">
            <v>-57</v>
          </cell>
          <cell r="D30">
            <v>0</v>
          </cell>
          <cell r="E30">
            <v>-225</v>
          </cell>
          <cell r="F30">
            <v>-20</v>
          </cell>
          <cell r="G30">
            <v>-109</v>
          </cell>
          <cell r="H30">
            <v>-95</v>
          </cell>
          <cell r="I30">
            <v>-43</v>
          </cell>
          <cell r="J30">
            <v>-75</v>
          </cell>
          <cell r="K30">
            <v>-43</v>
          </cell>
          <cell r="L30">
            <v>0</v>
          </cell>
          <cell r="M30">
            <v>152</v>
          </cell>
          <cell r="P30">
            <v>-515</v>
          </cell>
          <cell r="U30">
            <v>-750</v>
          </cell>
          <cell r="W30">
            <v>-385</v>
          </cell>
          <cell r="X30">
            <v>-405</v>
          </cell>
          <cell r="Y30">
            <v>-317.07142857142856</v>
          </cell>
          <cell r="AA30">
            <v>0</v>
          </cell>
          <cell r="AB30">
            <v>-12.178571428571429</v>
          </cell>
          <cell r="AF30">
            <v>0</v>
          </cell>
          <cell r="AG30">
            <v>2.6428571428571428</v>
          </cell>
          <cell r="AM30">
            <v>-345</v>
          </cell>
          <cell r="AS30">
            <v>-750</v>
          </cell>
          <cell r="AV30">
            <v>-16.321428571428573</v>
          </cell>
          <cell r="AW30">
            <v>-74.857142857142861</v>
          </cell>
          <cell r="AX30">
            <v>-90.678571428571431</v>
          </cell>
          <cell r="BC30">
            <v>1.5</v>
          </cell>
          <cell r="BJ30">
            <v>-15</v>
          </cell>
          <cell r="BK30">
            <v>-110</v>
          </cell>
          <cell r="BL30">
            <v>-100</v>
          </cell>
          <cell r="BM30">
            <v>-100</v>
          </cell>
          <cell r="BN30">
            <v>-35</v>
          </cell>
          <cell r="BO30">
            <v>-45</v>
          </cell>
          <cell r="BP30">
            <v>-225</v>
          </cell>
          <cell r="BQ30">
            <v>-40</v>
          </cell>
          <cell r="BR30">
            <v>-80</v>
          </cell>
          <cell r="BS30">
            <v>0</v>
          </cell>
          <cell r="BY30">
            <v>-15.047321428571433</v>
          </cell>
          <cell r="CD30">
            <v>-15.047321428571433</v>
          </cell>
        </row>
        <row r="31">
          <cell r="A31">
            <v>26</v>
          </cell>
          <cell r="B31">
            <v>0</v>
          </cell>
          <cell r="C31">
            <v>-27</v>
          </cell>
          <cell r="D31">
            <v>1</v>
          </cell>
          <cell r="E31">
            <v>-138</v>
          </cell>
          <cell r="F31">
            <v>-20</v>
          </cell>
          <cell r="G31">
            <v>0</v>
          </cell>
          <cell r="H31">
            <v>-94</v>
          </cell>
          <cell r="I31">
            <v>-42</v>
          </cell>
          <cell r="J31">
            <v>-75</v>
          </cell>
          <cell r="K31">
            <v>0</v>
          </cell>
          <cell r="L31">
            <v>36</v>
          </cell>
          <cell r="M31">
            <v>290</v>
          </cell>
          <cell r="P31">
            <v>-69</v>
          </cell>
          <cell r="U31">
            <v>-750</v>
          </cell>
          <cell r="W31">
            <v>-231</v>
          </cell>
          <cell r="X31">
            <v>-405</v>
          </cell>
          <cell r="Y31">
            <v>-317.07142857142856</v>
          </cell>
          <cell r="AA31">
            <v>0</v>
          </cell>
          <cell r="AF31">
            <v>0</v>
          </cell>
          <cell r="AM31">
            <v>-345</v>
          </cell>
          <cell r="AS31">
            <v>-750</v>
          </cell>
          <cell r="AV31">
            <v>-16.321428571428573</v>
          </cell>
          <cell r="AW31">
            <v>-74.857142857142861</v>
          </cell>
          <cell r="AX31">
            <v>-90.678571428571431</v>
          </cell>
          <cell r="BC31">
            <v>1.5</v>
          </cell>
          <cell r="BJ31">
            <v>-15</v>
          </cell>
          <cell r="BK31">
            <v>-110</v>
          </cell>
          <cell r="BL31">
            <v>-100</v>
          </cell>
          <cell r="BM31">
            <v>-100</v>
          </cell>
          <cell r="BN31">
            <v>-35</v>
          </cell>
          <cell r="BO31">
            <v>-45</v>
          </cell>
          <cell r="BP31">
            <v>-225</v>
          </cell>
          <cell r="BQ31">
            <v>-40</v>
          </cell>
          <cell r="BR31">
            <v>-80</v>
          </cell>
          <cell r="BS31">
            <v>0</v>
          </cell>
          <cell r="BY31">
            <v>-15.64921428571429</v>
          </cell>
          <cell r="CD31">
            <v>-15.64921428571429</v>
          </cell>
        </row>
        <row r="32">
          <cell r="A32">
            <v>27</v>
          </cell>
          <cell r="B32">
            <v>-29</v>
          </cell>
          <cell r="C32">
            <v>-60</v>
          </cell>
          <cell r="D32">
            <v>0</v>
          </cell>
          <cell r="E32">
            <v>-154</v>
          </cell>
          <cell r="F32">
            <v>-19</v>
          </cell>
          <cell r="G32">
            <v>0</v>
          </cell>
          <cell r="H32">
            <v>-93</v>
          </cell>
          <cell r="I32">
            <v>-43</v>
          </cell>
          <cell r="J32">
            <v>-75</v>
          </cell>
          <cell r="K32">
            <v>0</v>
          </cell>
          <cell r="L32">
            <v>93</v>
          </cell>
          <cell r="M32">
            <v>182</v>
          </cell>
          <cell r="P32">
            <v>-198</v>
          </cell>
          <cell r="U32">
            <v>-750</v>
          </cell>
          <cell r="X32">
            <v>-405</v>
          </cell>
          <cell r="AA32">
            <v>0</v>
          </cell>
          <cell r="AF32">
            <v>0</v>
          </cell>
          <cell r="AM32">
            <v>-345</v>
          </cell>
          <cell r="AS32">
            <v>-750</v>
          </cell>
          <cell r="BJ32">
            <v>-15</v>
          </cell>
          <cell r="BK32">
            <v>-110</v>
          </cell>
          <cell r="BL32">
            <v>-100</v>
          </cell>
          <cell r="BM32">
            <v>-100</v>
          </cell>
          <cell r="BN32">
            <v>-35</v>
          </cell>
          <cell r="BO32">
            <v>-45</v>
          </cell>
          <cell r="BP32">
            <v>-225</v>
          </cell>
          <cell r="BQ32">
            <v>-40</v>
          </cell>
          <cell r="BR32">
            <v>-80</v>
          </cell>
          <cell r="BS32">
            <v>0</v>
          </cell>
          <cell r="BY32">
            <v>-16.251107142857148</v>
          </cell>
          <cell r="CD32">
            <v>-16.251107142857148</v>
          </cell>
        </row>
      </sheetData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2"/>
      <sheetName val="B2.1"/>
      <sheetName val="B-2.1a"/>
      <sheetName val="B-2.2"/>
      <sheetName val="B-2.3"/>
      <sheetName val="B-2.4"/>
      <sheetName val="B-2.5"/>
      <sheetName val="B-2.6"/>
      <sheetName val="B-2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 Data, Margins, Discounts"/>
      <sheetName val="Price Workout Sheet"/>
      <sheetName val="Customer Issue"/>
      <sheetName val="Deal Summary"/>
      <sheetName val="Produc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angible Plant"/>
      <sheetName val="Production"/>
      <sheetName val="Storage"/>
      <sheetName val="Transmission"/>
      <sheetName val="Distribution"/>
      <sheetName val="General Plant"/>
      <sheetName val="Tax Rates"/>
      <sheetName val="39 Year Rat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Yr. Life</v>
          </cell>
          <cell r="B1" t="str">
            <v>Year 1</v>
          </cell>
          <cell r="C1" t="str">
            <v>Year 2</v>
          </cell>
          <cell r="D1" t="str">
            <v>Year 3</v>
          </cell>
          <cell r="E1" t="str">
            <v>Year 4</v>
          </cell>
          <cell r="F1" t="str">
            <v>Description</v>
          </cell>
        </row>
        <row r="2">
          <cell r="A2">
            <v>1</v>
          </cell>
          <cell r="B2">
            <v>1</v>
          </cell>
          <cell r="C2">
            <v>0</v>
          </cell>
          <cell r="D2">
            <v>0</v>
          </cell>
          <cell r="E2">
            <v>0</v>
          </cell>
          <cell r="F2" t="str">
            <v>Transportation Equipment - Duel Fuel Kits &lt;= 2,000</v>
          </cell>
        </row>
        <row r="3">
          <cell r="A3">
            <v>1</v>
          </cell>
          <cell r="B3">
            <v>1</v>
          </cell>
          <cell r="C3">
            <v>0</v>
          </cell>
          <cell r="D3">
            <v>0</v>
          </cell>
          <cell r="E3">
            <v>0</v>
          </cell>
          <cell r="F3" t="str">
            <v>Duel Fuel Stations &lt;= 100,000</v>
          </cell>
        </row>
        <row r="4">
          <cell r="A4">
            <v>3</v>
          </cell>
          <cell r="B4">
            <v>0.16666666666666666</v>
          </cell>
          <cell r="C4">
            <v>0.33333333333333331</v>
          </cell>
          <cell r="D4">
            <v>0.33333333333333331</v>
          </cell>
          <cell r="E4">
            <v>0.16666666666666666</v>
          </cell>
          <cell r="F4" t="str">
            <v>Intangible Plant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</v>
          </cell>
          <cell r="F5" t="str">
            <v>Office Furniture &amp; Equipment - Computers</v>
          </cell>
        </row>
        <row r="6">
          <cell r="A6">
            <v>5</v>
          </cell>
          <cell r="B6">
            <v>0.2</v>
          </cell>
          <cell r="C6">
            <v>0.32</v>
          </cell>
          <cell r="D6">
            <v>0.192</v>
          </cell>
          <cell r="E6">
            <v>0.1152</v>
          </cell>
          <cell r="F6" t="str">
            <v>Office Furniture &amp; Equipment - Equipment</v>
          </cell>
        </row>
        <row r="7">
          <cell r="A7">
            <v>5</v>
          </cell>
          <cell r="B7">
            <v>0.2</v>
          </cell>
          <cell r="C7">
            <v>0.32</v>
          </cell>
          <cell r="D7">
            <v>0.192</v>
          </cell>
          <cell r="E7">
            <v>0.1152</v>
          </cell>
          <cell r="F7" t="str">
            <v>Transportation Equipment - Automobiles</v>
          </cell>
        </row>
        <row r="8">
          <cell r="A8">
            <v>5</v>
          </cell>
          <cell r="B8">
            <v>0.2</v>
          </cell>
          <cell r="C8">
            <v>0.32</v>
          </cell>
          <cell r="D8">
            <v>0.192</v>
          </cell>
          <cell r="E8">
            <v>0.1152</v>
          </cell>
          <cell r="F8" t="str">
            <v>Transportation Equipment - Trucks</v>
          </cell>
        </row>
        <row r="9">
          <cell r="A9">
            <v>5</v>
          </cell>
          <cell r="B9">
            <v>0.2</v>
          </cell>
          <cell r="C9">
            <v>0.32</v>
          </cell>
          <cell r="D9">
            <v>0.192</v>
          </cell>
          <cell r="E9">
            <v>0.1152</v>
          </cell>
          <cell r="F9" t="str">
            <v>Transportation Equipment - Trailers</v>
          </cell>
        </row>
        <row r="10">
          <cell r="A10">
            <v>5</v>
          </cell>
          <cell r="B10">
            <v>0.2</v>
          </cell>
          <cell r="C10">
            <v>0.32</v>
          </cell>
          <cell r="D10">
            <v>0.192</v>
          </cell>
          <cell r="E10">
            <v>0.1152</v>
          </cell>
          <cell r="F10" t="str">
            <v>Transportation Equipment - Duel Fuel Kits &gt; 2,000</v>
          </cell>
        </row>
        <row r="11">
          <cell r="A11">
            <v>7</v>
          </cell>
          <cell r="B11">
            <v>0.14285999999999999</v>
          </cell>
          <cell r="C11">
            <v>0.24490000000000001</v>
          </cell>
          <cell r="D11">
            <v>0.17493</v>
          </cell>
          <cell r="E11">
            <v>0.12495000000000001</v>
          </cell>
          <cell r="F11" t="str">
            <v>Production &amp; Gathering</v>
          </cell>
        </row>
        <row r="12">
          <cell r="A12">
            <v>7</v>
          </cell>
          <cell r="B12">
            <v>0.14285999999999999</v>
          </cell>
          <cell r="C12">
            <v>0.24490000000000001</v>
          </cell>
          <cell r="D12">
            <v>0.17493</v>
          </cell>
          <cell r="E12">
            <v>0.12495000000000001</v>
          </cell>
          <cell r="F12" t="str">
            <v>Office Furniture &amp; Equipment - Furniture</v>
          </cell>
        </row>
        <row r="13">
          <cell r="A13">
            <v>7</v>
          </cell>
          <cell r="B13">
            <v>0.14285999999999999</v>
          </cell>
          <cell r="C13">
            <v>0.24490000000000001</v>
          </cell>
          <cell r="D13">
            <v>0.17493</v>
          </cell>
          <cell r="E13">
            <v>0.12495000000000001</v>
          </cell>
          <cell r="F13" t="str">
            <v>Stores Equipment</v>
          </cell>
        </row>
        <row r="14">
          <cell r="A14">
            <v>7</v>
          </cell>
          <cell r="B14">
            <v>0.14285999999999999</v>
          </cell>
          <cell r="C14">
            <v>0.24490000000000001</v>
          </cell>
          <cell r="D14">
            <v>0.17493</v>
          </cell>
          <cell r="E14">
            <v>0.12495000000000001</v>
          </cell>
          <cell r="F14" t="str">
            <v>Tools, Shop &amp; Garage Equipment</v>
          </cell>
        </row>
        <row r="15">
          <cell r="A15">
            <v>7</v>
          </cell>
          <cell r="B15">
            <v>0.14285999999999999</v>
          </cell>
          <cell r="C15">
            <v>0.24490000000000001</v>
          </cell>
          <cell r="D15">
            <v>0.17493</v>
          </cell>
          <cell r="E15">
            <v>0.12495000000000001</v>
          </cell>
          <cell r="F15" t="str">
            <v>Miscellaneous Equipment</v>
          </cell>
        </row>
        <row r="16">
          <cell r="A16">
            <v>7</v>
          </cell>
          <cell r="B16">
            <v>0.14285999999999999</v>
          </cell>
          <cell r="C16">
            <v>0.24490000000000001</v>
          </cell>
          <cell r="D16">
            <v>0.17493</v>
          </cell>
          <cell r="E16">
            <v>0.12495000000000001</v>
          </cell>
          <cell r="F16" t="str">
            <v>Office Furniture &amp; Equipment - Legal Books</v>
          </cell>
        </row>
        <row r="17">
          <cell r="A17">
            <v>15</v>
          </cell>
          <cell r="B17">
            <v>0.05</v>
          </cell>
          <cell r="C17">
            <v>9.5000000000000001E-2</v>
          </cell>
          <cell r="D17">
            <v>8.5500000000000007E-2</v>
          </cell>
          <cell r="E17">
            <v>7.6899999999999996E-2</v>
          </cell>
          <cell r="F17" t="str">
            <v>Storage, Transmission, &amp; Distribution for 08, 09 &amp; 2010 Investments</v>
          </cell>
        </row>
        <row r="18">
          <cell r="A18">
            <v>20</v>
          </cell>
          <cell r="B18">
            <v>3.7499999999999999E-2</v>
          </cell>
          <cell r="C18">
            <v>7.22E-2</v>
          </cell>
          <cell r="D18">
            <v>6.6799999999999998E-2</v>
          </cell>
          <cell r="E18">
            <v>6.1800000000000001E-2</v>
          </cell>
          <cell r="F18" t="str">
            <v>Distribution for 2011 &amp; Beyond Investments</v>
          </cell>
        </row>
        <row r="19">
          <cell r="A19">
            <v>20</v>
          </cell>
          <cell r="B19">
            <v>3.7499999999999999E-2</v>
          </cell>
          <cell r="C19">
            <v>7.22E-2</v>
          </cell>
          <cell r="D19">
            <v>6.6799999999999998E-2</v>
          </cell>
          <cell r="E19">
            <v>6.1800000000000001E-2</v>
          </cell>
          <cell r="F19" t="str">
            <v>Duel Fuel Stations &gt; 100,000</v>
          </cell>
        </row>
        <row r="20">
          <cell r="A20">
            <v>20</v>
          </cell>
          <cell r="B20">
            <v>3.7499999999999999E-2</v>
          </cell>
          <cell r="C20">
            <v>7.22E-2</v>
          </cell>
          <cell r="D20">
            <v>6.6799999999999998E-2</v>
          </cell>
          <cell r="E20">
            <v>6.1800000000000001E-2</v>
          </cell>
          <cell r="F20" t="str">
            <v>Power Operated Equipment</v>
          </cell>
        </row>
        <row r="21">
          <cell r="A21">
            <v>20</v>
          </cell>
          <cell r="B21">
            <v>3.7499999999999999E-2</v>
          </cell>
          <cell r="C21">
            <v>7.22E-2</v>
          </cell>
          <cell r="D21">
            <v>6.6799999999999998E-2</v>
          </cell>
          <cell r="E21">
            <v>6.1800000000000001E-2</v>
          </cell>
          <cell r="F21" t="str">
            <v>Communication Equipment - Radio</v>
          </cell>
        </row>
        <row r="22">
          <cell r="A22">
            <v>20</v>
          </cell>
          <cell r="B22">
            <v>3.7499999999999999E-2</v>
          </cell>
          <cell r="C22">
            <v>7.22E-2</v>
          </cell>
          <cell r="D22">
            <v>6.6799999999999998E-2</v>
          </cell>
          <cell r="E22">
            <v>6.1800000000000001E-2</v>
          </cell>
          <cell r="F22" t="str">
            <v>Communication Equipment - Telephone</v>
          </cell>
        </row>
        <row r="23">
          <cell r="A23">
            <v>20</v>
          </cell>
          <cell r="B23">
            <v>3.7499999999999999E-2</v>
          </cell>
          <cell r="C23">
            <v>7.22E-2</v>
          </cell>
          <cell r="D23">
            <v>6.6799999999999998E-2</v>
          </cell>
          <cell r="E23">
            <v>6.1800000000000001E-2</v>
          </cell>
          <cell r="F23" t="str">
            <v>Rights of Way - Communication</v>
          </cell>
        </row>
        <row r="24">
          <cell r="A24">
            <v>39</v>
          </cell>
          <cell r="B24">
            <v>1.391E-2</v>
          </cell>
          <cell r="C24">
            <v>2.564E-2</v>
          </cell>
          <cell r="D24">
            <v>2.564E-2</v>
          </cell>
          <cell r="E24">
            <v>2.564E-2</v>
          </cell>
          <cell r="F24" t="str">
            <v>Structures and Improvements</v>
          </cell>
        </row>
      </sheetData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 Details"/>
      <sheetName val="Count of Nodes by Type"/>
      <sheetName val="Complete Listing incl LCN"/>
      <sheetName val="LCN Nod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 Summary"/>
      <sheetName val="Sheet3"/>
      <sheetName val="P&amp;L"/>
      <sheetName val="BT Summary ASC 101504"/>
      <sheetName val="Signed off PB Finsumm"/>
      <sheetName val="Finsumm"/>
      <sheetName val="Equipt"/>
      <sheetName val="Price Summ"/>
      <sheetName val="Revised Position"/>
      <sheetName val="Bus Case 101304"/>
      <sheetName val="CAPEX Normalization - BT Ca (3)"/>
      <sheetName val="CAPEX Normalization - BT Case"/>
      <sheetName val="BT Summary ASC 101304 (2)"/>
      <sheetName val="I. Summary ASC 101304"/>
      <sheetName val="Roll-Forward"/>
      <sheetName val="Normalization Change"/>
      <sheetName val="Bus Case 091004"/>
      <sheetName val="I. Summary ASC 090104 (2)"/>
      <sheetName val="CAPEX Normalization - BT Ca (2)"/>
      <sheetName val="Original Technology"/>
      <sheetName val="BT Yr 1 Base Case Review"/>
      <sheetName val="BT 7 Year Base Case Review"/>
      <sheetName val="Consider Revised Target"/>
      <sheetName val="BT Pricing Initiatives"/>
      <sheetName val="BMS Actions"/>
      <sheetName val="BMS Scars"/>
      <sheetName val="D - Global Remote Access"/>
      <sheetName val="Dial Internet User"/>
      <sheetName val="Managed Broadband User"/>
      <sheetName val="MPLS"/>
      <sheetName val="Nwks"/>
      <sheetName val="Bus Case Total"/>
      <sheetName val="Pay1"/>
      <sheetName val="Pay2"/>
      <sheetName val="Pay3"/>
      <sheetName val="I. Summary ASC 101304 (2)"/>
      <sheetName val="Base Inputs"/>
      <sheetName val="Sheet1"/>
      <sheetName val="XI. Resource Baselines"/>
      <sheetName val="Revised Bus Case (2)"/>
      <sheetName val="I. Summary ASC 101204"/>
      <sheetName val="I. Summary ASC 090104"/>
      <sheetName val="Voice Transport 2003"/>
      <sheetName val="BMS - Base Case Control Sheet"/>
      <sheetName val="Refresh&amp;Depn (2)"/>
      <sheetName val="In Scope Business Case"/>
      <sheetName val="Original Fin summ incremental"/>
      <sheetName val="Voice Reconciliation"/>
      <sheetName val="Voice"/>
      <sheetName val="PB Reconciliation"/>
      <sheetName val="Sheet2"/>
      <sheetName val="Revised Bus Case"/>
      <sheetName val="Original Buy Back"/>
      <sheetName val="Future State Savings Initiative"/>
      <sheetName val="New Wan Summary"/>
      <sheetName val="MPLS Transport future"/>
      <sheetName val="New Lan Summary"/>
      <sheetName val="New Remote Access"/>
      <sheetName val="New Internet Infrastructue"/>
      <sheetName val="New Jersey Man"/>
      <sheetName val="New Global Enterprise Service"/>
      <sheetName val="Product Summary"/>
      <sheetName val="Roll Out"/>
      <sheetName val="N Business Partner Connectivity"/>
      <sheetName val="New Voice Support"/>
      <sheetName val="Wireless Support Services"/>
      <sheetName val="E Bonding Mgmt"/>
      <sheetName val="Volumetrics"/>
      <sheetName val="MPLS Savings"/>
      <sheetName val="Assumptions"/>
      <sheetName val="Peer Review"/>
      <sheetName val="FX Rates"/>
      <sheetName val="Access savings"/>
      <sheetName val="Error Checks"/>
      <sheetName val="Resource"/>
      <sheetName val="Resource Costs"/>
      <sheetName val="BMS Salary Costs"/>
      <sheetName val="Tech Des Res"/>
      <sheetName val="Transition res"/>
      <sheetName val="HR Costs"/>
      <sheetName val="MPLS P&amp;L"/>
      <sheetName val="Wan circuit costs"/>
      <sheetName val="Management Links"/>
      <sheetName val="Voice IP cards"/>
      <sheetName val="Rolloutdetail"/>
      <sheetName val="Voice refresh"/>
      <sheetName val="Parallel Run costs"/>
      <sheetName val="site type"/>
      <sheetName val="Refresh&amp;Depn"/>
      <sheetName val="Misc."/>
      <sheetName val="Voice Commun"/>
      <sheetName val="Price Pres"/>
      <sheetName val="3rd party contracts"/>
      <sheetName val="Original Asset Depreciation"/>
      <sheetName val="FB BT"/>
      <sheetName val="Signed off PB FB BT"/>
      <sheetName val="FB BTGsol"/>
      <sheetName val="FB BTGsol VA"/>
      <sheetName val="Names"/>
      <sheetName val="IP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"/>
      <sheetName val="Rating Tables"/>
      <sheetName val="Hourly"/>
      <sheetName val="Contractor"/>
      <sheetName val="Consulting"/>
      <sheetName val="Outside Purchased Services"/>
      <sheetName val="Expense Worksheet"/>
      <sheetName val="BUDGET SUMMARY"/>
      <sheetName val="xref acct"/>
      <sheetName val="Headcount"/>
      <sheetName val="Print File"/>
      <sheetName val="Chart of Accounts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>
        <row r="3">
          <cell r="A3" t="str">
            <v>Acct</v>
          </cell>
          <cell r="B3" t="str">
            <v>ACCOUNTS</v>
          </cell>
          <cell r="C3" t="str">
            <v>Classification</v>
          </cell>
        </row>
        <row r="4">
          <cell r="A4">
            <v>601000</v>
          </cell>
          <cell r="B4" t="str">
            <v>601000  SALARIES-EXEMPT</v>
          </cell>
          <cell r="C4" t="str">
            <v>SALARIES AND BENEFITS</v>
          </cell>
        </row>
        <row r="5">
          <cell r="A5">
            <v>601001</v>
          </cell>
          <cell r="B5" t="str">
            <v>601001  SALARIES-NON-EXEMPT</v>
          </cell>
          <cell r="C5" t="str">
            <v>SALARIES AND BENEFITS</v>
          </cell>
        </row>
        <row r="6">
          <cell r="A6">
            <v>601005</v>
          </cell>
          <cell r="B6" t="str">
            <v>601005  SALARIES-OVERTIME</v>
          </cell>
          <cell r="C6" t="str">
            <v>SALARIES AND BENEFITS</v>
          </cell>
        </row>
        <row r="7">
          <cell r="A7">
            <v>601007</v>
          </cell>
          <cell r="B7" t="str">
            <v>601007  SAL-SHIFT DIFF</v>
          </cell>
          <cell r="C7" t="str">
            <v>SALARIES AND BENEFITS</v>
          </cell>
        </row>
        <row r="8">
          <cell r="A8">
            <v>601010</v>
          </cell>
          <cell r="B8" t="str">
            <v>601010  SAL-TEMP LABOR</v>
          </cell>
          <cell r="C8" t="str">
            <v>SALARIES AND BENEFITS</v>
          </cell>
        </row>
        <row r="9">
          <cell r="A9">
            <v>601012</v>
          </cell>
          <cell r="B9" t="str">
            <v>601012  SALARIES-EXEMPT FLEX</v>
          </cell>
          <cell r="C9" t="str">
            <v>SALARIES AND BENEFITS</v>
          </cell>
        </row>
        <row r="10">
          <cell r="A10">
            <v>601055</v>
          </cell>
          <cell r="B10" t="str">
            <v>601055  SAL-OTHER PAID TIME</v>
          </cell>
          <cell r="C10" t="str">
            <v>SALARIES AND BENEFITS</v>
          </cell>
        </row>
        <row r="11">
          <cell r="A11">
            <v>601056</v>
          </cell>
          <cell r="B11" t="str">
            <v>601056  SAL-GAIN SHARING</v>
          </cell>
          <cell r="C11" t="str">
            <v>SALARIES AND BENEFITS</v>
          </cell>
        </row>
        <row r="12">
          <cell r="A12">
            <v>601061</v>
          </cell>
          <cell r="B12" t="str">
            <v>601061  EXEMPT/PER FRINGE</v>
          </cell>
          <cell r="C12" t="str">
            <v>SALARIES AND BENEFITS</v>
          </cell>
        </row>
        <row r="13">
          <cell r="A13">
            <v>601062</v>
          </cell>
          <cell r="B13" t="str">
            <v>601062  NON-EX/PER FRINGE</v>
          </cell>
          <cell r="C13" t="str">
            <v>SALARIES AND BENEFITS</v>
          </cell>
        </row>
        <row r="14">
          <cell r="A14">
            <v>601069</v>
          </cell>
          <cell r="B14" t="str">
            <v>601069  TEMP/PER FRINGE</v>
          </cell>
          <cell r="C14" t="str">
            <v>SALARIES AND BENEFITS</v>
          </cell>
        </row>
        <row r="15">
          <cell r="A15">
            <v>601070</v>
          </cell>
          <cell r="B15" t="str">
            <v>601070  TEMP FRINGE % OF SAL</v>
          </cell>
          <cell r="C15" t="str">
            <v>SALARIES AND BENEFITS</v>
          </cell>
        </row>
        <row r="16">
          <cell r="A16">
            <v>601071</v>
          </cell>
          <cell r="B16" t="str">
            <v>601071  EXEMPT FRINGE % OF S</v>
          </cell>
          <cell r="C16" t="str">
            <v>SALARIES AND BENEFITS</v>
          </cell>
        </row>
        <row r="17">
          <cell r="A17">
            <v>601072</v>
          </cell>
          <cell r="B17" t="str">
            <v>601072  NON-EX FRINGE % OF S</v>
          </cell>
          <cell r="C17" t="str">
            <v>SALARIES AND BENEFITS</v>
          </cell>
        </row>
        <row r="18">
          <cell r="A18">
            <v>601161</v>
          </cell>
          <cell r="B18" t="str">
            <v>601161  WELLNESS PROGRAM</v>
          </cell>
          <cell r="C18" t="str">
            <v>SALARIES AND BENEFITS</v>
          </cell>
        </row>
        <row r="19">
          <cell r="A19">
            <v>602000</v>
          </cell>
          <cell r="B19" t="str">
            <v>602000  HRLY-SALARIES</v>
          </cell>
          <cell r="C19" t="str">
            <v>SALARIES AND BENEFITS</v>
          </cell>
        </row>
        <row r="20">
          <cell r="A20">
            <v>603002</v>
          </cell>
          <cell r="B20" t="str">
            <v>603002  SAFETY PROGRAM</v>
          </cell>
          <cell r="C20" t="str">
            <v>SALARIES AND BENEFITS</v>
          </cell>
        </row>
        <row r="21">
          <cell r="A21">
            <v>603010</v>
          </cell>
          <cell r="B21" t="str">
            <v>603010  EMPL REWARD AND REC</v>
          </cell>
          <cell r="C21" t="str">
            <v>SALARIES AND BENEFITS</v>
          </cell>
        </row>
        <row r="22">
          <cell r="A22">
            <v>603024</v>
          </cell>
          <cell r="B22" t="str">
            <v>603024  EMPLOYEE PROGRAMS</v>
          </cell>
          <cell r="C22" t="str">
            <v>SALARIES AND BENEFITS</v>
          </cell>
        </row>
        <row r="23">
          <cell r="A23">
            <v>603025</v>
          </cell>
          <cell r="B23" t="str">
            <v>603025  EMPLOYEE RELATIONS</v>
          </cell>
          <cell r="C23" t="str">
            <v>SALARIES AND BENEFITS</v>
          </cell>
        </row>
        <row r="24">
          <cell r="A24">
            <v>603028</v>
          </cell>
          <cell r="B24" t="str">
            <v>603028  SPOT AWARDS</v>
          </cell>
          <cell r="C24" t="str">
            <v>SALARIES AND BENEFITS</v>
          </cell>
        </row>
        <row r="25">
          <cell r="A25">
            <v>603115</v>
          </cell>
          <cell r="B25" t="str">
            <v>603115  PROD INTL CONS CLEAR</v>
          </cell>
          <cell r="C25" t="str">
            <v>SALARIES AND BENEFITS</v>
          </cell>
        </row>
        <row r="26">
          <cell r="A26">
            <v>602014</v>
          </cell>
          <cell r="B26" t="str">
            <v>602014  HOURLY-CAPITALIZED LABOR</v>
          </cell>
          <cell r="C26" t="str">
            <v>SALARIES AND BENEFITS</v>
          </cell>
        </row>
        <row r="27">
          <cell r="A27">
            <v>601901</v>
          </cell>
          <cell r="B27" t="str">
            <v>601901  ACTUAL DIRECT LABOR</v>
          </cell>
          <cell r="C27" t="str">
            <v>SALARIES AND BENEFITS</v>
          </cell>
        </row>
        <row r="28">
          <cell r="A28" t="e">
            <v>#VALUE!</v>
          </cell>
          <cell r="B28" t="str">
            <v>SALARIES AND BENEFITS</v>
          </cell>
          <cell r="C28" t="str">
            <v>SALARIES AND BENEFITS</v>
          </cell>
        </row>
        <row r="29">
          <cell r="A29">
            <v>601130</v>
          </cell>
          <cell r="B29" t="str">
            <v>601130  PROF&amp;CIVIC DUES/FEES</v>
          </cell>
          <cell r="C29" t="str">
            <v>EDUCATION AND TRAINING</v>
          </cell>
        </row>
        <row r="30">
          <cell r="A30">
            <v>601165</v>
          </cell>
          <cell r="B30" t="str">
            <v>601165  SAL-EXT SEMINARS</v>
          </cell>
          <cell r="C30" t="str">
            <v>EDUCATION AND TRAINING</v>
          </cell>
        </row>
        <row r="31">
          <cell r="A31">
            <v>601170</v>
          </cell>
          <cell r="B31" t="str">
            <v>601170  SAL-EDUC BENEFIT</v>
          </cell>
          <cell r="C31" t="str">
            <v>EDUCATION AND TRAINING</v>
          </cell>
        </row>
        <row r="32">
          <cell r="A32">
            <v>604105</v>
          </cell>
          <cell r="B32" t="str">
            <v>604105  SAL-INTERNAL TRAING</v>
          </cell>
          <cell r="C32" t="str">
            <v>EDUCATION AND TRAINING</v>
          </cell>
        </row>
        <row r="33">
          <cell r="A33">
            <v>604135</v>
          </cell>
          <cell r="B33" t="str">
            <v>604135  TRAINING MATERIAL</v>
          </cell>
          <cell r="C33" t="str">
            <v>EDUCATION AND TRAINING</v>
          </cell>
        </row>
        <row r="34">
          <cell r="A34">
            <v>604140</v>
          </cell>
          <cell r="B34" t="str">
            <v>604140  TRAINING-OTHER</v>
          </cell>
          <cell r="C34" t="str">
            <v>EDUCATION AND TRAINING</v>
          </cell>
        </row>
        <row r="35">
          <cell r="A35">
            <v>604142</v>
          </cell>
          <cell r="B35" t="str">
            <v>604142  TRAINING DEVELOPMENT</v>
          </cell>
          <cell r="C35" t="str">
            <v>EDUCATION AND TRAINING</v>
          </cell>
        </row>
        <row r="36">
          <cell r="A36">
            <v>604230</v>
          </cell>
          <cell r="B36" t="str">
            <v>604230  DEALR TRAIN-OTHER</v>
          </cell>
          <cell r="C36" t="str">
            <v>EDUCATION AND TRAINING</v>
          </cell>
        </row>
        <row r="37">
          <cell r="A37">
            <v>610400</v>
          </cell>
          <cell r="B37" t="str">
            <v>610400  SUBSCRIPT-TRADE</v>
          </cell>
          <cell r="C37" t="str">
            <v>EDUCATION AND TRAINING</v>
          </cell>
        </row>
        <row r="38">
          <cell r="A38" t="e">
            <v>#VALUE!</v>
          </cell>
          <cell r="B38" t="str">
            <v>EDUCATION AND TRAINING</v>
          </cell>
          <cell r="C38" t="str">
            <v>EDUCATION AND TRAINING</v>
          </cell>
        </row>
        <row r="39">
          <cell r="A39">
            <v>605000</v>
          </cell>
          <cell r="B39" t="str">
            <v>605000  TRAVEL EXPENSE</v>
          </cell>
          <cell r="C39" t="str">
            <v>TRAVEL EXPENSE</v>
          </cell>
        </row>
        <row r="40">
          <cell r="A40">
            <v>605100</v>
          </cell>
          <cell r="B40" t="str">
            <v>605100  TRAVEL INTERNATIONAL</v>
          </cell>
          <cell r="C40" t="str">
            <v>TRAVEL EXPENSE</v>
          </cell>
        </row>
        <row r="41">
          <cell r="A41">
            <v>605500</v>
          </cell>
          <cell r="B41" t="str">
            <v>605500  TRAVEL-MEAL COST</v>
          </cell>
          <cell r="C41" t="str">
            <v>TRAVEL EXPENSE</v>
          </cell>
        </row>
        <row r="42">
          <cell r="A42">
            <v>605600</v>
          </cell>
          <cell r="B42" t="str">
            <v>605600  TRAVEL-MEAL COST INT</v>
          </cell>
          <cell r="C42" t="str">
            <v>TRAVEL EXPENSE</v>
          </cell>
        </row>
        <row r="43">
          <cell r="A43">
            <v>606230</v>
          </cell>
          <cell r="B43" t="str">
            <v>606230  OWNED AUTO-REPAIRS</v>
          </cell>
          <cell r="C43" t="str">
            <v>TRAVEL EXPENSE</v>
          </cell>
        </row>
        <row r="44">
          <cell r="A44">
            <v>606100</v>
          </cell>
          <cell r="B44" t="str">
            <v>606100  LEASED AUTO-CAR</v>
          </cell>
          <cell r="C44" t="str">
            <v>TRAVEL EXPENSE</v>
          </cell>
        </row>
        <row r="45">
          <cell r="A45" t="e">
            <v>#VALUE!</v>
          </cell>
          <cell r="B45" t="str">
            <v>TRAVEL EXPENSE</v>
          </cell>
          <cell r="C45" t="str">
            <v>TRAVEL EXPENSE</v>
          </cell>
        </row>
        <row r="46">
          <cell r="A46">
            <v>603031</v>
          </cell>
          <cell r="B46" t="str">
            <v>603031  TRANSF MOVING &amp; LIVI</v>
          </cell>
          <cell r="C46" t="str">
            <v>RECRUITING &amp; RELOCATION</v>
          </cell>
        </row>
        <row r="47">
          <cell r="A47">
            <v>603032</v>
          </cell>
          <cell r="B47" t="str">
            <v>603032  RECRUIT/EMPLOYMENT</v>
          </cell>
          <cell r="C47" t="str">
            <v>RECRUITING &amp; RELOCATION</v>
          </cell>
        </row>
        <row r="48">
          <cell r="A48">
            <v>603035</v>
          </cell>
          <cell r="B48" t="str">
            <v>603035  FOREIGN ALLOWANCE</v>
          </cell>
          <cell r="C48" t="str">
            <v>RECRUITING &amp; RELOCATION</v>
          </cell>
        </row>
        <row r="49">
          <cell r="A49">
            <v>603036</v>
          </cell>
          <cell r="B49" t="str">
            <v>603036  EXPAT FOREIGN TAXES</v>
          </cell>
          <cell r="C49" t="str">
            <v>RECRUITING &amp; RELOCATION</v>
          </cell>
        </row>
        <row r="50">
          <cell r="A50">
            <v>603047</v>
          </cell>
          <cell r="B50" t="str">
            <v>603047  VISA-HR SERVICES</v>
          </cell>
          <cell r="C50" t="str">
            <v>RECRUITING &amp; RELOCATION</v>
          </cell>
        </row>
        <row r="51">
          <cell r="A51" t="e">
            <v>#VALUE!</v>
          </cell>
          <cell r="B51" t="str">
            <v>RECRUITING &amp; RELOCATION</v>
          </cell>
          <cell r="C51" t="str">
            <v>RECRUITING &amp; RELOCATION</v>
          </cell>
        </row>
        <row r="52">
          <cell r="A52" t="e">
            <v>#VALUE!</v>
          </cell>
          <cell r="B52" t="str">
            <v>WHIRLPOOL PERSONNEL</v>
          </cell>
          <cell r="C52" t="str">
            <v>WHIRLPOOL PERSONNEL</v>
          </cell>
        </row>
        <row r="53">
          <cell r="A53">
            <v>613000</v>
          </cell>
          <cell r="B53" t="str">
            <v>613000  OUTSIDE SVCS CONSULT</v>
          </cell>
          <cell r="C53" t="str">
            <v>CONSULTING</v>
          </cell>
        </row>
        <row r="54">
          <cell r="A54">
            <v>613010</v>
          </cell>
          <cell r="B54" t="str">
            <v>613010  CONSULTANT LIVING EX</v>
          </cell>
          <cell r="C54" t="str">
            <v>CONSULTING</v>
          </cell>
        </row>
        <row r="55">
          <cell r="A55">
            <v>613040</v>
          </cell>
          <cell r="B55" t="str">
            <v>613040  IT CONSULTING</v>
          </cell>
          <cell r="C55" t="str">
            <v>CONSULTING</v>
          </cell>
        </row>
        <row r="56">
          <cell r="A56" t="e">
            <v>#VALUE!</v>
          </cell>
          <cell r="B56" t="str">
            <v>CONSULTING</v>
          </cell>
          <cell r="C56" t="str">
            <v>CONSULTING</v>
          </cell>
        </row>
        <row r="57">
          <cell r="A57">
            <v>603003</v>
          </cell>
          <cell r="B57" t="str">
            <v>603003  CONTRACT WAGES &amp; BEN</v>
          </cell>
          <cell r="C57" t="str">
            <v>CONTRACTING</v>
          </cell>
        </row>
        <row r="58">
          <cell r="A58">
            <v>613120</v>
          </cell>
          <cell r="B58" t="str">
            <v>613120  OUTSIDE PURCHASE SVC</v>
          </cell>
          <cell r="C58" t="str">
            <v>CONTRACTING</v>
          </cell>
        </row>
        <row r="59">
          <cell r="A59" t="e">
            <v>#VALUE!</v>
          </cell>
          <cell r="B59" t="str">
            <v>CONTRACTING</v>
          </cell>
          <cell r="C59" t="str">
            <v>CONTRACTING</v>
          </cell>
        </row>
        <row r="60">
          <cell r="A60">
            <v>613050</v>
          </cell>
          <cell r="B60" t="str">
            <v>613050  OUTSOURCED SERVICES</v>
          </cell>
          <cell r="C60" t="str">
            <v>OUTSOURCE</v>
          </cell>
        </row>
        <row r="61">
          <cell r="A61" t="e">
            <v>#VALUE!</v>
          </cell>
          <cell r="B61" t="str">
            <v>OUTSOURCE</v>
          </cell>
          <cell r="C61" t="str">
            <v>OUTSOURCE</v>
          </cell>
        </row>
        <row r="62">
          <cell r="A62" t="e">
            <v>#VALUE!</v>
          </cell>
          <cell r="B62" t="str">
            <v>OUTSIDE PERSONNEL</v>
          </cell>
          <cell r="C62" t="str">
            <v>OUTSIDE PERSONNEL</v>
          </cell>
        </row>
        <row r="63">
          <cell r="A63">
            <v>609210</v>
          </cell>
          <cell r="B63" t="str">
            <v>609210  MAINT-HARDWARE</v>
          </cell>
          <cell r="C63" t="str">
            <v>HW MAINTENANCE</v>
          </cell>
        </row>
        <row r="64">
          <cell r="A64">
            <v>609230</v>
          </cell>
          <cell r="B64" t="str">
            <v>609230  MAINT-OFFICE EQUIP</v>
          </cell>
          <cell r="C64" t="str">
            <v>HW MAINTENANCE</v>
          </cell>
        </row>
        <row r="65">
          <cell r="A65">
            <v>609244</v>
          </cell>
          <cell r="B65" t="str">
            <v>609244  PURCH MAINT M&amp;E</v>
          </cell>
          <cell r="C65" t="str">
            <v>HW MAINTENANCE</v>
          </cell>
        </row>
        <row r="66">
          <cell r="A66" t="e">
            <v>#VALUE!</v>
          </cell>
          <cell r="B66" t="str">
            <v>HW MAINTENANCE</v>
          </cell>
          <cell r="C66" t="str">
            <v>HW MAINTENANCE</v>
          </cell>
        </row>
        <row r="67">
          <cell r="A67">
            <v>607500</v>
          </cell>
          <cell r="B67" t="str">
            <v>607500  PROPERTY-EQUIPMENT</v>
          </cell>
          <cell r="C67" t="str">
            <v>HARWARE RENT &amp; LEASING</v>
          </cell>
        </row>
        <row r="68">
          <cell r="A68">
            <v>608110</v>
          </cell>
          <cell r="B68" t="str">
            <v>608110  RENTAL-HARDWARE</v>
          </cell>
          <cell r="C68" t="str">
            <v>HARWARE RENT &amp; LEASING</v>
          </cell>
        </row>
        <row r="69">
          <cell r="A69">
            <v>608131</v>
          </cell>
          <cell r="B69" t="str">
            <v>608131  RENTAL-COMM EQUIP</v>
          </cell>
          <cell r="C69" t="str">
            <v>HARWARE RENT &amp; LEASING</v>
          </cell>
        </row>
        <row r="70">
          <cell r="A70">
            <v>608210</v>
          </cell>
          <cell r="B70" t="str">
            <v>608210  LEASED-HARDWARE</v>
          </cell>
          <cell r="C70" t="str">
            <v>HARWARE RENT &amp; LEASING</v>
          </cell>
        </row>
        <row r="71">
          <cell r="A71">
            <v>608215</v>
          </cell>
          <cell r="B71" t="str">
            <v>608215  LEASED-PC EQUIP</v>
          </cell>
          <cell r="C71" t="str">
            <v>HARWARE RENT &amp; LEASING</v>
          </cell>
        </row>
        <row r="72">
          <cell r="A72">
            <v>608250</v>
          </cell>
          <cell r="B72" t="str">
            <v>608250  LEASING COSTS-OTHER</v>
          </cell>
          <cell r="C72" t="str">
            <v>HARWARE RENT &amp; LEASING</v>
          </cell>
        </row>
        <row r="73">
          <cell r="A73" t="e">
            <v>#VALUE!</v>
          </cell>
          <cell r="B73" t="str">
            <v>HARWARE RENT &amp; LEASING</v>
          </cell>
          <cell r="C73" t="str">
            <v>HARWARE RENT &amp; LEASING</v>
          </cell>
        </row>
        <row r="74">
          <cell r="A74">
            <v>608100</v>
          </cell>
          <cell r="B74" t="str">
            <v>608100  RENTAL-SOFTWARE</v>
          </cell>
          <cell r="C74" t="str">
            <v>SOFTWARE RENT &amp; LEASING</v>
          </cell>
        </row>
        <row r="75">
          <cell r="A75">
            <v>608200</v>
          </cell>
          <cell r="B75" t="str">
            <v>608200  LEASED-SOFTWARE</v>
          </cell>
          <cell r="C75" t="str">
            <v>SOFTWARE RENT &amp; LEASING</v>
          </cell>
        </row>
        <row r="76">
          <cell r="A76">
            <v>609200</v>
          </cell>
          <cell r="B76" t="str">
            <v>609200  MAINT-SOFTWARE</v>
          </cell>
          <cell r="C76" t="str">
            <v>SOFTWARE RENT &amp; LEASING</v>
          </cell>
        </row>
        <row r="77">
          <cell r="A77" t="e">
            <v>#VALUE!</v>
          </cell>
          <cell r="B77" t="str">
            <v>SOFTWARE RENT &amp; LEASING</v>
          </cell>
          <cell r="C77" t="str">
            <v>SOFTWARE RENT &amp; LEASING</v>
          </cell>
        </row>
        <row r="78">
          <cell r="A78">
            <v>607050</v>
          </cell>
          <cell r="B78" t="str">
            <v>607050  PRPTY-DEPRECIATION</v>
          </cell>
          <cell r="C78" t="str">
            <v>HW / SW DEPRECIATION</v>
          </cell>
        </row>
        <row r="79">
          <cell r="A79" t="e">
            <v>#VALUE!</v>
          </cell>
          <cell r="B79" t="str">
            <v>HW / SW DEPRECIATION</v>
          </cell>
          <cell r="C79" t="str">
            <v>HW / SW DEPRECIATION</v>
          </cell>
        </row>
        <row r="80">
          <cell r="A80">
            <v>610200</v>
          </cell>
          <cell r="B80" t="str">
            <v>610200  OFFICE SOFTWARE PURC</v>
          </cell>
          <cell r="C80" t="str">
            <v>PURCHASED SOFTWARE</v>
          </cell>
        </row>
        <row r="81">
          <cell r="A81" t="e">
            <v>#VALUE!</v>
          </cell>
          <cell r="B81" t="str">
            <v>PURCHASED SOFTWARE</v>
          </cell>
          <cell r="C81" t="str">
            <v>PURCHASED SOFTWARE</v>
          </cell>
        </row>
        <row r="82">
          <cell r="A82" t="e">
            <v>#VALUE!</v>
          </cell>
          <cell r="B82" t="str">
            <v>HARDWARE SOFTWARE COSTS</v>
          </cell>
          <cell r="C82" t="str">
            <v>HARDWARE SOFTWARE COSTS</v>
          </cell>
        </row>
        <row r="83">
          <cell r="A83">
            <v>612135</v>
          </cell>
          <cell r="B83" t="str">
            <v>612135  DATA TRANS LINES</v>
          </cell>
          <cell r="C83" t="str">
            <v>DATA COMMUNICATIONS</v>
          </cell>
        </row>
        <row r="84">
          <cell r="A84">
            <v>612100</v>
          </cell>
          <cell r="B84" t="str">
            <v>612100  WIDE AREA NETWORK</v>
          </cell>
          <cell r="C84" t="str">
            <v>DATA COMMUNICATIONS</v>
          </cell>
        </row>
        <row r="85">
          <cell r="A85" t="e">
            <v>#VALUE!</v>
          </cell>
          <cell r="B85" t="str">
            <v>DATA COMMUNICATIONS</v>
          </cell>
          <cell r="C85" t="str">
            <v>DATA COMMUNICATIONS</v>
          </cell>
        </row>
        <row r="86">
          <cell r="A86">
            <v>612110</v>
          </cell>
          <cell r="B86" t="str">
            <v>612110  LOCAL AREA NETWORK</v>
          </cell>
          <cell r="C86" t="str">
            <v>VOICE AND VIDEO</v>
          </cell>
        </row>
        <row r="87">
          <cell r="A87">
            <v>612210</v>
          </cell>
          <cell r="B87" t="str">
            <v>612210  INDIVIDUAL TELEPHONE</v>
          </cell>
          <cell r="C87" t="str">
            <v>VOICE AND VIDEO</v>
          </cell>
        </row>
        <row r="88">
          <cell r="A88">
            <v>612220</v>
          </cell>
          <cell r="B88" t="str">
            <v>612220  MOBIL TELEPHONE CHAR</v>
          </cell>
          <cell r="C88" t="str">
            <v>VOICE AND VIDEO</v>
          </cell>
        </row>
        <row r="89">
          <cell r="A89">
            <v>613125</v>
          </cell>
          <cell r="B89" t="str">
            <v>613125  THIRD PARTY INV FEE</v>
          </cell>
          <cell r="C89" t="str">
            <v>VOICE AND VIDEO</v>
          </cell>
        </row>
        <row r="90">
          <cell r="A90">
            <v>612120</v>
          </cell>
          <cell r="B90" t="str">
            <v>612120  NETWORK SERVICE</v>
          </cell>
          <cell r="C90" t="str">
            <v>VOICE AND VIDEO</v>
          </cell>
        </row>
        <row r="91">
          <cell r="A91">
            <v>612130</v>
          </cell>
          <cell r="B91" t="str">
            <v>612130  NETWORK-OTHER</v>
          </cell>
          <cell r="C91" t="str">
            <v>VOICE AND VIDEO</v>
          </cell>
        </row>
        <row r="92">
          <cell r="A92">
            <v>610350</v>
          </cell>
          <cell r="B92" t="str">
            <v>610350  COMMUNICATIONS</v>
          </cell>
          <cell r="C92" t="str">
            <v>VOICE AND VIDEO</v>
          </cell>
        </row>
        <row r="93">
          <cell r="A93">
            <v>612200</v>
          </cell>
          <cell r="B93" t="str">
            <v>612200  GENERAL TELEPHONE</v>
          </cell>
          <cell r="C93" t="str">
            <v>VOICE AND VIDEO</v>
          </cell>
        </row>
        <row r="94">
          <cell r="A94" t="e">
            <v>#VALUE!</v>
          </cell>
          <cell r="B94" t="str">
            <v>VOICE AND VIDEO</v>
          </cell>
          <cell r="C94" t="str">
            <v>VOICE AND VIDEO</v>
          </cell>
        </row>
        <row r="95">
          <cell r="A95">
            <v>613127</v>
          </cell>
          <cell r="B95" t="str">
            <v>613127  COMMUNICATIONS REBIL</v>
          </cell>
          <cell r="C95" t="str">
            <v>COMMUNICATIONS REBILL</v>
          </cell>
        </row>
        <row r="96">
          <cell r="A96" t="e">
            <v>#VALUE!</v>
          </cell>
          <cell r="B96" t="str">
            <v>COMMUNICATIONS REBILL</v>
          </cell>
          <cell r="C96" t="str">
            <v>COMMUNICATIONS REBILL</v>
          </cell>
        </row>
        <row r="97">
          <cell r="A97" t="e">
            <v>#VALUE!</v>
          </cell>
          <cell r="B97" t="str">
            <v>COMMUNICATIONS</v>
          </cell>
          <cell r="C97" t="str">
            <v>COMMUNICATIONS REBILL</v>
          </cell>
        </row>
        <row r="98">
          <cell r="A98">
            <v>603017</v>
          </cell>
          <cell r="B98" t="str">
            <v>603017  FLOWERS &amp; MEMORIAL</v>
          </cell>
          <cell r="C98" t="str">
            <v>MISCELLANEOUS</v>
          </cell>
        </row>
        <row r="99">
          <cell r="A99">
            <v>603030</v>
          </cell>
          <cell r="B99" t="str">
            <v>603030  EMPLOYEE STOCK PURCH</v>
          </cell>
          <cell r="C99" t="str">
            <v>MISCELLANEOUS</v>
          </cell>
        </row>
        <row r="100">
          <cell r="A100">
            <v>603100</v>
          </cell>
          <cell r="B100" t="str">
            <v>603100  CASH DONATIONS</v>
          </cell>
          <cell r="C100" t="str">
            <v>MISCELLANEOUS</v>
          </cell>
        </row>
        <row r="101">
          <cell r="A101">
            <v>603102</v>
          </cell>
          <cell r="B101" t="str">
            <v>603102  EXEC PROD INTERCHNG</v>
          </cell>
          <cell r="C101" t="str">
            <v>MISCELLANEOUS</v>
          </cell>
        </row>
        <row r="102">
          <cell r="A102">
            <v>603103</v>
          </cell>
          <cell r="B102" t="str">
            <v>603103  PROD INTERNAL CONSUM</v>
          </cell>
          <cell r="C102" t="str">
            <v>MISCELLANEOUS</v>
          </cell>
        </row>
        <row r="103">
          <cell r="A103">
            <v>603106</v>
          </cell>
          <cell r="B103" t="str">
            <v>603106  PROD INTL CONS DROP</v>
          </cell>
          <cell r="C103" t="str">
            <v>MISCELLANEOUS</v>
          </cell>
        </row>
        <row r="104">
          <cell r="A104">
            <v>603112</v>
          </cell>
          <cell r="B104" t="str">
            <v>603112  LAPORTE EPI</v>
          </cell>
          <cell r="C104" t="str">
            <v>MISCELLANEOUS</v>
          </cell>
        </row>
        <row r="105">
          <cell r="A105">
            <v>603113</v>
          </cell>
          <cell r="B105" t="str">
            <v>603113  EPI-ADD'L EXPENSES</v>
          </cell>
          <cell r="C105" t="str">
            <v>MISCELLANEOUS</v>
          </cell>
        </row>
        <row r="106">
          <cell r="A106">
            <v>605800</v>
          </cell>
          <cell r="B106" t="str">
            <v>605800  ENTERTAINING 3RD PTY</v>
          </cell>
          <cell r="C106" t="str">
            <v>MISCELLANEOUS</v>
          </cell>
        </row>
        <row r="107">
          <cell r="A107">
            <v>607064</v>
          </cell>
          <cell r="B107" t="str">
            <v>607064  PROP-PER TOOLS REQ</v>
          </cell>
          <cell r="C107" t="str">
            <v>MISCELLANEOUS</v>
          </cell>
        </row>
        <row r="108">
          <cell r="A108">
            <v>607400</v>
          </cell>
          <cell r="B108" t="str">
            <v>607400  PROPERTY-TAXES</v>
          </cell>
          <cell r="C108" t="str">
            <v>MISCELLANEOUS</v>
          </cell>
        </row>
        <row r="109">
          <cell r="A109">
            <v>607501</v>
          </cell>
          <cell r="B109" t="str">
            <v>607501  PROP EQUIP &lt; $3000</v>
          </cell>
          <cell r="C109" t="str">
            <v>MISCELLANEOUS</v>
          </cell>
        </row>
        <row r="110">
          <cell r="A110">
            <v>610000</v>
          </cell>
          <cell r="B110" t="str">
            <v>610000  OFFICE SUPPLIES</v>
          </cell>
          <cell r="C110" t="str">
            <v>MISCELLANEOUS</v>
          </cell>
        </row>
        <row r="111">
          <cell r="A111">
            <v>610050</v>
          </cell>
          <cell r="B111" t="str">
            <v>610050  PC SUPPLIES</v>
          </cell>
          <cell r="C111" t="str">
            <v>MISCELLANEOUS</v>
          </cell>
        </row>
        <row r="112">
          <cell r="A112">
            <v>610100</v>
          </cell>
          <cell r="B112" t="str">
            <v>610100  PRINTING</v>
          </cell>
          <cell r="C112" t="str">
            <v>MISCELLANEOUS</v>
          </cell>
        </row>
        <row r="113">
          <cell r="A113">
            <v>610110</v>
          </cell>
          <cell r="B113" t="str">
            <v>610110  PURCHASED FORMS</v>
          </cell>
          <cell r="C113" t="str">
            <v>MISCELLANEOUS</v>
          </cell>
        </row>
        <row r="114">
          <cell r="A114">
            <v>610300</v>
          </cell>
          <cell r="B114" t="str">
            <v>610300  BOOKS, MAGAZINES, PA</v>
          </cell>
          <cell r="C114" t="str">
            <v>MISCELLANEOUS</v>
          </cell>
        </row>
        <row r="115">
          <cell r="A115">
            <v>610600</v>
          </cell>
          <cell r="B115" t="str">
            <v>610600  MEETING EXPENSE</v>
          </cell>
          <cell r="C115" t="str">
            <v>MISCELLANEOUS</v>
          </cell>
        </row>
        <row r="116">
          <cell r="A116">
            <v>610601</v>
          </cell>
          <cell r="B116" t="str">
            <v>610601  DINNER MEETING EXP</v>
          </cell>
          <cell r="C116" t="str">
            <v>MISCELLANEOUS</v>
          </cell>
        </row>
        <row r="117">
          <cell r="A117">
            <v>612115</v>
          </cell>
          <cell r="B117" t="str">
            <v>612115  EQUIPMENT CHARGES</v>
          </cell>
          <cell r="C117" t="str">
            <v>MISCELLANEOUS</v>
          </cell>
        </row>
        <row r="118">
          <cell r="A118">
            <v>613020</v>
          </cell>
          <cell r="B118" t="str">
            <v>613020  LEGAL FEES</v>
          </cell>
          <cell r="C118" t="str">
            <v>MISCELLANEOUS</v>
          </cell>
        </row>
        <row r="119">
          <cell r="A119">
            <v>613118</v>
          </cell>
          <cell r="B119" t="str">
            <v>613118  GROUND TRANS SERV</v>
          </cell>
          <cell r="C119" t="str">
            <v>MISCELLANEOUS</v>
          </cell>
        </row>
        <row r="120">
          <cell r="A120">
            <v>616100</v>
          </cell>
          <cell r="B120" t="str">
            <v>616100  POSTAGE</v>
          </cell>
          <cell r="C120" t="str">
            <v>MISCELLANEOUS</v>
          </cell>
        </row>
        <row r="121">
          <cell r="A121">
            <v>616319</v>
          </cell>
          <cell r="B121" t="str">
            <v>616319  SUP-FACTORY REQ</v>
          </cell>
          <cell r="C121" t="str">
            <v>MISCELLANEOUS</v>
          </cell>
        </row>
        <row r="122">
          <cell r="A122">
            <v>616326</v>
          </cell>
          <cell r="B122" t="str">
            <v>616326  VISA-MISC SUPPLIES</v>
          </cell>
          <cell r="C122" t="str">
            <v>MISCELLANEOUS</v>
          </cell>
        </row>
        <row r="123">
          <cell r="A123">
            <v>616327</v>
          </cell>
          <cell r="B123" t="str">
            <v>616327  MISC SUPPLIES</v>
          </cell>
          <cell r="C123" t="str">
            <v>MISCELLANEOUS</v>
          </cell>
        </row>
        <row r="124">
          <cell r="A124">
            <v>616333</v>
          </cell>
          <cell r="B124" t="str">
            <v>616333  TEST PROD PURCH</v>
          </cell>
          <cell r="C124" t="str">
            <v>MISCELLANEOUS</v>
          </cell>
        </row>
        <row r="125">
          <cell r="A125">
            <v>616334</v>
          </cell>
          <cell r="B125" t="str">
            <v>616334  PROJECT MATERIALS</v>
          </cell>
          <cell r="C125" t="str">
            <v>MISCELLANEOUS</v>
          </cell>
        </row>
        <row r="126">
          <cell r="A126">
            <v>616340</v>
          </cell>
          <cell r="B126" t="str">
            <v>616340  SUPPLIES-PRODUCTION</v>
          </cell>
          <cell r="C126" t="str">
            <v>MISCELLANEOUS</v>
          </cell>
        </row>
        <row r="127">
          <cell r="A127">
            <v>616600</v>
          </cell>
          <cell r="B127" t="str">
            <v>616600  CANTEEN AND CATERING</v>
          </cell>
          <cell r="C127" t="str">
            <v>MISCELLANEOUS</v>
          </cell>
        </row>
        <row r="128">
          <cell r="A128">
            <v>619600</v>
          </cell>
          <cell r="B128" t="str">
            <v>619600  FIELD ADJUSTMENTS</v>
          </cell>
          <cell r="C128" t="str">
            <v>MISCELLANEOUS</v>
          </cell>
        </row>
        <row r="129">
          <cell r="A129">
            <v>620008</v>
          </cell>
          <cell r="B129" t="str">
            <v>620008  PROMO MATL EMPL ORD</v>
          </cell>
          <cell r="C129" t="str">
            <v>MISCELLANEOUS</v>
          </cell>
        </row>
        <row r="130">
          <cell r="A130">
            <v>620082</v>
          </cell>
          <cell r="B130" t="str">
            <v>620082  PROMO COSTS-FIX REV</v>
          </cell>
          <cell r="C130" t="str">
            <v>MISCELLANEOUS</v>
          </cell>
        </row>
        <row r="131">
          <cell r="A131">
            <v>620090</v>
          </cell>
          <cell r="B131" t="str">
            <v>620090  SALES PROMO ITEMS</v>
          </cell>
          <cell r="C131" t="str">
            <v>MISCELLANEOUS</v>
          </cell>
        </row>
        <row r="132">
          <cell r="A132">
            <v>622500</v>
          </cell>
          <cell r="B132" t="str">
            <v>622500  FOOD/BEV ENTERTAINMT</v>
          </cell>
          <cell r="C132" t="str">
            <v>MISCELLANEOUS</v>
          </cell>
        </row>
        <row r="133">
          <cell r="A133">
            <v>626195</v>
          </cell>
          <cell r="B133" t="str">
            <v>626195  3-PRTY LOG SVCS CHGS</v>
          </cell>
          <cell r="C133" t="str">
            <v>MISCELLANEOUS</v>
          </cell>
        </row>
        <row r="134">
          <cell r="A134">
            <v>626343</v>
          </cell>
          <cell r="B134" t="str">
            <v>626343  EXCESS FREIGHT</v>
          </cell>
          <cell r="C134" t="str">
            <v>MISCELLANEOUS</v>
          </cell>
        </row>
        <row r="135">
          <cell r="A135">
            <v>626400</v>
          </cell>
          <cell r="B135" t="str">
            <v>626400  FREIGHT CHARGES</v>
          </cell>
          <cell r="C135" t="str">
            <v>MISCELLANEOUS</v>
          </cell>
        </row>
        <row r="136">
          <cell r="A136">
            <v>626410</v>
          </cell>
          <cell r="B136" t="str">
            <v>626410  FREIGHT NP MTL</v>
          </cell>
          <cell r="C136" t="str">
            <v>MISCELLANEOUS</v>
          </cell>
        </row>
        <row r="137">
          <cell r="A137">
            <v>628500</v>
          </cell>
          <cell r="B137" t="str">
            <v>628500  SUNDRY EXPENSE</v>
          </cell>
          <cell r="C137" t="str">
            <v>MISCELLANEOUS</v>
          </cell>
        </row>
        <row r="138">
          <cell r="A138">
            <v>629050</v>
          </cell>
          <cell r="B138" t="str">
            <v>629050  REARRANGE-MISC</v>
          </cell>
          <cell r="C138" t="str">
            <v>MISCELLANEOUS</v>
          </cell>
        </row>
        <row r="139">
          <cell r="A139">
            <v>629500</v>
          </cell>
          <cell r="B139" t="str">
            <v>629500  SPECIAL PROJECTS</v>
          </cell>
          <cell r="C139" t="str">
            <v>MISCELLANEOUS</v>
          </cell>
        </row>
        <row r="140">
          <cell r="A140">
            <v>630000</v>
          </cell>
          <cell r="B140" t="str">
            <v>630000  SALES TAX EXPENSE</v>
          </cell>
          <cell r="C140" t="str">
            <v>MISCELLANEOUS</v>
          </cell>
        </row>
        <row r="141">
          <cell r="A141">
            <v>631000</v>
          </cell>
          <cell r="B141" t="str">
            <v>631000  TAX ON FREE GOODS</v>
          </cell>
          <cell r="C141" t="str">
            <v>MISCELLANEOUS</v>
          </cell>
        </row>
        <row r="142">
          <cell r="A142">
            <v>603019</v>
          </cell>
          <cell r="B142" t="str">
            <v>603019  COMPANY PICNIC</v>
          </cell>
          <cell r="C142" t="str">
            <v>MISCELLANEOUS</v>
          </cell>
        </row>
        <row r="143">
          <cell r="A143">
            <v>609121</v>
          </cell>
          <cell r="B143" t="str">
            <v>609121  REPAIRS-T&amp;D MATERIAL</v>
          </cell>
          <cell r="C143" t="str">
            <v>MISCELLANEOUS</v>
          </cell>
        </row>
        <row r="144">
          <cell r="A144">
            <v>999977</v>
          </cell>
          <cell r="B144" t="str">
            <v>999977  CAPITAL ACQUISITIONS</v>
          </cell>
          <cell r="C144" t="str">
            <v>MISCELLANEOUS</v>
          </cell>
        </row>
        <row r="145">
          <cell r="A145">
            <v>603022</v>
          </cell>
          <cell r="B145" t="str">
            <v>603022  RECREATION PROGRAMS</v>
          </cell>
          <cell r="C145" t="str">
            <v>MISCELLANEOUS</v>
          </cell>
        </row>
        <row r="146">
          <cell r="A146">
            <v>603049</v>
          </cell>
          <cell r="B146" t="str">
            <v>603049  SEPARATION ALLOWANCE</v>
          </cell>
          <cell r="C146" t="str">
            <v>MISCELLANEOUS</v>
          </cell>
        </row>
        <row r="147">
          <cell r="A147">
            <v>607056</v>
          </cell>
          <cell r="B147" t="str">
            <v>607056  GAIN/LOSS ON DISP</v>
          </cell>
          <cell r="C147" t="str">
            <v>MISCELLANEOUS</v>
          </cell>
        </row>
        <row r="148">
          <cell r="A148" t="e">
            <v>#VALUE!</v>
          </cell>
          <cell r="B148" t="str">
            <v>MISCELLANEOUS</v>
          </cell>
          <cell r="C148" t="str">
            <v>MISCELLANEOUS</v>
          </cell>
        </row>
        <row r="149">
          <cell r="A149">
            <v>699025</v>
          </cell>
          <cell r="B149" t="str">
            <v>699025  TRANSFERS-WAREHOUSE</v>
          </cell>
          <cell r="C149" t="str">
            <v>MISCELLANEOUS</v>
          </cell>
        </row>
        <row r="150">
          <cell r="A150">
            <v>699035</v>
          </cell>
          <cell r="B150" t="str">
            <v>699035  TRANSFERS-CENT SERV</v>
          </cell>
          <cell r="C150" t="str">
            <v>MISCELLANEOUS</v>
          </cell>
        </row>
        <row r="151">
          <cell r="A151" t="e">
            <v>#VALUE!</v>
          </cell>
          <cell r="B151" t="str">
            <v>TRANSFERS MISCELLANEOUS</v>
          </cell>
          <cell r="C151" t="str">
            <v>MISCELLANEOUS</v>
          </cell>
        </row>
        <row r="152">
          <cell r="A152" t="e">
            <v>#VALUE!</v>
          </cell>
          <cell r="B152" t="str">
            <v>MISCELLANEOUS TOTAL</v>
          </cell>
          <cell r="C152" t="str">
            <v>MISCELLANEOUS</v>
          </cell>
        </row>
        <row r="153">
          <cell r="A153" t="e">
            <v>#VALUE!</v>
          </cell>
          <cell r="B153" t="str">
            <v>GROSS EXPENSE</v>
          </cell>
          <cell r="C153" t="str">
            <v>GROSS EXPENSE</v>
          </cell>
        </row>
        <row r="154">
          <cell r="A154">
            <v>699000</v>
          </cell>
          <cell r="B154" t="str">
            <v>699000  TRANSFERS-CAPITAL</v>
          </cell>
          <cell r="C154" t="str">
            <v>TRANSFERS CAPITAL</v>
          </cell>
        </row>
        <row r="155">
          <cell r="A155" t="e">
            <v>#VALUE!</v>
          </cell>
          <cell r="B155" t="str">
            <v>TRANSFERS CAPITAL</v>
          </cell>
          <cell r="C155" t="str">
            <v>TRANSFERS MISCELLANEOUS</v>
          </cell>
        </row>
        <row r="156">
          <cell r="A156">
            <v>699005</v>
          </cell>
          <cell r="B156" t="str">
            <v>699005  TRANSFERS-OTHER</v>
          </cell>
          <cell r="C156" t="str">
            <v>TRANSFERS REBILL</v>
          </cell>
        </row>
        <row r="157">
          <cell r="A157">
            <v>699010</v>
          </cell>
          <cell r="B157" t="str">
            <v>699010  TRANSFERS-REBILL</v>
          </cell>
          <cell r="C157" t="str">
            <v>TRANSFERS REBILL</v>
          </cell>
        </row>
        <row r="158">
          <cell r="A158">
            <v>699015</v>
          </cell>
          <cell r="B158" t="str">
            <v>699015  TRANSFERS-IT</v>
          </cell>
          <cell r="C158" t="str">
            <v>TRANSFERS REBILL</v>
          </cell>
        </row>
        <row r="159">
          <cell r="A159">
            <v>699017</v>
          </cell>
          <cell r="B159" t="str">
            <v>699017  TRANSFERS-PC LEASE</v>
          </cell>
          <cell r="C159" t="str">
            <v>TRANSFERS REBILL</v>
          </cell>
        </row>
        <row r="160">
          <cell r="A160">
            <v>699090</v>
          </cell>
          <cell r="B160" t="str">
            <v>699090  TRANSFERS-INTL ALLOC</v>
          </cell>
          <cell r="C160" t="str">
            <v>TRANSFERS REBILL</v>
          </cell>
        </row>
        <row r="161">
          <cell r="A161">
            <v>699075</v>
          </cell>
          <cell r="B161" t="str">
            <v>699075  TRANSFERS-CORPORATE</v>
          </cell>
          <cell r="C161" t="str">
            <v>TRANSFERS REBILL</v>
          </cell>
        </row>
        <row r="162">
          <cell r="A162">
            <v>699085</v>
          </cell>
          <cell r="B162" t="str">
            <v>699085  TRANSFERS-MISC ADJ</v>
          </cell>
          <cell r="C162" t="str">
            <v>TRANSFERS REBILL</v>
          </cell>
        </row>
        <row r="163">
          <cell r="A163">
            <v>690263</v>
          </cell>
          <cell r="B163" t="str">
            <v>690263  TRANS-GIS INTERNAL</v>
          </cell>
          <cell r="C163" t="str">
            <v>TRANSFERS REBILL</v>
          </cell>
        </row>
        <row r="164">
          <cell r="A164" t="e">
            <v>#VALUE!</v>
          </cell>
          <cell r="B164" t="str">
            <v>TRANSFERS REBILL</v>
          </cell>
          <cell r="C164" t="str">
            <v>TRANSFERS MISCELLANEOUS</v>
          </cell>
        </row>
        <row r="165">
          <cell r="A165" t="e">
            <v>#VALUE!</v>
          </cell>
          <cell r="B165" t="str">
            <v>TRANSFERS</v>
          </cell>
          <cell r="C165" t="str">
            <v>TRANSFERS MISCELLANEOUS</v>
          </cell>
        </row>
        <row r="166">
          <cell r="A166" t="e">
            <v>#VALUE!</v>
          </cell>
          <cell r="B166" t="str">
            <v>Total</v>
          </cell>
          <cell r="C166" t="str">
            <v>Total</v>
          </cell>
        </row>
        <row r="167">
          <cell r="A167" t="e">
            <v>#VALUE!</v>
          </cell>
          <cell r="B167" t="str">
            <v>Grand Total</v>
          </cell>
          <cell r="C167" t="str">
            <v>Grand Total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hway to Filing"/>
      <sheetName val="Tab 54 - Sched A Overall "/>
      <sheetName val="Sch 2 - Op Revenue"/>
      <sheetName val="Bill Analysis Proposed"/>
      <sheetName val="Sch 2 back up"/>
      <sheetName val="Gas Cost"/>
      <sheetName val="Sch 3 - O&amp;M"/>
      <sheetName val="Sch 3.1 - Labor"/>
      <sheetName val="Sch 3.2 - Rate Case Exp"/>
      <sheetName val="Sch 3.2 back up"/>
      <sheetName val="Sch 3.3 - Lobbying"/>
      <sheetName val="Sch 3.4 - Medical and Dental"/>
      <sheetName val="Sch 3.5 - 401k "/>
      <sheetName val="Sch 3.6 - Pensions"/>
      <sheetName val="Sch 3.3 - Bad Debt Exp"/>
      <sheetName val="Sch 4 - Dep Exp"/>
      <sheetName val="State P&amp;L 9 20 - 3 21"/>
      <sheetName val="PKY Dep"/>
      <sheetName val="Sch 5 - Taxes Other"/>
      <sheetName val="Sch 5.1 - Payroll Taxes"/>
      <sheetName val="Sch 5.1 - Prop Taxes"/>
      <sheetName val="Sch 5.2 - Property Taxes"/>
      <sheetName val="Sch 6 Op Inc Adj"/>
      <sheetName val="Sch 7 - Inc Tax Adj"/>
      <sheetName val="Sch 7.1 - Fed &amp; St tax rate"/>
      <sheetName val="Sch 8 - Interest"/>
      <sheetName val="Sch 9 - Int. Cov"/>
      <sheetName val="Adj Log"/>
      <sheetName val="Adj Log 5 10 21"/>
      <sheetName val="Adj Log 5 11 21"/>
      <sheetName val="Income Statement Detail"/>
      <sheetName val="Income Statement Summary"/>
      <sheetName val="PKY Increase"/>
      <sheetName val="PRP"/>
      <sheetName val="App Harvest"/>
      <sheetName val="PreTax Net Income"/>
      <sheetName val="PKY Return"/>
      <sheetName val="Base Year - FERC"/>
      <sheetName val="Base Year - Natural"/>
      <sheetName val="Return"/>
      <sheetName val="Capital Structure"/>
      <sheetName val="Cap Structure Proj"/>
      <sheetName val="PKY CS"/>
      <sheetName val="Tab 13"/>
      <sheetName val="Tab 22"/>
      <sheetName val="Tab 23"/>
      <sheetName val="Tab 33"/>
      <sheetName val="Tab 55 p1"/>
      <sheetName val="Tab 55 p2"/>
      <sheetName val="Tab 55 p3"/>
      <sheetName val="Tab 55 p4"/>
      <sheetName val="Tab 55 p5"/>
      <sheetName val="Tab 55 p6"/>
      <sheetName val="Tab 55 p7"/>
      <sheetName val="Tab 55 p8"/>
      <sheetName val="Tab 55 p9"/>
      <sheetName val="Tab 55 p10"/>
      <sheetName val="Tab 55 p11"/>
      <sheetName val="Tab 55 p12"/>
      <sheetName val="Tab 55 p13"/>
      <sheetName val="Tab 58e"/>
      <sheetName val="Tab 63j"/>
      <sheetName val="Rate Base"/>
      <sheetName val="PKY RB"/>
      <sheetName val="2021 capex &amp; dep"/>
      <sheetName val="2022 capex &amp; dep"/>
      <sheetName val="PKY 2021 Capex"/>
      <sheetName val="Aug &amp; Sep 2020 BS"/>
      <sheetName val="Oct &amp; Nov 2020 BS"/>
      <sheetName val="Dec 20 &amp; Jan 21 BS"/>
      <sheetName val="Feb &amp; Mar 21 BS"/>
      <sheetName val="3 31 21 Bal Sheet"/>
      <sheetName val="ADIT 12 31 20"/>
      <sheetName val="ADIT 3 31 21"/>
      <sheetName val="12 31 22 ADIT"/>
      <sheetName val="13 mo Avg ADIT"/>
      <sheetName val="Unbilled Reconcili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32">
          <cell r="P32">
            <v>190079.99333333335</v>
          </cell>
        </row>
        <row r="46">
          <cell r="V46">
            <v>566.66666666666663</v>
          </cell>
        </row>
      </sheetData>
      <sheetData sheetId="42" refreshError="1"/>
      <sheetData sheetId="43" refreshError="1"/>
      <sheetData sheetId="44">
        <row r="6">
          <cell r="H6">
            <v>15939476.6</v>
          </cell>
          <cell r="I6">
            <v>16417660.898</v>
          </cell>
        </row>
        <row r="7">
          <cell r="H7">
            <v>547773.57000000007</v>
          </cell>
          <cell r="I7">
            <v>564206.77710000006</v>
          </cell>
        </row>
      </sheetData>
      <sheetData sheetId="45">
        <row r="4">
          <cell r="G4">
            <v>325107559</v>
          </cell>
          <cell r="H4">
            <v>339232959</v>
          </cell>
        </row>
        <row r="5">
          <cell r="G5">
            <v>-142239150</v>
          </cell>
          <cell r="H5">
            <v>-153032817</v>
          </cell>
        </row>
        <row r="12">
          <cell r="G12">
            <v>731556.32579999999</v>
          </cell>
          <cell r="H12">
            <v>753503.01557399996</v>
          </cell>
        </row>
        <row r="13">
          <cell r="G13">
            <v>1143702</v>
          </cell>
          <cell r="H13">
            <v>1143702</v>
          </cell>
        </row>
        <row r="14">
          <cell r="G14">
            <v>1072741</v>
          </cell>
          <cell r="H14">
            <v>1072741</v>
          </cell>
        </row>
      </sheetData>
      <sheetData sheetId="46" refreshError="1"/>
      <sheetData sheetId="47" refreshError="1"/>
      <sheetData sheetId="48" refreshError="1"/>
      <sheetData sheetId="49">
        <row r="48">
          <cell r="R48">
            <v>293472610.56</v>
          </cell>
        </row>
        <row r="50">
          <cell r="AD50">
            <v>309545058.56</v>
          </cell>
        </row>
        <row r="57">
          <cell r="R57">
            <v>-123935778.60459518</v>
          </cell>
          <cell r="AD57">
            <v>-131869244.60459518</v>
          </cell>
        </row>
        <row r="59">
          <cell r="R59">
            <v>604905.27461538452</v>
          </cell>
          <cell r="AD59">
            <v>604905.27461538452</v>
          </cell>
        </row>
        <row r="60">
          <cell r="R60">
            <v>1072740.6115384614</v>
          </cell>
          <cell r="AD60">
            <v>1072740.6115384614</v>
          </cell>
        </row>
        <row r="62">
          <cell r="R62">
            <v>1143702.0207692308</v>
          </cell>
          <cell r="AD62">
            <v>1143702.0207692308</v>
          </cell>
        </row>
        <row r="63">
          <cell r="R63">
            <v>1747660.73</v>
          </cell>
          <cell r="AD63">
            <v>1747660.73</v>
          </cell>
        </row>
        <row r="64">
          <cell r="R64">
            <v>2000868.7136554644</v>
          </cell>
          <cell r="AD64">
            <v>2000868.7136554644</v>
          </cell>
        </row>
        <row r="66">
          <cell r="R66">
            <v>-457600.2</v>
          </cell>
          <cell r="AD66">
            <v>-457600.2</v>
          </cell>
        </row>
        <row r="67">
          <cell r="R67">
            <v>-42766929.023592241</v>
          </cell>
          <cell r="AD67">
            <v>-42782975.66361545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new positions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Outside Svcs &amp; Company Mem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GTI Funding "/>
      <sheetName val="Choice Costs"/>
      <sheetName val="Postage Costs "/>
      <sheetName val="Customer Education 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Customer Deposits"/>
      <sheetName val="Lead Lag"/>
      <sheetName val="Cost of Capital"/>
      <sheetName val="Round Robi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 refreshError="1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 Info Needed-DO NOT PRINT"/>
      <sheetName val="Filing Sheet"/>
      <sheetName val="Index"/>
      <sheetName val="Rev Def Sum"/>
      <sheetName val="Rev Requirement"/>
      <sheetName val="Gross Conversion Factor"/>
      <sheetName val="Charge-off Rate - DO NOT PRINT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Adj. Rev 2-G"/>
      <sheetName val="O&amp;M Expenses"/>
      <sheetName val="O&amp;M Adjustment Summary"/>
      <sheetName val="Labor Adj. Summary"/>
      <sheetName val="Wage Increase"/>
      <sheetName val="Gross Payroll Summary"/>
      <sheetName val="Prem and OT 3 yrs"/>
      <sheetName val="O&amp;M Percentage"/>
      <sheetName val="New employees"/>
      <sheetName val="Incentive"/>
      <sheetName val="Profit Sharing"/>
      <sheetName val="Pensions &amp; Benefits Adj "/>
      <sheetName val="Pen&amp;RIP-5yrAvg"/>
      <sheetName val="Pension Detail-DO NOT PRINT"/>
      <sheetName val="NCSC Test Year Adj"/>
      <sheetName val="NCSC Labor &amp; Benefits"/>
      <sheetName val="NCSC Incentive Comp"/>
      <sheetName val="NCSC Stock Comp"/>
      <sheetName val="GTI Funding "/>
      <sheetName val="Private Letter Ruling Expense"/>
      <sheetName val="AGA Dues"/>
      <sheetName val="HQLease Expense"/>
      <sheetName val="Corporate Insurance"/>
      <sheetName val="Fuel Used in Co Operations"/>
      <sheetName val="Uncollectible Adj."/>
      <sheetName val="Rate Case Amort Adj"/>
      <sheetName val="Current Rate Case Exp"/>
      <sheetName val="DSM Surcharge Adjustment"/>
      <sheetName val="PSC &amp; PC Fees Adj"/>
      <sheetName val="Injuries &amp; Damages-DO NOT PRINT"/>
      <sheetName val="Clearing Accounts-DO NOT PRINT"/>
      <sheetName val="Postage Costs "/>
      <sheetName val="Depr&amp;Amort Sum"/>
      <sheetName val="Proposed Depr&amp;Amort"/>
      <sheetName val="TaxesOther than IncSummary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AFUDC "/>
      <sheetName val="Rate Base"/>
      <sheetName val="101"/>
      <sheetName val="106"/>
      <sheetName val="106 (IRIS)"/>
      <sheetName val="107"/>
      <sheetName val="107 (IRIS)"/>
      <sheetName val="Depreciation Reserve"/>
      <sheetName val="Material &amp; Supplies"/>
      <sheetName val="Def Tx CIAC"/>
      <sheetName val="Def Tx Inv"/>
      <sheetName val="Customer Deposits"/>
      <sheetName val="Cust Adv  Const"/>
      <sheetName val="Def Inc Taxes"/>
      <sheetName val="NOL"/>
      <sheetName val="Environmental adj"/>
      <sheetName val="Def Tx Enviromental"/>
      <sheetName val="Main Services terminal 101-106"/>
      <sheetName val="Main Services terminal 108"/>
      <sheetName val="Safety &amp; Reliability Additions"/>
      <sheetName val="Def tax on post test yr adj"/>
      <sheetName val="Customer Programs-SLE"/>
      <sheetName val="Lead Lag"/>
      <sheetName val="Cost of Capital"/>
      <sheetName val="PAST TAB-MGP Sale(DO NOT PRINT)"/>
      <sheetName val="Rev Def Sum wMGP Adj"/>
      <sheetName val="Rev Req wMGP"/>
      <sheetName val="Proforma Adj wMGP Adj"/>
      <sheetName val="O&amp;M Adj Sum wMGP Gain"/>
      <sheetName val="MGP Gain on Sale"/>
      <sheetName val="Depr&amp;Amrt Sum wMGP"/>
      <sheetName val="Proposed Depr&amp;Amrt wMGP"/>
      <sheetName val="Taxes Other than IncSum wMGP"/>
      <sheetName val="Property Tax wMGP"/>
      <sheetName val="Inc Tax wMGP"/>
      <sheetName val="Rate Base wMGP"/>
      <sheetName val="Hagerstown MGP"/>
      <sheetName val="MGP Gain on Sale RB"/>
      <sheetName val="Def Tx Hagerstown MGP"/>
      <sheetName val="Lead Lag wMGP"/>
      <sheetName val="PAST TAB-RevRqSLE(DO NOT PRINT)"/>
      <sheetName val="Customer Programs Rev Req Sum"/>
      <sheetName val="Input Sheet"/>
      <sheetName val="Round Robi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>
        <row r="2">
          <cell r="H2" t="str">
            <v>ATTACHMENT REH-5</v>
          </cell>
        </row>
        <row r="5">
          <cell r="E5" t="str">
            <v>COLUMBIA GAS OF VIRGINIA, INC.</v>
          </cell>
        </row>
        <row r="7">
          <cell r="E7" t="str">
            <v>SCHEDULE OF ADDITIONAL GROSS REVENUES</v>
          </cell>
        </row>
        <row r="9">
          <cell r="E9" t="str">
            <v>BY RATE SCHEDULE PRODUCED BY PROPOSED RATES</v>
          </cell>
        </row>
        <row r="13">
          <cell r="C13" t="str">
            <v>ADJUSTED</v>
          </cell>
          <cell r="D13" t="str">
            <v>ADJUSTED</v>
          </cell>
        </row>
        <row r="14">
          <cell r="C14" t="str">
            <v>VOLUMES</v>
          </cell>
          <cell r="D14" t="str">
            <v>RATE</v>
          </cell>
          <cell r="E14" t="str">
            <v>PROPOSED</v>
          </cell>
          <cell r="F14" t="str">
            <v>ADJUSTED</v>
          </cell>
          <cell r="G14" t="str">
            <v>PROPOSED</v>
          </cell>
          <cell r="H14" t="str">
            <v>PROPOSED</v>
          </cell>
        </row>
        <row r="15">
          <cell r="B15" t="str">
            <v>DESCRIPTION</v>
          </cell>
          <cell r="C15" t="str">
            <v>(a)</v>
          </cell>
          <cell r="D15" t="str">
            <v>REVENUE</v>
          </cell>
          <cell r="E15" t="str">
            <v xml:space="preserve">INCREASE </v>
          </cell>
          <cell r="F15" t="str">
            <v>REVENUE</v>
          </cell>
          <cell r="G15" t="str">
            <v>INCREASE</v>
          </cell>
          <cell r="H15" t="str">
            <v>INCREASE</v>
          </cell>
        </row>
        <row r="16">
          <cell r="C16" t="str">
            <v>(1)</v>
          </cell>
          <cell r="D16" t="str">
            <v>(2)</v>
          </cell>
          <cell r="E16" t="str">
            <v>(3)</v>
          </cell>
          <cell r="F16" t="str">
            <v>(4)</v>
          </cell>
          <cell r="G16" t="str">
            <v>(5=3/1)</v>
          </cell>
          <cell r="H16" t="str">
            <v>(6=3/2)</v>
          </cell>
        </row>
        <row r="17">
          <cell r="C17" t="str">
            <v>MCF</v>
          </cell>
          <cell r="D17" t="str">
            <v>$</v>
          </cell>
          <cell r="E17" t="str">
            <v>$</v>
          </cell>
          <cell r="F17" t="str">
            <v>$</v>
          </cell>
          <cell r="G17" t="str">
            <v>$/MCF</v>
          </cell>
          <cell r="H17" t="str">
            <v>%</v>
          </cell>
        </row>
        <row r="18">
          <cell r="B18" t="str">
            <v>GAS SERVICE REVENUES:</v>
          </cell>
        </row>
        <row r="20">
          <cell r="B20" t="str">
            <v xml:space="preserve">   RESIDENTIAL</v>
          </cell>
          <cell r="C20">
            <v>12384975.299999999</v>
          </cell>
          <cell r="D20">
            <v>113818949</v>
          </cell>
          <cell r="E20">
            <v>10065127.475573448</v>
          </cell>
          <cell r="F20">
            <v>123884076.47557345</v>
          </cell>
          <cell r="G20">
            <v>0.81269999999999998</v>
          </cell>
          <cell r="H20">
            <v>8.8400000000000006E-2</v>
          </cell>
        </row>
        <row r="21">
          <cell r="B21" t="str">
            <v xml:space="preserve">   SGS</v>
          </cell>
          <cell r="C21">
            <v>7521571.2000000002</v>
          </cell>
          <cell r="D21">
            <v>50376099</v>
          </cell>
          <cell r="E21">
            <v>2815967.7027008827</v>
          </cell>
          <cell r="F21">
            <v>53192066.702700883</v>
          </cell>
          <cell r="G21">
            <v>0.37440000000000001</v>
          </cell>
          <cell r="H21">
            <v>5.5899999999999998E-2</v>
          </cell>
        </row>
        <row r="22">
          <cell r="B22" t="str">
            <v xml:space="preserve">   TS-1/LGS</v>
          </cell>
          <cell r="C22">
            <v>10217046.699999999</v>
          </cell>
          <cell r="D22">
            <v>9667252</v>
          </cell>
          <cell r="E22">
            <v>769387.1836139597</v>
          </cell>
          <cell r="F22">
            <v>10436639.18361396</v>
          </cell>
          <cell r="G22">
            <v>7.5300000000000006E-2</v>
          </cell>
          <cell r="H22">
            <v>7.9600000000000004E-2</v>
          </cell>
        </row>
        <row r="23">
          <cell r="B23" t="str">
            <v xml:space="preserve">   TS-2/LGS2</v>
          </cell>
          <cell r="C23">
            <v>14650123</v>
          </cell>
          <cell r="D23">
            <v>7145584</v>
          </cell>
          <cell r="E23">
            <v>375269.63811170898</v>
          </cell>
          <cell r="F23">
            <v>7520853.6381117087</v>
          </cell>
          <cell r="G23">
            <v>2.5600000000000001E-2</v>
          </cell>
          <cell r="H23">
            <v>5.2499999999999998E-2</v>
          </cell>
        </row>
        <row r="24">
          <cell r="B24" t="str">
            <v xml:space="preserve">   LVTS/LVEDTS</v>
          </cell>
          <cell r="C24">
            <v>16993404</v>
          </cell>
          <cell r="D24">
            <v>2615185</v>
          </cell>
          <cell r="E24">
            <v>0</v>
          </cell>
          <cell r="F24">
            <v>2615185</v>
          </cell>
          <cell r="G24">
            <v>0</v>
          </cell>
          <cell r="H24">
            <v>0</v>
          </cell>
        </row>
        <row r="26">
          <cell r="B26" t="str">
            <v>TOTAL GAS SERVICE REVENUE</v>
          </cell>
          <cell r="C26">
            <v>61767120.200000003</v>
          </cell>
          <cell r="D26">
            <v>183623069</v>
          </cell>
          <cell r="E26">
            <v>14025752</v>
          </cell>
          <cell r="F26">
            <v>197648821</v>
          </cell>
          <cell r="G26" t="str">
            <v>N/A</v>
          </cell>
          <cell r="H26">
            <v>7.6399999999999996E-2</v>
          </cell>
        </row>
        <row r="28">
          <cell r="B28" t="str">
            <v>MISCELLANEOUS REVENUE</v>
          </cell>
          <cell r="D28">
            <v>2113419</v>
          </cell>
          <cell r="E28">
            <v>0</v>
          </cell>
          <cell r="F28">
            <v>2113419</v>
          </cell>
        </row>
        <row r="30">
          <cell r="B30" t="str">
            <v>TOTAL REVENUE</v>
          </cell>
          <cell r="D30">
            <v>185736488</v>
          </cell>
          <cell r="E30">
            <v>14025752</v>
          </cell>
          <cell r="F30">
            <v>199762240</v>
          </cell>
          <cell r="H30">
            <v>7.5499999999999998E-2</v>
          </cell>
        </row>
        <row r="33">
          <cell r="B33" t="str">
            <v>(a) TEST PERIOD ADJUSTED PER SCHEDULE 14-REVENUE.</v>
          </cell>
        </row>
        <row r="39">
          <cell r="B39" t="str">
            <v>X:\CGV\RATECASE\98\SCHEDULE\SCHEDULE 33 FOR 1998</v>
          </cell>
        </row>
        <row r="52">
          <cell r="D52" t="str">
            <v>COLUMBIA GAS OF VIRGINIA, INC.</v>
          </cell>
        </row>
        <row r="53">
          <cell r="D53" t="str">
            <v xml:space="preserve">RATE BLOCK INCREASE WORK PAPER </v>
          </cell>
        </row>
        <row r="55">
          <cell r="B55" t="str">
            <v xml:space="preserve"> </v>
          </cell>
        </row>
        <row r="62">
          <cell r="B62" t="str">
            <v xml:space="preserve">TOTAL RESIDENTIAL INCREASE: </v>
          </cell>
          <cell r="G62">
            <v>10065127.475573448</v>
          </cell>
        </row>
        <row r="67">
          <cell r="B67" t="str">
            <v>PROPOSED INCREASE TO ELIMINATE LYNCHBURG RATE DIFFERENTIAL:</v>
          </cell>
        </row>
        <row r="71">
          <cell r="E71" t="str">
            <v>ADJUSTED</v>
          </cell>
          <cell r="F71" t="str">
            <v>CURRENT</v>
          </cell>
        </row>
        <row r="72">
          <cell r="B72" t="str">
            <v xml:space="preserve"> VOLUMETRIC RATE INCREASE:</v>
          </cell>
          <cell r="E72" t="str">
            <v>CENTRAL</v>
          </cell>
          <cell r="F72" t="str">
            <v>DIFFERENTIAL</v>
          </cell>
        </row>
        <row r="73">
          <cell r="E73" t="str">
            <v>VOLUMES</v>
          </cell>
          <cell r="F73" t="str">
            <v>PER MCF</v>
          </cell>
        </row>
        <row r="74">
          <cell r="B74" t="str">
            <v>FIRST 5 MCF</v>
          </cell>
          <cell r="E74">
            <v>314094.5</v>
          </cell>
          <cell r="F74">
            <v>8.8999999999999996E-2</v>
          </cell>
          <cell r="G74">
            <v>27954.410499999998</v>
          </cell>
        </row>
        <row r="75">
          <cell r="B75" t="str">
            <v>NEXT 45</v>
          </cell>
          <cell r="E75">
            <v>535032.9</v>
          </cell>
          <cell r="F75">
            <v>9.0999999999999998E-2</v>
          </cell>
          <cell r="G75">
            <v>48687.993900000001</v>
          </cell>
          <cell r="I75">
            <v>0</v>
          </cell>
        </row>
        <row r="76">
          <cell r="B76" t="str">
            <v>OVER 50</v>
          </cell>
          <cell r="E76">
            <v>67929.7</v>
          </cell>
          <cell r="F76">
            <v>9.2999999999999999E-2</v>
          </cell>
          <cell r="G76">
            <v>6317.4620999999997</v>
          </cell>
          <cell r="I76">
            <v>0</v>
          </cell>
        </row>
        <row r="77">
          <cell r="B77" t="str">
            <v>TOTAL</v>
          </cell>
          <cell r="E77">
            <v>917057.1</v>
          </cell>
          <cell r="G77">
            <v>82959.866500000004</v>
          </cell>
        </row>
        <row r="79">
          <cell r="B79" t="str">
            <v>INCREASE TO RS REMAINING AFTER DIFFERENTIAL ELIMINATION:</v>
          </cell>
          <cell r="G79">
            <v>9982167.6090734489</v>
          </cell>
        </row>
        <row r="81">
          <cell r="B81" t="str">
            <v xml:space="preserve">RATE INCREASE TO </v>
          </cell>
        </row>
        <row r="82">
          <cell r="B82" t="str">
            <v xml:space="preserve">   RESIDENTIAL SERVICE</v>
          </cell>
          <cell r="E82" t="str">
            <v>NUMBER</v>
          </cell>
          <cell r="F82" t="str">
            <v>INCREASE</v>
          </cell>
        </row>
        <row r="83">
          <cell r="B83" t="str">
            <v xml:space="preserve"> CUSTOMER CHARGE INCREASE:</v>
          </cell>
          <cell r="E83" t="str">
            <v>OF BILLS</v>
          </cell>
          <cell r="F83" t="str">
            <v>PER BILL</v>
          </cell>
        </row>
        <row r="84">
          <cell r="E84">
            <v>1870988</v>
          </cell>
          <cell r="F84">
            <v>1</v>
          </cell>
          <cell r="G84">
            <v>1870988</v>
          </cell>
          <cell r="I84" t="str">
            <v>RS E&amp;W</v>
          </cell>
        </row>
        <row r="85">
          <cell r="I85" t="str">
            <v>Bills</v>
          </cell>
        </row>
        <row r="86">
          <cell r="B86" t="str">
            <v>INCREASE TO RS REMAINING AFTER CUSTOMER CHARGE INCREASE:</v>
          </cell>
          <cell r="G86">
            <v>8111179.6090734489</v>
          </cell>
          <cell r="I86">
            <v>1758835</v>
          </cell>
          <cell r="J86">
            <v>1</v>
          </cell>
          <cell r="K86">
            <v>1758835</v>
          </cell>
        </row>
        <row r="87">
          <cell r="C87" t="str">
            <v>RS</v>
          </cell>
        </row>
        <row r="88">
          <cell r="B88" t="str">
            <v xml:space="preserve"> VOLUMETRIC RATE INCREASE:</v>
          </cell>
          <cell r="C88" t="str">
            <v>NON-GAS</v>
          </cell>
          <cell r="E88" t="str">
            <v>RS</v>
          </cell>
        </row>
        <row r="89">
          <cell r="C89" t="str">
            <v>REVENUE</v>
          </cell>
          <cell r="D89" t="str">
            <v>RATIO</v>
          </cell>
          <cell r="E89" t="str">
            <v>VOLUMES</v>
          </cell>
          <cell r="F89" t="str">
            <v>PER MCF</v>
          </cell>
          <cell r="I89" t="str">
            <v>RS E&amp;W</v>
          </cell>
          <cell r="J89" t="str">
            <v>Rate</v>
          </cell>
        </row>
        <row r="90">
          <cell r="B90" t="str">
            <v>FIRST 5 MCF</v>
          </cell>
          <cell r="C90">
            <v>14822694</v>
          </cell>
          <cell r="D90">
            <v>0.41845165119467403</v>
          </cell>
          <cell r="E90">
            <v>5078881.0999999996</v>
          </cell>
          <cell r="F90">
            <v>0.66800000000000004</v>
          </cell>
          <cell r="G90">
            <v>3394137</v>
          </cell>
          <cell r="H90">
            <v>0</v>
          </cell>
          <cell r="I90">
            <v>4764786</v>
          </cell>
          <cell r="J90">
            <v>0.66800000000000004</v>
          </cell>
          <cell r="K90">
            <v>3182877.048</v>
          </cell>
        </row>
        <row r="91">
          <cell r="B91" t="str">
            <v>NEXT 45</v>
          </cell>
          <cell r="C91">
            <v>18891575</v>
          </cell>
          <cell r="D91">
            <v>0.53331808323224006</v>
          </cell>
          <cell r="E91">
            <v>6673806.6000000006</v>
          </cell>
          <cell r="F91">
            <v>0.64800000000000002</v>
          </cell>
          <cell r="G91">
            <v>4325839</v>
          </cell>
          <cell r="I91">
            <v>6138773.7000000002</v>
          </cell>
          <cell r="J91">
            <v>0.64800000000000002</v>
          </cell>
          <cell r="K91">
            <v>3977925.3576000002</v>
          </cell>
        </row>
        <row r="92">
          <cell r="B92" t="str">
            <v>OVER 50</v>
          </cell>
          <cell r="C92">
            <v>1708447</v>
          </cell>
          <cell r="D92">
            <v>4.8230265573085927E-2</v>
          </cell>
          <cell r="E92">
            <v>632287.6</v>
          </cell>
          <cell r="F92">
            <v>0.61899999999999999</v>
          </cell>
          <cell r="G92">
            <v>391204</v>
          </cell>
          <cell r="I92">
            <v>564357.9</v>
          </cell>
          <cell r="J92">
            <v>0.61899999999999999</v>
          </cell>
          <cell r="K92">
            <v>349337.54009999998</v>
          </cell>
        </row>
        <row r="93">
          <cell r="B93" t="str">
            <v>TOTAL</v>
          </cell>
          <cell r="C93">
            <v>35422716</v>
          </cell>
          <cell r="D93">
            <v>1</v>
          </cell>
          <cell r="E93">
            <v>12384975.299999999</v>
          </cell>
          <cell r="G93">
            <v>8111180</v>
          </cell>
          <cell r="I93">
            <v>11467917.6</v>
          </cell>
          <cell r="K93">
            <v>7510139.9457</v>
          </cell>
        </row>
        <row r="95">
          <cell r="B95" t="str">
            <v>INCREASE TO RS REMAINING AFTER VOLUMETRIC INCREASE:</v>
          </cell>
          <cell r="G95">
            <v>-0.3909265510737896</v>
          </cell>
          <cell r="K95">
            <v>9268974.945700001</v>
          </cell>
        </row>
        <row r="97">
          <cell r="B97" t="str">
            <v>INCREASE TO RATE SCHEDULE SGS:</v>
          </cell>
          <cell r="G97">
            <v>2815967.7027008827</v>
          </cell>
        </row>
        <row r="99">
          <cell r="E99" t="str">
            <v>NUMBER</v>
          </cell>
          <cell r="F99" t="str">
            <v>INCREASE</v>
          </cell>
        </row>
        <row r="100">
          <cell r="B100" t="str">
            <v xml:space="preserve"> CUSTOMER CHARGE INCREASE:</v>
          </cell>
          <cell r="E100" t="str">
            <v>OF BILLS</v>
          </cell>
          <cell r="F100" t="str">
            <v>PER BILL</v>
          </cell>
          <cell r="I100" t="str">
            <v>Bills</v>
          </cell>
        </row>
        <row r="101">
          <cell r="E101">
            <v>200713</v>
          </cell>
          <cell r="F101">
            <v>1</v>
          </cell>
          <cell r="G101">
            <v>200713</v>
          </cell>
          <cell r="I101">
            <v>199167</v>
          </cell>
          <cell r="J101">
            <v>1</v>
          </cell>
          <cell r="K101">
            <v>199167</v>
          </cell>
        </row>
        <row r="103">
          <cell r="B103" t="str">
            <v>INCREASE TO SGS REMAINING AFTER CUSTOMER CHARGE INCREASE:</v>
          </cell>
          <cell r="G103">
            <v>2615254.7027008827</v>
          </cell>
        </row>
        <row r="104">
          <cell r="I104" t="str">
            <v>Volume</v>
          </cell>
          <cell r="K104" t="str">
            <v>Increase</v>
          </cell>
        </row>
        <row r="105">
          <cell r="B105" t="str">
            <v xml:space="preserve"> VOLUMETRIC RATE INCREASE:</v>
          </cell>
          <cell r="C105" t="str">
            <v>NON-GAS</v>
          </cell>
          <cell r="E105" t="str">
            <v>SGS</v>
          </cell>
          <cell r="I105" t="str">
            <v>SGS-COM</v>
          </cell>
          <cell r="J105" t="str">
            <v>Rate</v>
          </cell>
          <cell r="K105" t="str">
            <v>SGS-COM</v>
          </cell>
        </row>
        <row r="106">
          <cell r="C106" t="str">
            <v>REVENUE</v>
          </cell>
          <cell r="D106" t="str">
            <v>RATIO</v>
          </cell>
          <cell r="E106" t="str">
            <v>VOLUMES</v>
          </cell>
          <cell r="F106" t="str">
            <v>PER MCF</v>
          </cell>
        </row>
        <row r="107">
          <cell r="B107" t="str">
            <v>FIRST 20 MCF</v>
          </cell>
          <cell r="C107">
            <v>2675511</v>
          </cell>
          <cell r="D107">
            <v>0.2091650747749364</v>
          </cell>
          <cell r="E107">
            <v>1459634.8</v>
          </cell>
          <cell r="F107">
            <v>0.375</v>
          </cell>
          <cell r="G107">
            <v>547020</v>
          </cell>
          <cell r="H107">
            <v>0</v>
          </cell>
          <cell r="I107">
            <v>1438829.8</v>
          </cell>
          <cell r="J107">
            <v>0.375</v>
          </cell>
          <cell r="K107">
            <v>539561.17500000005</v>
          </cell>
        </row>
        <row r="108">
          <cell r="B108" t="str">
            <v>NEXT 80</v>
          </cell>
          <cell r="C108">
            <v>2659318</v>
          </cell>
          <cell r="D108">
            <v>0.20789914461960141</v>
          </cell>
          <cell r="E108">
            <v>1556977.5999999999</v>
          </cell>
          <cell r="F108">
            <v>0.34899999999999998</v>
          </cell>
          <cell r="G108">
            <v>543709</v>
          </cell>
          <cell r="I108">
            <v>1490593.2</v>
          </cell>
          <cell r="J108">
            <v>0.34899999999999998</v>
          </cell>
          <cell r="K108">
            <v>520217.02679999993</v>
          </cell>
        </row>
        <row r="109">
          <cell r="B109" t="str">
            <v>NEXT 900</v>
          </cell>
          <cell r="C109">
            <v>5635554</v>
          </cell>
          <cell r="D109">
            <v>0.44057418332729409</v>
          </cell>
          <cell r="E109">
            <v>3364510.1</v>
          </cell>
          <cell r="F109">
            <v>0.34200000000000003</v>
          </cell>
          <cell r="G109">
            <v>1152214</v>
          </cell>
          <cell r="I109">
            <v>3072051</v>
          </cell>
          <cell r="J109">
            <v>0.34200000000000003</v>
          </cell>
          <cell r="K109">
            <v>1050641.442</v>
          </cell>
        </row>
        <row r="110">
          <cell r="B110" t="str">
            <v>NEXT 1500</v>
          </cell>
          <cell r="C110">
            <v>815904</v>
          </cell>
          <cell r="D110">
            <v>6.3785430584725578E-2</v>
          </cell>
          <cell r="E110">
            <v>505516.69999999995</v>
          </cell>
          <cell r="F110">
            <v>0.33</v>
          </cell>
          <cell r="G110">
            <v>166815</v>
          </cell>
          <cell r="I110">
            <v>400360.6</v>
          </cell>
          <cell r="J110">
            <v>0.33</v>
          </cell>
          <cell r="K110">
            <v>132118.99799999999</v>
          </cell>
        </row>
        <row r="111">
          <cell r="B111" t="str">
            <v>OVER 2500</v>
          </cell>
          <cell r="C111">
            <v>1005098</v>
          </cell>
          <cell r="D111">
            <v>7.8576166693442501E-2</v>
          </cell>
          <cell r="E111">
            <v>634932</v>
          </cell>
          <cell r="F111">
            <v>0.32400000000000001</v>
          </cell>
          <cell r="G111">
            <v>205497</v>
          </cell>
          <cell r="I111">
            <v>596738.30000000005</v>
          </cell>
          <cell r="J111">
            <v>0.32400000000000001</v>
          </cell>
          <cell r="K111">
            <v>193343.20920000001</v>
          </cell>
        </row>
        <row r="112">
          <cell r="B112" t="str">
            <v>TOTAL</v>
          </cell>
          <cell r="C112">
            <v>12791385</v>
          </cell>
          <cell r="D112">
            <v>0.99999999999999989</v>
          </cell>
          <cell r="E112">
            <v>7521571.2000000002</v>
          </cell>
          <cell r="G112">
            <v>2615255</v>
          </cell>
          <cell r="I112">
            <v>6998572.8999999994</v>
          </cell>
          <cell r="K112">
            <v>2435881.8509999998</v>
          </cell>
        </row>
        <row r="114">
          <cell r="B114" t="str">
            <v>INCREASE TO SGS REMAINING AFTER VOLUMETRIC INCREASE:</v>
          </cell>
          <cell r="G114">
            <v>-0.29729911731556058</v>
          </cell>
          <cell r="J114" t="str">
            <v>SGS Comm. Inc</v>
          </cell>
          <cell r="K114">
            <v>2635048.8509999998</v>
          </cell>
        </row>
        <row r="115">
          <cell r="J115" t="str">
            <v>SGS Ind. Inc</v>
          </cell>
          <cell r="K115">
            <v>180918.85170088289</v>
          </cell>
        </row>
        <row r="116">
          <cell r="B116" t="str">
            <v xml:space="preserve">INCREASE TO RATE SCHEDULE LGS / TS-1 </v>
          </cell>
          <cell r="G116">
            <v>769387.1836139597</v>
          </cell>
          <cell r="J116" t="str">
            <v>Total</v>
          </cell>
          <cell r="K116">
            <v>2815967.7027008827</v>
          </cell>
        </row>
        <row r="117">
          <cell r="B117" t="str">
            <v xml:space="preserve"> </v>
          </cell>
          <cell r="E117" t="str">
            <v>NUMBER</v>
          </cell>
          <cell r="F117" t="str">
            <v>INCREASE</v>
          </cell>
        </row>
        <row r="118">
          <cell r="B118" t="str">
            <v xml:space="preserve"> CUSTOMER CHARGE INCREASE:</v>
          </cell>
          <cell r="E118" t="str">
            <v>OF BILLS</v>
          </cell>
          <cell r="F118" t="str">
            <v>PER BILL</v>
          </cell>
        </row>
        <row r="119">
          <cell r="E119">
            <v>2592</v>
          </cell>
          <cell r="F119">
            <v>0</v>
          </cell>
          <cell r="G119">
            <v>0</v>
          </cell>
          <cell r="I119" t="str">
            <v>Bills</v>
          </cell>
        </row>
        <row r="120">
          <cell r="I120">
            <v>840</v>
          </cell>
          <cell r="J120">
            <v>0</v>
          </cell>
          <cell r="K120">
            <v>0</v>
          </cell>
        </row>
        <row r="121">
          <cell r="B121" t="str">
            <v>INCREASE TO LGS / TS-1 REMAINING AFTER CUSTOMER CHARGE INCREASE:</v>
          </cell>
          <cell r="G121">
            <v>769387.1836139597</v>
          </cell>
        </row>
        <row r="123">
          <cell r="C123" t="str">
            <v>NON-GAS</v>
          </cell>
          <cell r="I123" t="str">
            <v>Volume</v>
          </cell>
          <cell r="K123" t="str">
            <v>Increase</v>
          </cell>
        </row>
        <row r="124">
          <cell r="B124" t="str">
            <v xml:space="preserve"> VOLUMETRIC RATE INCREASE:</v>
          </cell>
          <cell r="C124" t="str">
            <v>REVENUE</v>
          </cell>
          <cell r="D124" t="str">
            <v>RATIO</v>
          </cell>
          <cell r="E124" t="str">
            <v>VOLUMES</v>
          </cell>
          <cell r="F124" t="str">
            <v>PER MCF</v>
          </cell>
          <cell r="I124" t="str">
            <v>LGS1-COM</v>
          </cell>
          <cell r="J124" t="str">
            <v>Rate</v>
          </cell>
          <cell r="K124" t="str">
            <v>LGS1-COM</v>
          </cell>
        </row>
        <row r="125">
          <cell r="B125" t="str">
            <v>LGS ADMIN CHARGE</v>
          </cell>
          <cell r="C125">
            <v>73701.929489999995</v>
          </cell>
          <cell r="D125">
            <v>0</v>
          </cell>
          <cell r="E125">
            <v>1168017.8999999999</v>
          </cell>
          <cell r="F125">
            <v>0</v>
          </cell>
          <cell r="G125">
            <v>0</v>
          </cell>
        </row>
        <row r="126">
          <cell r="B126" t="str">
            <v>DEMAND/SS CHARGE</v>
          </cell>
          <cell r="C126">
            <v>30216.899999999998</v>
          </cell>
          <cell r="D126">
            <v>0</v>
          </cell>
          <cell r="E126">
            <v>100723</v>
          </cell>
          <cell r="F126">
            <v>0</v>
          </cell>
          <cell r="G126">
            <v>0</v>
          </cell>
          <cell r="K126">
            <v>0</v>
          </cell>
        </row>
        <row r="127">
          <cell r="B127" t="str">
            <v>FIRST 1000</v>
          </cell>
          <cell r="C127">
            <v>1785355.689</v>
          </cell>
          <cell r="D127">
            <v>0.3805714388983556</v>
          </cell>
          <cell r="E127">
            <v>2215081.5</v>
          </cell>
          <cell r="F127">
            <v>0.13220000000000001</v>
          </cell>
          <cell r="G127">
            <v>292807</v>
          </cell>
          <cell r="H127">
            <v>0</v>
          </cell>
          <cell r="I127">
            <v>663684.19999999995</v>
          </cell>
          <cell r="J127">
            <v>0.13220000000000001</v>
          </cell>
          <cell r="K127">
            <v>87739.051240000001</v>
          </cell>
        </row>
        <row r="128">
          <cell r="B128" t="str">
            <v>NEXT 4000</v>
          </cell>
          <cell r="C128">
            <v>2142668.5434000003</v>
          </cell>
          <cell r="D128">
            <v>0.45673725166816426</v>
          </cell>
          <cell r="E128">
            <v>4637810.7</v>
          </cell>
          <cell r="F128">
            <v>7.5800000000000006E-2</v>
          </cell>
          <cell r="G128">
            <v>351408</v>
          </cell>
          <cell r="I128">
            <v>1123298.3999999999</v>
          </cell>
          <cell r="J128">
            <v>7.5800000000000006E-2</v>
          </cell>
          <cell r="K128">
            <v>85146.018719999993</v>
          </cell>
        </row>
        <row r="129">
          <cell r="B129" t="str">
            <v>NEXT 15000</v>
          </cell>
          <cell r="C129">
            <v>752368.81409999996</v>
          </cell>
          <cell r="D129">
            <v>0.16037705199498001</v>
          </cell>
          <cell r="E129">
            <v>3295527</v>
          </cell>
          <cell r="F129">
            <v>3.7400000000000003E-2</v>
          </cell>
          <cell r="G129">
            <v>123392</v>
          </cell>
          <cell r="I129">
            <v>689772</v>
          </cell>
          <cell r="J129">
            <v>3.7400000000000003E-2</v>
          </cell>
          <cell r="K129">
            <v>25797.472800000003</v>
          </cell>
        </row>
        <row r="130">
          <cell r="B130" t="str">
            <v>OVER 20000</v>
          </cell>
          <cell r="C130">
            <v>10856.759760000001</v>
          </cell>
          <cell r="D130">
            <v>2.3142574385002371E-3</v>
          </cell>
          <cell r="E130">
            <v>68626.8</v>
          </cell>
          <cell r="F130">
            <v>2.5999999999999999E-2</v>
          </cell>
          <cell r="G130">
            <v>1781</v>
          </cell>
          <cell r="I130">
            <v>52227.8</v>
          </cell>
          <cell r="J130">
            <v>2.5999999999999999E-2</v>
          </cell>
          <cell r="K130">
            <v>1357.9228000000001</v>
          </cell>
        </row>
        <row r="131">
          <cell r="B131" t="str">
            <v>TOTAL</v>
          </cell>
          <cell r="C131">
            <v>4691249.80626</v>
          </cell>
          <cell r="D131">
            <v>1.0000000000000002</v>
          </cell>
          <cell r="E131">
            <v>10217046</v>
          </cell>
          <cell r="G131">
            <v>769388</v>
          </cell>
          <cell r="I131">
            <v>2528982.3999999994</v>
          </cell>
          <cell r="K131">
            <v>200040.46555999998</v>
          </cell>
        </row>
        <row r="133">
          <cell r="B133" t="str">
            <v>INCREASE TO LGS / TS-1 REMAINING AFTER VOLUMETRIC INCREASE:</v>
          </cell>
          <cell r="G133">
            <v>-0.81638604030013084</v>
          </cell>
          <cell r="J133" t="str">
            <v>LGS / TS-1 Comm. Inc</v>
          </cell>
          <cell r="K133">
            <v>200040.46555999998</v>
          </cell>
        </row>
        <row r="134">
          <cell r="J134" t="str">
            <v>LGS / TS-1 Ind. Inc</v>
          </cell>
          <cell r="K134">
            <v>569346.71805395978</v>
          </cell>
        </row>
        <row r="135">
          <cell r="B135" t="str">
            <v xml:space="preserve">INCREASE TO RATE SCHEDULE LGS / TS-2 </v>
          </cell>
          <cell r="G135">
            <v>375269.63811170898</v>
          </cell>
          <cell r="J135" t="str">
            <v>Total</v>
          </cell>
          <cell r="K135">
            <v>769387.1836139597</v>
          </cell>
        </row>
        <row r="136">
          <cell r="E136" t="str">
            <v>NUMBER</v>
          </cell>
          <cell r="F136" t="str">
            <v>INCREASE</v>
          </cell>
        </row>
        <row r="137">
          <cell r="B137" t="str">
            <v xml:space="preserve"> CUSTOMER CHARGE :</v>
          </cell>
          <cell r="E137" t="str">
            <v>OF BILLS</v>
          </cell>
          <cell r="F137" t="str">
            <v>PER BILL</v>
          </cell>
          <cell r="I137" t="str">
            <v>Bills</v>
          </cell>
        </row>
        <row r="138">
          <cell r="E138">
            <v>336</v>
          </cell>
          <cell r="F138">
            <v>350</v>
          </cell>
          <cell r="G138">
            <v>117600</v>
          </cell>
          <cell r="I138">
            <v>24</v>
          </cell>
          <cell r="J138">
            <v>350</v>
          </cell>
          <cell r="K138">
            <v>8400</v>
          </cell>
        </row>
        <row r="140">
          <cell r="B140" t="str">
            <v>INCREASE TO LGS / TS-2 REMAINING AFTER CUSTOMER CHARGE INCREASE:</v>
          </cell>
          <cell r="G140">
            <v>257669.63811170898</v>
          </cell>
        </row>
        <row r="141">
          <cell r="I141" t="str">
            <v>Volume</v>
          </cell>
          <cell r="K141" t="str">
            <v>Increase</v>
          </cell>
        </row>
        <row r="142">
          <cell r="B142" t="str">
            <v xml:space="preserve"> VOLUMETRIC RATE INCREASE:</v>
          </cell>
          <cell r="C142" t="str">
            <v>NON-GAS</v>
          </cell>
          <cell r="D142" t="str">
            <v>RATIO</v>
          </cell>
          <cell r="E142" t="str">
            <v>VOLUMES</v>
          </cell>
          <cell r="F142" t="str">
            <v>PER MCF</v>
          </cell>
          <cell r="I142" t="str">
            <v>LGS 2-Ind</v>
          </cell>
          <cell r="J142" t="str">
            <v>Rate</v>
          </cell>
          <cell r="K142" t="str">
            <v>LGS 2-Ind</v>
          </cell>
        </row>
        <row r="143">
          <cell r="B143" t="str">
            <v>LGS ADMIN CHARGE</v>
          </cell>
          <cell r="C143">
            <v>66387.951700000005</v>
          </cell>
          <cell r="D143">
            <v>0</v>
          </cell>
          <cell r="E143">
            <v>1052107</v>
          </cell>
          <cell r="F143">
            <v>0</v>
          </cell>
          <cell r="G143">
            <v>0</v>
          </cell>
        </row>
        <row r="144">
          <cell r="B144" t="str">
            <v>DEMAND/SS CHARGE</v>
          </cell>
          <cell r="C144">
            <v>27870.6</v>
          </cell>
          <cell r="D144">
            <v>0</v>
          </cell>
          <cell r="E144">
            <v>92902</v>
          </cell>
          <cell r="F144">
            <v>0</v>
          </cell>
          <cell r="G144">
            <v>0</v>
          </cell>
          <cell r="K144">
            <v>0</v>
          </cell>
        </row>
        <row r="145">
          <cell r="B145" t="str">
            <v>FIRST 20,000</v>
          </cell>
          <cell r="C145">
            <v>1731115.1410999999</v>
          </cell>
          <cell r="D145">
            <v>0.57793649238510825</v>
          </cell>
          <cell r="E145">
            <v>6175937</v>
          </cell>
          <cell r="F145">
            <v>2.41E-2</v>
          </cell>
          <cell r="G145">
            <v>148917</v>
          </cell>
          <cell r="H145">
            <v>0</v>
          </cell>
          <cell r="I145">
            <v>699221</v>
          </cell>
          <cell r="J145">
            <v>2.41E-2</v>
          </cell>
          <cell r="K145">
            <v>16851.2261</v>
          </cell>
        </row>
        <row r="146">
          <cell r="B146" t="str">
            <v>NEXT 80,000</v>
          </cell>
          <cell r="C146">
            <v>1049143.3581000001</v>
          </cell>
          <cell r="D146">
            <v>0.35025875402150491</v>
          </cell>
          <cell r="E146">
            <v>6943371</v>
          </cell>
          <cell r="F146">
            <v>1.2999999999999999E-2</v>
          </cell>
          <cell r="G146">
            <v>90251</v>
          </cell>
          <cell r="I146">
            <v>291587</v>
          </cell>
          <cell r="J146">
            <v>1.2999999999999999E-2</v>
          </cell>
          <cell r="K146">
            <v>3790.6309999999999</v>
          </cell>
        </row>
        <row r="147">
          <cell r="B147" t="str">
            <v>OVER 100,000</v>
          </cell>
          <cell r="C147">
            <v>215079.50750000001</v>
          </cell>
          <cell r="D147">
            <v>7.1804753593386852E-2</v>
          </cell>
          <cell r="E147">
            <v>1530815</v>
          </cell>
          <cell r="F147">
            <v>1.21E-2</v>
          </cell>
          <cell r="G147">
            <v>18502</v>
          </cell>
          <cell r="I147">
            <v>61299</v>
          </cell>
          <cell r="J147">
            <v>1.21E-2</v>
          </cell>
          <cell r="K147">
            <v>741.71789999999999</v>
          </cell>
        </row>
        <row r="148">
          <cell r="B148" t="str">
            <v>TOTAL</v>
          </cell>
          <cell r="C148">
            <v>2995338.0066999998</v>
          </cell>
          <cell r="D148">
            <v>1</v>
          </cell>
          <cell r="E148">
            <v>14650123</v>
          </cell>
          <cell r="G148">
            <v>257670</v>
          </cell>
        </row>
        <row r="149">
          <cell r="I149">
            <v>1052107</v>
          </cell>
          <cell r="K149">
            <v>21383.575000000001</v>
          </cell>
        </row>
        <row r="150">
          <cell r="B150" t="str">
            <v>INCREASE TO LGS / TS-2 REMAINING AFTER VOLUMETRIC INCREASE:</v>
          </cell>
          <cell r="G150">
            <v>-0.36188829102320597</v>
          </cell>
        </row>
        <row r="151">
          <cell r="J151" t="str">
            <v>LGS-2 Ind. Inc</v>
          </cell>
          <cell r="K151">
            <v>29783.575000000001</v>
          </cell>
        </row>
        <row r="152">
          <cell r="J152" t="str">
            <v>TS-2 Ind. Inc</v>
          </cell>
          <cell r="K152">
            <v>345486.06311170897</v>
          </cell>
        </row>
        <row r="153">
          <cell r="J153" t="str">
            <v>Total</v>
          </cell>
          <cell r="K153">
            <v>375269.63811170898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fall"/>
      <sheetName val="Revenue Calculation"/>
      <sheetName val="Payment Calculation"/>
      <sheetName val="Inputs"/>
    </sheetNames>
    <sheetDataSet>
      <sheetData sheetId="0"/>
      <sheetData sheetId="1"/>
      <sheetData sheetId="2">
        <row r="24">
          <cell r="C24">
            <v>15704800</v>
          </cell>
        </row>
        <row r="25">
          <cell r="C25">
            <v>120640</v>
          </cell>
        </row>
      </sheetData>
      <sheetData sheetId="3">
        <row r="4">
          <cell r="B4">
            <v>19768</v>
          </cell>
        </row>
        <row r="5">
          <cell r="B5">
            <v>24451.25</v>
          </cell>
        </row>
        <row r="7">
          <cell r="B7">
            <v>45</v>
          </cell>
        </row>
        <row r="8">
          <cell r="B8">
            <v>2022000</v>
          </cell>
        </row>
        <row r="12">
          <cell r="B12">
            <v>117.58544989650554</v>
          </cell>
        </row>
        <row r="17">
          <cell r="B17">
            <v>187.83333333333212</v>
          </cell>
        </row>
        <row r="32">
          <cell r="B32">
            <v>0</v>
          </cell>
        </row>
        <row r="34">
          <cell r="B34">
            <v>0</v>
          </cell>
        </row>
        <row r="50">
          <cell r="B50">
            <v>272400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3, Pg 6-8"/>
      <sheetName val="Ex 3, Pg 9-10"/>
      <sheetName val="Sch1"/>
      <sheetName val="Sch2"/>
      <sheetName val="Sch3"/>
      <sheetName val="Sch4"/>
      <sheetName val="Sch5"/>
      <sheetName val="Sch5-2"/>
      <sheetName val="Sch5-3"/>
      <sheetName val="Sch6&amp;7"/>
      <sheetName val="Sch8"/>
      <sheetName val="Sch9"/>
      <sheetName val="Sch10"/>
      <sheetName val="Macros"/>
    </sheetNames>
    <sheetDataSet>
      <sheetData sheetId="0" refreshError="1"/>
      <sheetData sheetId="1"/>
      <sheetData sheetId="2">
        <row r="1">
          <cell r="G1" t="str">
            <v>Exhibit No. 3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3147-B976-43CC-8FC2-3E522EE32606}">
  <dimension ref="A1:L34"/>
  <sheetViews>
    <sheetView workbookViewId="0">
      <selection activeCell="G23" sqref="G23"/>
    </sheetView>
  </sheetViews>
  <sheetFormatPr defaultColWidth="10.09765625" defaultRowHeight="13" x14ac:dyDescent="0.3"/>
  <cols>
    <col min="1" max="1" width="4.09765625" style="1" customWidth="1"/>
    <col min="2" max="3" width="4.19921875" style="1" customWidth="1"/>
    <col min="4" max="4" width="4.59765625" style="1" customWidth="1"/>
    <col min="5" max="6" width="26.59765625" style="1" customWidth="1"/>
    <col min="7" max="7" width="15.8984375" style="3" bestFit="1" customWidth="1"/>
    <col min="8" max="8" width="16.3984375" style="1" customWidth="1"/>
    <col min="9" max="10" width="15.8984375" style="4" bestFit="1" customWidth="1"/>
    <col min="11" max="11" width="14.09765625" style="4" bestFit="1" customWidth="1"/>
    <col min="12" max="12" width="13.19921875" style="1" bestFit="1" customWidth="1"/>
    <col min="13" max="16384" width="10.09765625" style="1"/>
  </cols>
  <sheetData>
    <row r="1" spans="1:12" x14ac:dyDescent="0.3">
      <c r="A1" s="1" t="s">
        <v>2</v>
      </c>
      <c r="G1" s="1"/>
      <c r="I1" s="1"/>
      <c r="J1" s="1"/>
      <c r="K1"/>
    </row>
    <row r="2" spans="1:12" x14ac:dyDescent="0.3">
      <c r="A2" s="13" t="s">
        <v>16</v>
      </c>
      <c r="I2" s="1"/>
      <c r="J2" s="1"/>
      <c r="K2"/>
      <c r="L2" s="4"/>
    </row>
    <row r="3" spans="1:12" x14ac:dyDescent="0.3">
      <c r="A3" s="2"/>
      <c r="H3" s="3"/>
      <c r="J3" s="5"/>
    </row>
    <row r="4" spans="1:12" x14ac:dyDescent="0.3">
      <c r="A4" s="2"/>
      <c r="H4" s="3"/>
      <c r="J4" s="5"/>
    </row>
    <row r="5" spans="1:12" ht="22.5" x14ac:dyDescent="0.45">
      <c r="A5" s="2"/>
      <c r="F5" s="6" t="s">
        <v>3</v>
      </c>
      <c r="H5" s="3"/>
      <c r="J5" s="5"/>
    </row>
    <row r="6" spans="1:12" x14ac:dyDescent="0.3">
      <c r="A6" s="2"/>
      <c r="H6" s="3"/>
      <c r="J6" s="5"/>
    </row>
    <row r="7" spans="1:12" x14ac:dyDescent="0.3">
      <c r="A7" s="2"/>
      <c r="H7" s="3"/>
      <c r="J7" s="5"/>
    </row>
    <row r="8" spans="1:12" x14ac:dyDescent="0.3">
      <c r="A8" s="2"/>
      <c r="H8" s="3"/>
      <c r="J8" s="5"/>
    </row>
    <row r="9" spans="1:12" x14ac:dyDescent="0.3">
      <c r="A9" s="2"/>
      <c r="H9" s="3"/>
      <c r="J9" s="5"/>
    </row>
    <row r="10" spans="1:12" x14ac:dyDescent="0.3">
      <c r="A10" s="2"/>
      <c r="B10" s="2"/>
      <c r="C10" s="2"/>
      <c r="D10" s="2"/>
      <c r="E10" s="2"/>
      <c r="G10" s="7">
        <v>44561</v>
      </c>
      <c r="H10" s="7">
        <v>44926</v>
      </c>
      <c r="I10" s="7">
        <v>45291</v>
      </c>
      <c r="J10" s="7">
        <v>45657</v>
      </c>
    </row>
    <row r="11" spans="1:12" x14ac:dyDescent="0.3">
      <c r="A11" s="2"/>
      <c r="B11" s="2"/>
      <c r="C11" s="2"/>
      <c r="D11" s="2"/>
      <c r="E11" s="2"/>
      <c r="G11" s="8"/>
      <c r="H11" s="7"/>
      <c r="I11" s="7"/>
      <c r="J11" s="7"/>
    </row>
    <row r="12" spans="1:12" ht="14.5" x14ac:dyDescent="0.45">
      <c r="A12" s="1" t="s">
        <v>4</v>
      </c>
      <c r="G12" s="9">
        <f>'[36]Tab 55 p3'!R48</f>
        <v>293472610.56</v>
      </c>
      <c r="H12" s="9">
        <f>'[36]Tab 55 p3'!AD50</f>
        <v>309545058.56</v>
      </c>
      <c r="I12" s="9">
        <f>'[36]Tab 23'!G4</f>
        <v>325107559</v>
      </c>
      <c r="J12" s="9">
        <f>'[36]Tab 23'!H4</f>
        <v>339232959</v>
      </c>
    </row>
    <row r="13" spans="1:12" x14ac:dyDescent="0.3">
      <c r="G13" s="10"/>
      <c r="H13" s="10"/>
      <c r="I13" s="10"/>
      <c r="J13" s="10"/>
    </row>
    <row r="14" spans="1:12" x14ac:dyDescent="0.3">
      <c r="A14" s="1" t="s">
        <v>5</v>
      </c>
      <c r="C14" s="1" t="s">
        <v>6</v>
      </c>
      <c r="G14" s="10">
        <f>'[36]Tab 55 p3'!R59</f>
        <v>604905.27461538452</v>
      </c>
      <c r="H14" s="10">
        <f>'[36]Tab 55 p3'!AD59</f>
        <v>604905.27461538452</v>
      </c>
      <c r="I14" s="10">
        <f>'[36]Tab 23'!G12</f>
        <v>731556.32579999999</v>
      </c>
      <c r="J14" s="10">
        <f>'[36]Tab 23'!H12</f>
        <v>753503.01557399996</v>
      </c>
    </row>
    <row r="15" spans="1:12" x14ac:dyDescent="0.3">
      <c r="G15" s="10"/>
      <c r="H15" s="10"/>
      <c r="I15" s="10"/>
      <c r="J15" s="10"/>
    </row>
    <row r="16" spans="1:12" x14ac:dyDescent="0.3">
      <c r="C16" s="1" t="s">
        <v>7</v>
      </c>
      <c r="G16" s="10">
        <f>'[36]Tab 55 p3'!R60</f>
        <v>1072740.6115384614</v>
      </c>
      <c r="H16" s="10">
        <f>'[36]Tab 55 p3'!AD60</f>
        <v>1072740.6115384614</v>
      </c>
      <c r="I16" s="10">
        <f>'[36]Tab 23'!G14</f>
        <v>1072741</v>
      </c>
      <c r="J16" s="10">
        <f>'[36]Tab 23'!H14</f>
        <v>1072741</v>
      </c>
    </row>
    <row r="17" spans="1:10" x14ac:dyDescent="0.3">
      <c r="G17" s="10"/>
      <c r="H17" s="10"/>
      <c r="I17" s="10"/>
      <c r="J17" s="10"/>
    </row>
    <row r="18" spans="1:10" x14ac:dyDescent="0.3">
      <c r="C18" s="1" t="s">
        <v>8</v>
      </c>
      <c r="G18" s="10">
        <f>'[36]Tab 55 p3'!R62</f>
        <v>1143702.0207692308</v>
      </c>
      <c r="H18" s="10">
        <f>'[36]Tab 55 p3'!AD62</f>
        <v>1143702.0207692308</v>
      </c>
      <c r="I18" s="10">
        <f>'[36]Tab 23'!G13</f>
        <v>1143702</v>
      </c>
      <c r="J18" s="10">
        <f>'[36]Tab 23'!H13</f>
        <v>1143702</v>
      </c>
    </row>
    <row r="19" spans="1:10" x14ac:dyDescent="0.3">
      <c r="G19" s="10"/>
      <c r="H19" s="10"/>
      <c r="I19" s="10"/>
      <c r="J19" s="10"/>
    </row>
    <row r="20" spans="1:10" x14ac:dyDescent="0.3">
      <c r="C20" s="1" t="s">
        <v>9</v>
      </c>
      <c r="G20" s="10">
        <f>'[36]Tab 55 p3'!R63</f>
        <v>1747660.73</v>
      </c>
      <c r="H20" s="10">
        <f>'[36]Tab 55 p3'!AD63</f>
        <v>1747660.73</v>
      </c>
      <c r="I20" s="10">
        <f>H20-('[36]Cap Structure Proj'!P32-('[36]Cap Structure Proj'!V46*12))</f>
        <v>1564380.7366666666</v>
      </c>
      <c r="J20" s="10">
        <f>I20-('[36]Cap Structure Proj'!P32-('[36]Cap Structure Proj'!V46*24))</f>
        <v>1387900.7433333332</v>
      </c>
    </row>
    <row r="21" spans="1:10" x14ac:dyDescent="0.3">
      <c r="G21" s="10"/>
      <c r="H21" s="10"/>
      <c r="I21" s="10"/>
      <c r="J21" s="10"/>
    </row>
    <row r="22" spans="1:10" ht="14.5" x14ac:dyDescent="0.45">
      <c r="C22" s="1" t="s">
        <v>10</v>
      </c>
      <c r="G22" s="11">
        <f>'[36]Tab 55 p3'!R64</f>
        <v>2000868.7136554644</v>
      </c>
      <c r="H22" s="11">
        <f>'[36]Tab 55 p3'!AD64</f>
        <v>2000868.7136554644</v>
      </c>
      <c r="I22" s="11">
        <f>('[36]Tab 22'!H6+'[36]Tab 22'!H7)/8</f>
        <v>2060906.27125</v>
      </c>
      <c r="J22" s="11">
        <f>('[36]Tab 22'!I6+'[36]Tab 22'!I7)/8</f>
        <v>2122733.4593874998</v>
      </c>
    </row>
    <row r="23" spans="1:10" ht="14.5" x14ac:dyDescent="0.45">
      <c r="D23" s="1" t="s">
        <v>11</v>
      </c>
      <c r="G23" s="9">
        <f>SUM(G14:G22)</f>
        <v>6569877.3505785409</v>
      </c>
      <c r="H23" s="9">
        <f>SUM(H14:H22)</f>
        <v>6569877.3505785409</v>
      </c>
      <c r="I23" s="9">
        <f>SUM(I14:I22)</f>
        <v>6573286.3337166663</v>
      </c>
      <c r="J23" s="9">
        <f>SUM(J14:J22)</f>
        <v>6480580.2182948329</v>
      </c>
    </row>
    <row r="24" spans="1:10" x14ac:dyDescent="0.3">
      <c r="G24" s="10"/>
      <c r="H24" s="10"/>
      <c r="I24" s="10"/>
      <c r="J24" s="10"/>
    </row>
    <row r="25" spans="1:10" x14ac:dyDescent="0.3">
      <c r="A25" s="1" t="s">
        <v>12</v>
      </c>
      <c r="C25" s="1" t="s">
        <v>13</v>
      </c>
      <c r="G25" s="10">
        <f>'[36]Tab 55 p3'!R57</f>
        <v>-123935778.60459518</v>
      </c>
      <c r="H25" s="10">
        <f>'[36]Tab 55 p3'!AD57</f>
        <v>-131869244.60459518</v>
      </c>
      <c r="I25" s="10">
        <f>'[36]Tab 23'!G5</f>
        <v>-142239150</v>
      </c>
      <c r="J25" s="10">
        <f>'[36]Tab 23'!H5</f>
        <v>-153032817</v>
      </c>
    </row>
    <row r="26" spans="1:10" x14ac:dyDescent="0.3">
      <c r="G26" s="10"/>
      <c r="H26" s="10"/>
      <c r="I26" s="10"/>
      <c r="J26" s="10"/>
    </row>
    <row r="27" spans="1:10" x14ac:dyDescent="0.3">
      <c r="C27" s="1" t="s">
        <v>14</v>
      </c>
      <c r="G27" s="10">
        <f>'[36]Tab 55 p3'!R66</f>
        <v>-457600.2</v>
      </c>
      <c r="H27" s="10">
        <f>'[36]Tab 55 p3'!AD66</f>
        <v>-457600.2</v>
      </c>
      <c r="I27" s="10">
        <f>H27</f>
        <v>-457600.2</v>
      </c>
      <c r="J27" s="10">
        <f>I27</f>
        <v>-457600.2</v>
      </c>
    </row>
    <row r="28" spans="1:10" x14ac:dyDescent="0.3">
      <c r="G28" s="10"/>
      <c r="H28" s="10"/>
      <c r="I28" s="10"/>
      <c r="J28" s="10"/>
    </row>
    <row r="29" spans="1:10" ht="14.5" x14ac:dyDescent="0.45">
      <c r="C29" s="1" t="s">
        <v>15</v>
      </c>
      <c r="G29" s="11">
        <f>'[36]Tab 55 p3'!R67</f>
        <v>-42766929.023592241</v>
      </c>
      <c r="H29" s="11">
        <f>'[36]Tab 55 p3'!AD67</f>
        <v>-42782975.66361545</v>
      </c>
      <c r="I29" s="11">
        <f>H29/G29*H29</f>
        <v>-42799028.324521199</v>
      </c>
      <c r="J29" s="11">
        <f>I29/H29*I29</f>
        <v>-42815087.008568585</v>
      </c>
    </row>
    <row r="30" spans="1:10" ht="14.5" x14ac:dyDescent="0.45">
      <c r="D30" s="1" t="s">
        <v>11</v>
      </c>
      <c r="G30" s="9">
        <f>SUM(G25:G29)</f>
        <v>-167160307.82818744</v>
      </c>
      <c r="H30" s="9">
        <f>SUM(H25:H29)</f>
        <v>-175109820.46821064</v>
      </c>
      <c r="I30" s="9">
        <f>SUM(I25:I29)</f>
        <v>-185495778.52452117</v>
      </c>
      <c r="J30" s="9">
        <f>SUM(J25:J29)</f>
        <v>-196305504.20856857</v>
      </c>
    </row>
    <row r="31" spans="1:10" x14ac:dyDescent="0.3">
      <c r="G31" s="10"/>
      <c r="H31" s="10"/>
      <c r="I31" s="10"/>
      <c r="J31" s="10"/>
    </row>
    <row r="32" spans="1:10" ht="14.5" x14ac:dyDescent="0.45">
      <c r="A32" s="1" t="s">
        <v>3</v>
      </c>
      <c r="G32" s="12">
        <f>+G30+G23+G12</f>
        <v>132882180.08239111</v>
      </c>
      <c r="H32" s="12">
        <f>+H30+H23+H12</f>
        <v>141005115.44236791</v>
      </c>
      <c r="I32" s="12">
        <f>+I30+I23+I12</f>
        <v>146185066.80919549</v>
      </c>
      <c r="J32" s="12">
        <f>+J30+J23+J12</f>
        <v>149408035.00972626</v>
      </c>
    </row>
    <row r="33" spans="7:8" x14ac:dyDescent="0.3">
      <c r="G33" s="10"/>
      <c r="H33" s="10"/>
    </row>
    <row r="34" spans="7:8" x14ac:dyDescent="0.3">
      <c r="G34" s="10"/>
      <c r="H34" s="1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AD6D5-6907-43E7-9FDE-AE652F36E725}">
  <sheetPr>
    <pageSetUpPr fitToPage="1"/>
  </sheetPr>
  <dimension ref="A4:P110"/>
  <sheetViews>
    <sheetView tabSelected="1" topLeftCell="A75" zoomScaleNormal="100" workbookViewId="0">
      <selection activeCell="D86" sqref="D86"/>
    </sheetView>
  </sheetViews>
  <sheetFormatPr defaultRowHeight="13" x14ac:dyDescent="0.3"/>
  <cols>
    <col min="1" max="1" width="7.8984375" bestFit="1" customWidth="1"/>
    <col min="2" max="3" width="9" bestFit="1" customWidth="1"/>
    <col min="4" max="4" width="39.8984375" style="94" bestFit="1" customWidth="1"/>
    <col min="6" max="10" width="15.69921875" customWidth="1"/>
    <col min="11" max="11" width="13.8984375" bestFit="1" customWidth="1"/>
    <col min="12" max="16" width="15.69921875" style="74" customWidth="1"/>
  </cols>
  <sheetData>
    <row r="4" spans="1:16" x14ac:dyDescent="0.3">
      <c r="F4" s="154" t="s">
        <v>124</v>
      </c>
      <c r="G4" s="155"/>
      <c r="H4" s="155"/>
      <c r="I4" s="155"/>
      <c r="J4" s="155"/>
      <c r="L4" s="156" t="s">
        <v>372</v>
      </c>
      <c r="M4" s="154"/>
      <c r="N4" s="154"/>
      <c r="O4" s="154"/>
      <c r="P4" s="154"/>
    </row>
    <row r="6" spans="1:16" x14ac:dyDescent="0.25">
      <c r="A6" s="18" t="s">
        <v>17</v>
      </c>
      <c r="B6" s="18" t="s">
        <v>18</v>
      </c>
      <c r="C6" s="18" t="s">
        <v>19</v>
      </c>
      <c r="D6" s="17"/>
      <c r="F6" s="63" t="s">
        <v>351</v>
      </c>
      <c r="G6" s="63"/>
      <c r="H6" s="63"/>
      <c r="I6" s="63"/>
      <c r="J6" s="63" t="s">
        <v>356</v>
      </c>
      <c r="L6" s="73" t="s">
        <v>351</v>
      </c>
      <c r="M6" s="73"/>
      <c r="N6" s="73"/>
      <c r="O6" s="73"/>
      <c r="P6" s="73" t="s">
        <v>356</v>
      </c>
    </row>
    <row r="7" spans="1:16" x14ac:dyDescent="0.25">
      <c r="A7" s="19" t="s">
        <v>20</v>
      </c>
      <c r="B7" s="19" t="s">
        <v>21</v>
      </c>
      <c r="C7" s="19" t="s">
        <v>21</v>
      </c>
      <c r="D7" s="20" t="s">
        <v>22</v>
      </c>
      <c r="F7" s="63" t="s">
        <v>352</v>
      </c>
      <c r="G7" s="63" t="s">
        <v>353</v>
      </c>
      <c r="H7" s="63" t="s">
        <v>354</v>
      </c>
      <c r="I7" s="63" t="s">
        <v>355</v>
      </c>
      <c r="J7" s="63" t="s">
        <v>352</v>
      </c>
      <c r="L7" s="73" t="s">
        <v>352</v>
      </c>
      <c r="M7" s="73" t="s">
        <v>353</v>
      </c>
      <c r="N7" s="73" t="s">
        <v>354</v>
      </c>
      <c r="O7" s="73" t="s">
        <v>355</v>
      </c>
      <c r="P7" s="73" t="s">
        <v>352</v>
      </c>
    </row>
    <row r="8" spans="1:16" x14ac:dyDescent="0.25">
      <c r="A8" s="19"/>
      <c r="B8" s="19"/>
      <c r="C8" s="19"/>
      <c r="D8" s="16" t="s">
        <v>24</v>
      </c>
      <c r="F8" s="54"/>
      <c r="G8" s="54"/>
      <c r="H8" s="54"/>
      <c r="I8" s="54"/>
      <c r="J8" s="54"/>
    </row>
    <row r="9" spans="1:16" x14ac:dyDescent="0.25">
      <c r="A9" s="21" t="s">
        <v>25</v>
      </c>
      <c r="B9" s="21">
        <v>1311020</v>
      </c>
      <c r="C9" s="21" t="s">
        <v>26</v>
      </c>
      <c r="D9" s="22" t="s">
        <v>27</v>
      </c>
      <c r="F9" s="54">
        <v>53150.52</v>
      </c>
      <c r="G9" s="66">
        <v>0</v>
      </c>
      <c r="H9" s="66">
        <v>0</v>
      </c>
      <c r="I9" s="66">
        <v>0</v>
      </c>
      <c r="J9" s="96">
        <f>SUM(F9:I9)</f>
        <v>53150.52</v>
      </c>
      <c r="L9" s="74">
        <v>0</v>
      </c>
      <c r="M9" s="74">
        <v>0</v>
      </c>
      <c r="N9" s="74">
        <v>0</v>
      </c>
      <c r="O9" s="74">
        <v>0</v>
      </c>
      <c r="P9" s="74">
        <f t="shared" ref="P9:P12" si="0">SUM(L9:O9)</f>
        <v>0</v>
      </c>
    </row>
    <row r="10" spans="1:16" x14ac:dyDescent="0.25">
      <c r="A10" s="21">
        <v>302</v>
      </c>
      <c r="B10" s="21">
        <v>1311020</v>
      </c>
      <c r="C10" s="21"/>
      <c r="D10" s="22" t="s">
        <v>360</v>
      </c>
      <c r="F10" s="54">
        <v>0</v>
      </c>
      <c r="G10" s="66">
        <v>0</v>
      </c>
      <c r="H10" s="66">
        <v>0</v>
      </c>
      <c r="I10" s="66">
        <v>0</v>
      </c>
      <c r="J10" s="54">
        <f t="shared" ref="J10:J12" si="1">SUM(F10:I10)</f>
        <v>0</v>
      </c>
      <c r="L10" s="74">
        <v>0</v>
      </c>
      <c r="M10" s="74">
        <v>0</v>
      </c>
      <c r="N10" s="74">
        <v>0</v>
      </c>
      <c r="O10" s="74">
        <v>0</v>
      </c>
      <c r="P10" s="74">
        <f t="shared" si="0"/>
        <v>0</v>
      </c>
    </row>
    <row r="11" spans="1:16" x14ac:dyDescent="0.25">
      <c r="A11" s="21">
        <v>303</v>
      </c>
      <c r="B11" s="21">
        <v>1311020</v>
      </c>
      <c r="C11" s="21">
        <v>5505010</v>
      </c>
      <c r="D11" s="22" t="s">
        <v>28</v>
      </c>
      <c r="F11" s="54">
        <v>4946007.0500000007</v>
      </c>
      <c r="G11" s="65">
        <v>77934.570000000007</v>
      </c>
      <c r="H11" s="65">
        <v>0</v>
      </c>
      <c r="I11" s="65">
        <v>0</v>
      </c>
      <c r="J11" s="54">
        <f t="shared" si="1"/>
        <v>5023941.620000001</v>
      </c>
      <c r="L11" s="74">
        <v>271625.48999999993</v>
      </c>
      <c r="M11" s="71">
        <v>696.89</v>
      </c>
      <c r="N11" s="71">
        <v>0</v>
      </c>
      <c r="O11" s="71">
        <v>0</v>
      </c>
      <c r="P11" s="74">
        <f t="shared" si="0"/>
        <v>272322.37999999995</v>
      </c>
    </row>
    <row r="12" spans="1:16" x14ac:dyDescent="0.25">
      <c r="A12" s="21">
        <v>303</v>
      </c>
      <c r="B12" s="21">
        <v>1311020</v>
      </c>
      <c r="C12" s="21">
        <v>5505010</v>
      </c>
      <c r="D12" s="22" t="s">
        <v>29</v>
      </c>
      <c r="F12" s="54">
        <v>0</v>
      </c>
      <c r="G12" s="66">
        <v>0</v>
      </c>
      <c r="H12" s="66">
        <v>0</v>
      </c>
      <c r="I12" s="66">
        <v>0</v>
      </c>
      <c r="J12" s="54">
        <f t="shared" si="1"/>
        <v>0</v>
      </c>
      <c r="L12" s="74">
        <v>0</v>
      </c>
      <c r="M12" s="74">
        <v>0</v>
      </c>
      <c r="N12" s="74">
        <v>0</v>
      </c>
      <c r="O12" s="74">
        <v>0</v>
      </c>
      <c r="P12" s="74">
        <f t="shared" si="0"/>
        <v>0</v>
      </c>
    </row>
    <row r="13" spans="1:16" x14ac:dyDescent="0.25">
      <c r="A13" s="23"/>
      <c r="B13" s="23"/>
      <c r="C13" s="23"/>
      <c r="D13" s="22" t="s">
        <v>30</v>
      </c>
      <c r="F13" s="61">
        <f>SUM(F9:F12)</f>
        <v>4999157.57</v>
      </c>
      <c r="G13" s="61">
        <f>SUM(G9:G12)</f>
        <v>77934.570000000007</v>
      </c>
      <c r="H13" s="61">
        <f>SUM(H9:H12)</f>
        <v>0</v>
      </c>
      <c r="I13" s="61">
        <f>SUM(I9:I12)</f>
        <v>0</v>
      </c>
      <c r="J13" s="61">
        <f>SUM(J9:J12)</f>
        <v>5077092.1400000006</v>
      </c>
      <c r="L13" s="75">
        <v>271625.48999999993</v>
      </c>
      <c r="M13" s="75">
        <f>SUM(M9:M12)</f>
        <v>696.89</v>
      </c>
      <c r="N13" s="75">
        <f>SUM(N9:N12)</f>
        <v>0</v>
      </c>
      <c r="O13" s="75">
        <f>SUM(O9:O12)</f>
        <v>0</v>
      </c>
      <c r="P13" s="75">
        <f t="shared" ref="P13" si="2">SUM(L13:O13)</f>
        <v>272322.37999999995</v>
      </c>
    </row>
    <row r="14" spans="1:16" x14ac:dyDescent="0.25">
      <c r="A14" s="23"/>
      <c r="B14" s="23"/>
      <c r="C14" s="23"/>
      <c r="D14" s="15"/>
      <c r="F14" s="54"/>
      <c r="G14" s="54"/>
      <c r="H14" s="54"/>
      <c r="I14" s="54"/>
      <c r="J14" s="54"/>
    </row>
    <row r="15" spans="1:16" x14ac:dyDescent="0.25">
      <c r="A15" s="23"/>
      <c r="B15" s="23"/>
      <c r="C15" s="23"/>
      <c r="D15" s="16" t="s">
        <v>31</v>
      </c>
      <c r="F15" s="54"/>
      <c r="G15" s="54"/>
      <c r="H15" s="54"/>
      <c r="I15" s="54"/>
      <c r="J15" s="54"/>
    </row>
    <row r="16" spans="1:16" x14ac:dyDescent="0.25">
      <c r="A16" s="21">
        <v>325</v>
      </c>
      <c r="B16" s="21">
        <v>1311030</v>
      </c>
      <c r="C16" s="21">
        <v>5501010</v>
      </c>
      <c r="D16" s="22" t="s">
        <v>361</v>
      </c>
      <c r="F16" s="54">
        <v>97055.2</v>
      </c>
      <c r="G16" s="65">
        <v>0</v>
      </c>
      <c r="H16" s="65">
        <v>0</v>
      </c>
      <c r="I16" s="65">
        <v>0</v>
      </c>
      <c r="J16" s="54">
        <f t="shared" ref="J16:J22" si="3">SUM(F16:I16)</f>
        <v>97055.2</v>
      </c>
      <c r="L16" s="74">
        <v>0</v>
      </c>
      <c r="M16" s="74">
        <v>0</v>
      </c>
      <c r="N16" s="74">
        <v>0</v>
      </c>
      <c r="O16" s="74">
        <v>0</v>
      </c>
      <c r="P16" s="74">
        <f t="shared" ref="P16:P22" si="4">SUM(L16:O16)</f>
        <v>0</v>
      </c>
    </row>
    <row r="17" spans="1:16" x14ac:dyDescent="0.25">
      <c r="A17" s="22" t="s">
        <v>32</v>
      </c>
      <c r="B17" s="21">
        <v>1311050</v>
      </c>
      <c r="C17" s="21">
        <v>5501030</v>
      </c>
      <c r="D17" s="24" t="s">
        <v>33</v>
      </c>
      <c r="F17" s="54">
        <v>47946.51</v>
      </c>
      <c r="G17" s="65">
        <v>0</v>
      </c>
      <c r="H17" s="65">
        <v>0</v>
      </c>
      <c r="I17" s="65">
        <v>0</v>
      </c>
      <c r="J17" s="54">
        <f t="shared" si="3"/>
        <v>47946.51</v>
      </c>
      <c r="L17" s="74">
        <v>0</v>
      </c>
      <c r="M17" s="74">
        <v>0</v>
      </c>
      <c r="N17" s="74">
        <v>0</v>
      </c>
      <c r="O17" s="74">
        <v>0</v>
      </c>
      <c r="P17" s="74">
        <f t="shared" si="4"/>
        <v>0</v>
      </c>
    </row>
    <row r="18" spans="1:16" x14ac:dyDescent="0.25">
      <c r="A18" s="22">
        <v>331</v>
      </c>
      <c r="B18" s="21">
        <v>1311050</v>
      </c>
      <c r="C18" s="21">
        <v>5501030</v>
      </c>
      <c r="D18" s="24" t="s">
        <v>34</v>
      </c>
      <c r="F18" s="54">
        <v>0</v>
      </c>
      <c r="G18" s="65">
        <v>0</v>
      </c>
      <c r="H18" s="65">
        <v>0</v>
      </c>
      <c r="I18" s="65">
        <v>0</v>
      </c>
      <c r="J18" s="54">
        <f t="shared" si="3"/>
        <v>0</v>
      </c>
      <c r="L18" s="74">
        <v>0</v>
      </c>
      <c r="M18" s="74">
        <v>0</v>
      </c>
      <c r="N18" s="74">
        <v>0</v>
      </c>
      <c r="O18" s="74">
        <v>0</v>
      </c>
      <c r="P18" s="74">
        <f t="shared" si="4"/>
        <v>0</v>
      </c>
    </row>
    <row r="19" spans="1:16" x14ac:dyDescent="0.25">
      <c r="A19" s="21" t="s">
        <v>35</v>
      </c>
      <c r="B19" s="21">
        <v>1311050</v>
      </c>
      <c r="C19" s="21">
        <v>5501030</v>
      </c>
      <c r="D19" s="22" t="s">
        <v>36</v>
      </c>
      <c r="F19" s="54">
        <v>2290298.65</v>
      </c>
      <c r="G19" s="65">
        <v>0</v>
      </c>
      <c r="H19" s="65">
        <v>0</v>
      </c>
      <c r="I19" s="65">
        <v>0</v>
      </c>
      <c r="J19" s="54">
        <f t="shared" si="3"/>
        <v>2290298.65</v>
      </c>
      <c r="L19" s="74">
        <v>0</v>
      </c>
      <c r="M19" s="74">
        <v>0</v>
      </c>
      <c r="N19" s="74">
        <v>0</v>
      </c>
      <c r="O19" s="74">
        <v>0</v>
      </c>
      <c r="P19" s="74">
        <f t="shared" si="4"/>
        <v>0</v>
      </c>
    </row>
    <row r="20" spans="1:16" x14ac:dyDescent="0.25">
      <c r="A20" s="22" t="s">
        <v>37</v>
      </c>
      <c r="B20" s="21">
        <v>1311050</v>
      </c>
      <c r="C20" s="21">
        <v>5501030</v>
      </c>
      <c r="D20" s="22" t="s">
        <v>38</v>
      </c>
      <c r="F20" s="54">
        <v>862610.3600000001</v>
      </c>
      <c r="G20" s="65">
        <v>0</v>
      </c>
      <c r="H20" s="65">
        <v>0</v>
      </c>
      <c r="I20" s="65">
        <v>0</v>
      </c>
      <c r="J20" s="54">
        <f t="shared" si="3"/>
        <v>862610.3600000001</v>
      </c>
      <c r="L20" s="74">
        <v>0</v>
      </c>
      <c r="M20" s="74">
        <v>0</v>
      </c>
      <c r="N20" s="74">
        <v>0</v>
      </c>
      <c r="O20" s="74">
        <v>0</v>
      </c>
      <c r="P20" s="74">
        <f t="shared" si="4"/>
        <v>0</v>
      </c>
    </row>
    <row r="21" spans="1:16" x14ac:dyDescent="0.25">
      <c r="A21" s="22" t="s">
        <v>39</v>
      </c>
      <c r="B21" s="21">
        <v>1311050</v>
      </c>
      <c r="C21" s="21">
        <v>5501030</v>
      </c>
      <c r="D21" s="24" t="s">
        <v>40</v>
      </c>
      <c r="F21" s="54">
        <v>355534.02999999997</v>
      </c>
      <c r="G21" s="65">
        <v>2492.2399999999998</v>
      </c>
      <c r="H21" s="65">
        <v>0</v>
      </c>
      <c r="I21" s="65">
        <v>0</v>
      </c>
      <c r="J21" s="54">
        <f t="shared" si="3"/>
        <v>358026.26999999996</v>
      </c>
      <c r="L21" s="74">
        <v>0</v>
      </c>
      <c r="M21" s="74">
        <v>0</v>
      </c>
      <c r="N21" s="74">
        <v>0</v>
      </c>
      <c r="O21" s="74">
        <v>0</v>
      </c>
      <c r="P21" s="74">
        <f t="shared" si="4"/>
        <v>0</v>
      </c>
    </row>
    <row r="22" spans="1:16" x14ac:dyDescent="0.25">
      <c r="A22" s="22">
        <v>339</v>
      </c>
      <c r="B22" s="21">
        <v>1311050</v>
      </c>
      <c r="C22" s="21">
        <v>5501030</v>
      </c>
      <c r="D22" s="15" t="s">
        <v>357</v>
      </c>
      <c r="F22" s="54">
        <v>0</v>
      </c>
      <c r="G22" s="54"/>
      <c r="H22" s="54"/>
      <c r="I22" s="54"/>
      <c r="J22" s="54">
        <f t="shared" si="3"/>
        <v>0</v>
      </c>
      <c r="L22" s="74">
        <v>0</v>
      </c>
      <c r="M22" s="74">
        <v>0</v>
      </c>
      <c r="N22" s="74">
        <v>0</v>
      </c>
      <c r="O22" s="74">
        <v>0</v>
      </c>
      <c r="P22" s="74">
        <f t="shared" si="4"/>
        <v>0</v>
      </c>
    </row>
    <row r="23" spans="1:16" x14ac:dyDescent="0.25">
      <c r="A23" s="23"/>
      <c r="B23" s="23"/>
      <c r="C23" s="23"/>
      <c r="D23" s="22" t="s">
        <v>30</v>
      </c>
      <c r="F23" s="61">
        <v>3653444.7499999995</v>
      </c>
      <c r="G23" s="61"/>
      <c r="H23" s="61"/>
      <c r="I23" s="61"/>
      <c r="J23" s="61">
        <f t="shared" ref="J23" si="5">SUM(J16:J22)</f>
        <v>3655936.9899999998</v>
      </c>
      <c r="L23" s="75">
        <v>0</v>
      </c>
      <c r="M23" s="75">
        <f>SUM(M16:M22)</f>
        <v>0</v>
      </c>
      <c r="N23" s="75">
        <f>SUM(N16:N22)</f>
        <v>0</v>
      </c>
      <c r="O23" s="75">
        <f>SUM(O16:O22)</f>
        <v>0</v>
      </c>
      <c r="P23" s="75">
        <f>SUM(P16:P22)</f>
        <v>0</v>
      </c>
    </row>
    <row r="24" spans="1:16" x14ac:dyDescent="0.25">
      <c r="A24" s="23"/>
      <c r="B24" s="23"/>
      <c r="C24" s="23"/>
      <c r="D24" s="15"/>
      <c r="F24" s="54"/>
      <c r="G24" s="54"/>
      <c r="H24" s="54"/>
      <c r="I24" s="54"/>
      <c r="J24" s="54"/>
    </row>
    <row r="25" spans="1:16" x14ac:dyDescent="0.25">
      <c r="A25" s="23"/>
      <c r="B25" s="23"/>
      <c r="C25" s="23"/>
      <c r="D25" s="14" t="s">
        <v>41</v>
      </c>
      <c r="F25" s="54"/>
      <c r="G25" s="54"/>
      <c r="H25" s="54"/>
      <c r="I25" s="54"/>
      <c r="J25" s="54"/>
    </row>
    <row r="26" spans="1:16" x14ac:dyDescent="0.25">
      <c r="A26" s="25" t="s">
        <v>42</v>
      </c>
      <c r="B26" s="25">
        <v>1311030</v>
      </c>
      <c r="C26" s="25" t="s">
        <v>26</v>
      </c>
      <c r="D26" s="15" t="s">
        <v>43</v>
      </c>
      <c r="F26" s="54">
        <v>74294.61</v>
      </c>
      <c r="G26" s="66">
        <v>0</v>
      </c>
      <c r="H26" s="66">
        <v>0</v>
      </c>
      <c r="I26" s="66">
        <v>0</v>
      </c>
      <c r="J26" s="54">
        <f t="shared" ref="J26:J40" si="6">SUM(F26:I26)</f>
        <v>74294.61</v>
      </c>
      <c r="L26" s="74">
        <v>0</v>
      </c>
      <c r="M26" s="74">
        <v>0</v>
      </c>
      <c r="N26" s="74">
        <v>0</v>
      </c>
      <c r="O26" s="74">
        <v>0</v>
      </c>
      <c r="P26" s="74">
        <f t="shared" ref="P26:P40" si="7">SUM(L26:O26)</f>
        <v>0</v>
      </c>
    </row>
    <row r="27" spans="1:16" x14ac:dyDescent="0.25">
      <c r="A27" s="25">
        <v>35002</v>
      </c>
      <c r="B27" s="25">
        <v>1311030</v>
      </c>
      <c r="C27" s="25" t="s">
        <v>26</v>
      </c>
      <c r="D27" s="15" t="s">
        <v>44</v>
      </c>
      <c r="F27" s="54">
        <v>186820.97</v>
      </c>
      <c r="G27" s="66">
        <v>0</v>
      </c>
      <c r="H27" s="66">
        <v>0</v>
      </c>
      <c r="I27" s="66">
        <v>0</v>
      </c>
      <c r="J27" s="54">
        <f t="shared" si="6"/>
        <v>186820.97</v>
      </c>
      <c r="L27" s="74">
        <v>0</v>
      </c>
      <c r="M27" s="74">
        <v>0</v>
      </c>
      <c r="N27" s="74">
        <v>0</v>
      </c>
      <c r="O27" s="74">
        <v>0</v>
      </c>
      <c r="P27" s="74">
        <f t="shared" si="7"/>
        <v>0</v>
      </c>
    </row>
    <row r="28" spans="1:16" x14ac:dyDescent="0.25">
      <c r="A28" s="25">
        <v>35005</v>
      </c>
      <c r="B28" s="25">
        <v>1311030</v>
      </c>
      <c r="C28" s="25">
        <v>5501033</v>
      </c>
      <c r="D28" s="15" t="s">
        <v>363</v>
      </c>
      <c r="F28" s="54">
        <v>0</v>
      </c>
      <c r="G28" s="66">
        <v>0</v>
      </c>
      <c r="H28" s="66">
        <v>0</v>
      </c>
      <c r="I28" s="66">
        <v>0</v>
      </c>
      <c r="J28" s="54">
        <f t="shared" si="6"/>
        <v>0</v>
      </c>
      <c r="L28" s="74">
        <v>0</v>
      </c>
      <c r="M28" s="74">
        <v>0</v>
      </c>
      <c r="N28" s="74">
        <v>0</v>
      </c>
      <c r="O28" s="74">
        <v>0</v>
      </c>
      <c r="P28" s="74">
        <f t="shared" si="7"/>
        <v>0</v>
      </c>
    </row>
    <row r="29" spans="1:16" x14ac:dyDescent="0.25">
      <c r="A29" s="25">
        <v>35006</v>
      </c>
      <c r="B29" s="25">
        <v>1311030</v>
      </c>
      <c r="C29" s="25">
        <v>5501033</v>
      </c>
      <c r="D29" s="15" t="s">
        <v>364</v>
      </c>
      <c r="F29" s="54">
        <v>0</v>
      </c>
      <c r="G29" s="66">
        <v>0</v>
      </c>
      <c r="H29" s="66">
        <v>0</v>
      </c>
      <c r="I29" s="66">
        <v>0</v>
      </c>
      <c r="J29" s="54">
        <f t="shared" si="6"/>
        <v>0</v>
      </c>
      <c r="L29" s="74">
        <v>0</v>
      </c>
      <c r="M29" s="74">
        <v>0</v>
      </c>
      <c r="N29" s="74">
        <v>0</v>
      </c>
      <c r="O29" s="74">
        <v>0</v>
      </c>
      <c r="P29" s="74">
        <f t="shared" si="7"/>
        <v>0</v>
      </c>
    </row>
    <row r="30" spans="1:16" x14ac:dyDescent="0.25">
      <c r="A30" s="24">
        <v>351</v>
      </c>
      <c r="B30" s="25">
        <v>1311052</v>
      </c>
      <c r="C30" s="25">
        <v>5501033</v>
      </c>
      <c r="D30" s="22" t="s">
        <v>45</v>
      </c>
      <c r="F30" s="54">
        <v>723568.12</v>
      </c>
      <c r="G30" s="66">
        <v>0</v>
      </c>
      <c r="H30" s="66">
        <v>0</v>
      </c>
      <c r="I30" s="66">
        <v>0</v>
      </c>
      <c r="J30" s="54">
        <f t="shared" si="6"/>
        <v>723568.12</v>
      </c>
      <c r="L30" s="74">
        <v>0</v>
      </c>
      <c r="M30" s="74">
        <v>0</v>
      </c>
      <c r="N30" s="74">
        <v>0</v>
      </c>
      <c r="O30" s="74">
        <v>0</v>
      </c>
      <c r="P30" s="74">
        <f t="shared" si="7"/>
        <v>0</v>
      </c>
    </row>
    <row r="31" spans="1:16" x14ac:dyDescent="0.25">
      <c r="A31" s="24">
        <v>352</v>
      </c>
      <c r="B31" s="25">
        <v>1311052</v>
      </c>
      <c r="C31" s="25">
        <v>5501033</v>
      </c>
      <c r="D31" s="22" t="s">
        <v>46</v>
      </c>
      <c r="F31" s="54">
        <v>8249076.96</v>
      </c>
      <c r="G31" s="66">
        <v>0</v>
      </c>
      <c r="H31" s="66">
        <v>0</v>
      </c>
      <c r="I31" s="66">
        <v>0</v>
      </c>
      <c r="J31" s="54">
        <f t="shared" si="6"/>
        <v>8249076.96</v>
      </c>
      <c r="L31" s="74">
        <v>0</v>
      </c>
      <c r="M31" s="74">
        <v>0</v>
      </c>
      <c r="N31" s="74">
        <v>0</v>
      </c>
      <c r="O31" s="74">
        <v>0</v>
      </c>
      <c r="P31" s="74">
        <f t="shared" si="7"/>
        <v>0</v>
      </c>
    </row>
    <row r="32" spans="1:16" x14ac:dyDescent="0.25">
      <c r="A32" s="25" t="s">
        <v>47</v>
      </c>
      <c r="B32" s="25" t="s">
        <v>48</v>
      </c>
      <c r="C32" s="25">
        <v>5505300</v>
      </c>
      <c r="D32" s="15" t="s">
        <v>49</v>
      </c>
      <c r="F32" s="54">
        <v>860396.29</v>
      </c>
      <c r="G32" s="66">
        <v>0</v>
      </c>
      <c r="H32" s="66">
        <v>0</v>
      </c>
      <c r="I32" s="66">
        <v>0</v>
      </c>
      <c r="J32" s="54">
        <f t="shared" si="6"/>
        <v>860396.29</v>
      </c>
      <c r="L32" s="74">
        <v>0</v>
      </c>
      <c r="M32" s="74">
        <v>0</v>
      </c>
      <c r="N32" s="74">
        <v>0</v>
      </c>
      <c r="O32" s="74">
        <v>0</v>
      </c>
      <c r="P32" s="74">
        <f t="shared" si="7"/>
        <v>0</v>
      </c>
    </row>
    <row r="33" spans="1:16" x14ac:dyDescent="0.25">
      <c r="A33" s="25" t="s">
        <v>50</v>
      </c>
      <c r="B33" s="25">
        <v>1311052</v>
      </c>
      <c r="C33" s="25">
        <v>5501033</v>
      </c>
      <c r="D33" s="15" t="s">
        <v>51</v>
      </c>
      <c r="F33" s="54">
        <v>1759384.18</v>
      </c>
      <c r="G33" s="66">
        <v>0</v>
      </c>
      <c r="H33" s="66">
        <v>0</v>
      </c>
      <c r="I33" s="66">
        <v>0</v>
      </c>
      <c r="J33" s="54">
        <f t="shared" si="6"/>
        <v>1759384.18</v>
      </c>
      <c r="L33" s="74">
        <v>0</v>
      </c>
      <c r="M33" s="74">
        <v>0</v>
      </c>
      <c r="N33" s="74">
        <v>0</v>
      </c>
      <c r="O33" s="74">
        <v>0</v>
      </c>
      <c r="P33" s="74">
        <f t="shared" si="7"/>
        <v>0</v>
      </c>
    </row>
    <row r="34" spans="1:16" x14ac:dyDescent="0.25">
      <c r="A34" s="25" t="s">
        <v>52</v>
      </c>
      <c r="B34" s="25">
        <v>1311052</v>
      </c>
      <c r="C34" s="25">
        <v>5501033</v>
      </c>
      <c r="D34" s="15" t="s">
        <v>53</v>
      </c>
      <c r="F34" s="54">
        <v>294306.84000000003</v>
      </c>
      <c r="G34" s="66">
        <v>0</v>
      </c>
      <c r="H34" s="66">
        <v>0</v>
      </c>
      <c r="I34" s="66">
        <v>0</v>
      </c>
      <c r="J34" s="54">
        <f t="shared" si="6"/>
        <v>294306.84000000003</v>
      </c>
      <c r="L34" s="74">
        <v>0</v>
      </c>
      <c r="M34" s="74">
        <v>0</v>
      </c>
      <c r="N34" s="74">
        <v>0</v>
      </c>
      <c r="O34" s="74">
        <v>0</v>
      </c>
      <c r="P34" s="74">
        <f t="shared" si="7"/>
        <v>0</v>
      </c>
    </row>
    <row r="35" spans="1:16" x14ac:dyDescent="0.25">
      <c r="A35" s="25" t="s">
        <v>54</v>
      </c>
      <c r="B35" s="25">
        <v>1311052</v>
      </c>
      <c r="C35" s="25">
        <v>5501033</v>
      </c>
      <c r="D35" s="15" t="s">
        <v>55</v>
      </c>
      <c r="F35" s="54">
        <v>6086341.8400000008</v>
      </c>
      <c r="G35" s="66">
        <v>0</v>
      </c>
      <c r="H35" s="66">
        <v>0</v>
      </c>
      <c r="I35" s="66">
        <v>0</v>
      </c>
      <c r="J35" s="54">
        <f t="shared" si="6"/>
        <v>6086341.8400000008</v>
      </c>
      <c r="L35" s="74">
        <v>0</v>
      </c>
      <c r="M35" s="74">
        <v>0</v>
      </c>
      <c r="N35" s="74">
        <v>0</v>
      </c>
      <c r="O35" s="74">
        <v>0</v>
      </c>
      <c r="P35" s="74">
        <f t="shared" si="7"/>
        <v>0</v>
      </c>
    </row>
    <row r="36" spans="1:16" x14ac:dyDescent="0.25">
      <c r="A36" s="25" t="s">
        <v>56</v>
      </c>
      <c r="B36" s="25">
        <v>1311052</v>
      </c>
      <c r="C36" s="25">
        <v>5501033</v>
      </c>
      <c r="D36" s="15" t="s">
        <v>57</v>
      </c>
      <c r="F36" s="54">
        <v>4526580.67</v>
      </c>
      <c r="G36" s="66">
        <v>0</v>
      </c>
      <c r="H36" s="66">
        <v>0</v>
      </c>
      <c r="I36" s="66">
        <v>0</v>
      </c>
      <c r="J36" s="54">
        <f t="shared" si="6"/>
        <v>4526580.67</v>
      </c>
      <c r="L36" s="74">
        <v>0</v>
      </c>
      <c r="M36" s="74">
        <v>0</v>
      </c>
      <c r="N36" s="74">
        <v>0</v>
      </c>
      <c r="O36" s="74">
        <v>0</v>
      </c>
      <c r="P36" s="74">
        <f t="shared" si="7"/>
        <v>0</v>
      </c>
    </row>
    <row r="37" spans="1:16" x14ac:dyDescent="0.25">
      <c r="A37" s="25" t="s">
        <v>58</v>
      </c>
      <c r="B37" s="25">
        <v>1311052</v>
      </c>
      <c r="C37" s="25">
        <v>5501033</v>
      </c>
      <c r="D37" s="15" t="s">
        <v>59</v>
      </c>
      <c r="F37" s="54">
        <v>1167367.8799999999</v>
      </c>
      <c r="G37" s="66">
        <v>0</v>
      </c>
      <c r="H37" s="66">
        <v>0</v>
      </c>
      <c r="I37" s="66">
        <v>0</v>
      </c>
      <c r="J37" s="54">
        <f t="shared" si="6"/>
        <v>1167367.8799999999</v>
      </c>
      <c r="L37" s="74">
        <v>0</v>
      </c>
      <c r="M37" s="74">
        <v>0</v>
      </c>
      <c r="N37" s="74">
        <v>0</v>
      </c>
      <c r="O37" s="74">
        <v>0</v>
      </c>
      <c r="P37" s="74">
        <f t="shared" si="7"/>
        <v>0</v>
      </c>
    </row>
    <row r="38" spans="1:16" x14ac:dyDescent="0.25">
      <c r="A38" s="25">
        <v>356</v>
      </c>
      <c r="B38" s="25">
        <v>1311052</v>
      </c>
      <c r="C38" s="25">
        <v>5501033</v>
      </c>
      <c r="D38" s="15" t="s">
        <v>60</v>
      </c>
      <c r="F38" s="54">
        <v>6426297.9299999997</v>
      </c>
      <c r="G38" s="66">
        <v>0</v>
      </c>
      <c r="H38" s="66">
        <v>0</v>
      </c>
      <c r="I38" s="66">
        <v>0</v>
      </c>
      <c r="J38" s="54">
        <f t="shared" si="6"/>
        <v>6426297.9299999997</v>
      </c>
      <c r="L38" s="74">
        <v>0</v>
      </c>
      <c r="M38" s="74">
        <v>0</v>
      </c>
      <c r="N38" s="74">
        <v>0</v>
      </c>
      <c r="O38" s="74">
        <v>0</v>
      </c>
      <c r="P38" s="74">
        <f t="shared" si="7"/>
        <v>0</v>
      </c>
    </row>
    <row r="39" spans="1:16" x14ac:dyDescent="0.25">
      <c r="A39" s="25" t="s">
        <v>61</v>
      </c>
      <c r="B39" s="25">
        <v>1311052</v>
      </c>
      <c r="C39" s="25">
        <v>5501033</v>
      </c>
      <c r="D39" s="15" t="s">
        <v>62</v>
      </c>
      <c r="F39" s="54">
        <v>109795.01</v>
      </c>
      <c r="G39" s="66">
        <v>0</v>
      </c>
      <c r="H39" s="66">
        <v>0</v>
      </c>
      <c r="I39" s="66">
        <v>0</v>
      </c>
      <c r="J39" s="54">
        <f t="shared" si="6"/>
        <v>109795.01</v>
      </c>
      <c r="L39" s="74">
        <v>0</v>
      </c>
      <c r="M39" s="74">
        <v>0</v>
      </c>
      <c r="N39" s="74">
        <v>0</v>
      </c>
      <c r="O39" s="74">
        <v>0</v>
      </c>
      <c r="P39" s="74">
        <f t="shared" si="7"/>
        <v>0</v>
      </c>
    </row>
    <row r="40" spans="1:16" x14ac:dyDescent="0.25">
      <c r="A40" s="25" t="s">
        <v>362</v>
      </c>
      <c r="B40" s="25">
        <v>1311052</v>
      </c>
      <c r="C40" s="25">
        <v>5501033</v>
      </c>
      <c r="D40" s="15" t="s">
        <v>357</v>
      </c>
      <c r="F40" s="54">
        <v>0</v>
      </c>
      <c r="G40" s="54"/>
      <c r="H40" s="54"/>
      <c r="I40" s="54"/>
      <c r="J40" s="54">
        <f t="shared" si="6"/>
        <v>0</v>
      </c>
      <c r="L40" s="74">
        <v>0</v>
      </c>
      <c r="M40" s="74">
        <v>0</v>
      </c>
      <c r="N40" s="74">
        <v>0</v>
      </c>
      <c r="O40" s="74">
        <v>0</v>
      </c>
      <c r="P40" s="74">
        <f t="shared" si="7"/>
        <v>0</v>
      </c>
    </row>
    <row r="41" spans="1:16" x14ac:dyDescent="0.25">
      <c r="A41" s="23"/>
      <c r="B41" s="23"/>
      <c r="C41" s="23"/>
      <c r="D41" s="15" t="s">
        <v>30</v>
      </c>
      <c r="F41" s="61">
        <v>30464231.299999997</v>
      </c>
      <c r="G41" s="61"/>
      <c r="H41" s="61"/>
      <c r="I41" s="61"/>
      <c r="J41" s="61">
        <f t="shared" ref="J41" si="8">SUM(J26:J40)</f>
        <v>30464231.299999997</v>
      </c>
      <c r="L41" s="75">
        <v>0</v>
      </c>
      <c r="M41" s="75">
        <f t="shared" ref="M41:P41" si="9">SUM(M26:M40)</f>
        <v>0</v>
      </c>
      <c r="N41" s="75">
        <f t="shared" si="9"/>
        <v>0</v>
      </c>
      <c r="O41" s="75">
        <f t="shared" si="9"/>
        <v>0</v>
      </c>
      <c r="P41" s="75">
        <f t="shared" si="9"/>
        <v>0</v>
      </c>
    </row>
    <row r="42" spans="1:16" x14ac:dyDescent="0.25">
      <c r="A42" s="23"/>
      <c r="B42" s="23"/>
      <c r="C42" s="23"/>
      <c r="D42" s="15"/>
      <c r="F42" s="54"/>
      <c r="G42" s="54"/>
      <c r="H42" s="54"/>
      <c r="I42" s="54"/>
      <c r="J42" s="54"/>
    </row>
    <row r="43" spans="1:16" x14ac:dyDescent="0.25">
      <c r="A43" s="23"/>
      <c r="B43" s="23"/>
      <c r="C43" s="23"/>
      <c r="D43" s="16" t="s">
        <v>63</v>
      </c>
      <c r="F43" s="54"/>
      <c r="G43" s="54"/>
      <c r="H43" s="54"/>
      <c r="I43" s="54"/>
      <c r="J43" s="54"/>
    </row>
    <row r="44" spans="1:16" x14ac:dyDescent="0.25">
      <c r="A44" s="21" t="s">
        <v>64</v>
      </c>
      <c r="B44" s="21">
        <v>1311030</v>
      </c>
      <c r="C44" s="21" t="s">
        <v>26</v>
      </c>
      <c r="D44" s="22" t="s">
        <v>65</v>
      </c>
      <c r="F44" s="54">
        <v>425055.51</v>
      </c>
      <c r="G44" s="66">
        <v>0</v>
      </c>
      <c r="H44" s="66">
        <v>0</v>
      </c>
      <c r="I44" s="66">
        <v>0</v>
      </c>
      <c r="J44" s="54">
        <f>SUM(F44:I44)</f>
        <v>425055.51</v>
      </c>
      <c r="L44" s="74">
        <v>0</v>
      </c>
      <c r="M44" s="74">
        <v>0</v>
      </c>
      <c r="N44" s="74">
        <v>0</v>
      </c>
      <c r="O44" s="74">
        <v>0</v>
      </c>
      <c r="P44" s="74">
        <f t="shared" ref="P44:P53" si="10">SUM(L44:O44)</f>
        <v>0</v>
      </c>
    </row>
    <row r="45" spans="1:16" x14ac:dyDescent="0.25">
      <c r="A45" s="21" t="s">
        <v>66</v>
      </c>
      <c r="B45" s="21">
        <v>1311030</v>
      </c>
      <c r="C45" s="21" t="s">
        <v>26</v>
      </c>
      <c r="D45" s="22" t="s">
        <v>67</v>
      </c>
      <c r="F45" s="54">
        <v>1250617.26</v>
      </c>
      <c r="G45" s="66">
        <v>0</v>
      </c>
      <c r="H45" s="66">
        <v>0</v>
      </c>
      <c r="I45" s="66">
        <v>0</v>
      </c>
      <c r="J45" s="54">
        <f t="shared" ref="J45:J53" si="11">SUM(F45:I45)</f>
        <v>1250617.26</v>
      </c>
      <c r="L45" s="74">
        <v>0</v>
      </c>
      <c r="M45" s="74">
        <v>0</v>
      </c>
      <c r="N45" s="74">
        <v>0</v>
      </c>
      <c r="O45" s="74">
        <v>0</v>
      </c>
      <c r="P45" s="74">
        <f t="shared" si="10"/>
        <v>0</v>
      </c>
    </row>
    <row r="46" spans="1:16" x14ac:dyDescent="0.25">
      <c r="A46" s="21">
        <v>3653</v>
      </c>
      <c r="B46" s="21">
        <v>1311060</v>
      </c>
      <c r="C46" s="21">
        <v>5501040</v>
      </c>
      <c r="D46" s="22" t="s">
        <v>365</v>
      </c>
      <c r="F46" s="54">
        <v>0</v>
      </c>
      <c r="G46" s="66">
        <v>0</v>
      </c>
      <c r="H46" s="66">
        <v>0</v>
      </c>
      <c r="I46" s="66">
        <v>0</v>
      </c>
      <c r="J46" s="54">
        <f t="shared" si="11"/>
        <v>0</v>
      </c>
      <c r="L46" s="74">
        <v>0</v>
      </c>
      <c r="M46" s="74">
        <v>0</v>
      </c>
      <c r="N46" s="74">
        <v>0</v>
      </c>
      <c r="O46" s="74">
        <v>0</v>
      </c>
      <c r="P46" s="74">
        <f t="shared" si="10"/>
        <v>0</v>
      </c>
    </row>
    <row r="47" spans="1:16" x14ac:dyDescent="0.25">
      <c r="A47" s="21" t="s">
        <v>68</v>
      </c>
      <c r="B47" s="21">
        <v>1311060</v>
      </c>
      <c r="C47" s="21">
        <v>5501040</v>
      </c>
      <c r="D47" s="22" t="s">
        <v>69</v>
      </c>
      <c r="F47" s="54">
        <v>355403.39</v>
      </c>
      <c r="G47" s="66">
        <v>0</v>
      </c>
      <c r="H47" s="66">
        <v>0</v>
      </c>
      <c r="I47" s="66">
        <v>0</v>
      </c>
      <c r="J47" s="54">
        <f t="shared" si="11"/>
        <v>355403.39</v>
      </c>
      <c r="L47" s="74">
        <v>0</v>
      </c>
      <c r="M47" s="74">
        <v>0</v>
      </c>
      <c r="N47" s="74">
        <v>0</v>
      </c>
      <c r="O47" s="74">
        <v>0</v>
      </c>
      <c r="P47" s="74">
        <f t="shared" si="10"/>
        <v>0</v>
      </c>
    </row>
    <row r="48" spans="1:16" x14ac:dyDescent="0.25">
      <c r="A48" s="21" t="s">
        <v>70</v>
      </c>
      <c r="B48" s="21">
        <v>1311060</v>
      </c>
      <c r="C48" s="21">
        <v>5501040</v>
      </c>
      <c r="D48" s="22" t="s">
        <v>71</v>
      </c>
      <c r="F48" s="54">
        <v>28405347.870000005</v>
      </c>
      <c r="G48" s="65">
        <v>10462.84</v>
      </c>
      <c r="H48" s="66">
        <v>0</v>
      </c>
      <c r="I48" s="66">
        <v>0</v>
      </c>
      <c r="J48" s="54">
        <f t="shared" si="11"/>
        <v>28415810.710000005</v>
      </c>
      <c r="K48" s="54"/>
      <c r="L48" s="74">
        <v>0</v>
      </c>
      <c r="M48" s="74">
        <v>0</v>
      </c>
      <c r="N48" s="74">
        <v>0</v>
      </c>
      <c r="O48" s="74">
        <v>0</v>
      </c>
      <c r="P48" s="74">
        <f t="shared" si="10"/>
        <v>0</v>
      </c>
    </row>
    <row r="49" spans="1:16" x14ac:dyDescent="0.25">
      <c r="A49" s="21">
        <v>3671</v>
      </c>
      <c r="B49" s="21">
        <v>1311060</v>
      </c>
      <c r="C49" s="21">
        <v>5501040</v>
      </c>
      <c r="D49" s="22" t="s">
        <v>71</v>
      </c>
      <c r="F49" s="54">
        <v>18399200.16</v>
      </c>
      <c r="G49" s="66">
        <v>0</v>
      </c>
      <c r="H49" s="66">
        <v>0</v>
      </c>
      <c r="I49" s="66">
        <v>0</v>
      </c>
      <c r="J49" s="54">
        <f t="shared" si="11"/>
        <v>18399200.16</v>
      </c>
      <c r="L49" s="74">
        <v>0</v>
      </c>
      <c r="M49" s="74">
        <v>0</v>
      </c>
      <c r="N49" s="74">
        <v>0</v>
      </c>
      <c r="O49" s="74">
        <v>0</v>
      </c>
      <c r="P49" s="74">
        <f t="shared" si="10"/>
        <v>0</v>
      </c>
    </row>
    <row r="50" spans="1:16" x14ac:dyDescent="0.25">
      <c r="A50" s="21" t="s">
        <v>72</v>
      </c>
      <c r="B50" s="21">
        <v>1311060</v>
      </c>
      <c r="C50" s="21">
        <v>5501040</v>
      </c>
      <c r="D50" s="22" t="s">
        <v>73</v>
      </c>
      <c r="F50" s="54">
        <v>8795496.7599999998</v>
      </c>
      <c r="G50" s="66">
        <v>0</v>
      </c>
      <c r="H50" s="66">
        <v>0</v>
      </c>
      <c r="I50" s="66">
        <v>0</v>
      </c>
      <c r="J50" s="54">
        <f t="shared" si="11"/>
        <v>8795496.7599999998</v>
      </c>
      <c r="L50" s="74">
        <v>0</v>
      </c>
      <c r="M50" s="74">
        <v>0</v>
      </c>
      <c r="N50" s="74">
        <v>0</v>
      </c>
      <c r="O50" s="74">
        <v>0</v>
      </c>
      <c r="P50" s="74">
        <f t="shared" si="10"/>
        <v>0</v>
      </c>
    </row>
    <row r="51" spans="1:16" x14ac:dyDescent="0.25">
      <c r="A51" s="21" t="s">
        <v>74</v>
      </c>
      <c r="B51" s="21">
        <v>1311060</v>
      </c>
      <c r="C51" s="21">
        <v>5501040</v>
      </c>
      <c r="D51" s="22" t="s">
        <v>75</v>
      </c>
      <c r="F51" s="54">
        <v>4599022.6400000006</v>
      </c>
      <c r="G51" s="67">
        <v>-185842.73</v>
      </c>
      <c r="H51" s="66">
        <v>0</v>
      </c>
      <c r="I51" s="66">
        <v>0</v>
      </c>
      <c r="J51" s="54">
        <f t="shared" si="11"/>
        <v>4413179.91</v>
      </c>
      <c r="L51" s="74">
        <v>0</v>
      </c>
      <c r="M51" s="74">
        <v>0</v>
      </c>
      <c r="N51" s="74">
        <v>0</v>
      </c>
      <c r="O51" s="74">
        <v>0</v>
      </c>
      <c r="P51" s="74">
        <f t="shared" si="10"/>
        <v>0</v>
      </c>
    </row>
    <row r="52" spans="1:16" x14ac:dyDescent="0.25">
      <c r="A52" s="21" t="s">
        <v>76</v>
      </c>
      <c r="B52" s="21">
        <v>1311060</v>
      </c>
      <c r="C52" s="21">
        <v>5501040</v>
      </c>
      <c r="D52" s="22" t="s">
        <v>77</v>
      </c>
      <c r="F52" s="54">
        <v>391134.19</v>
      </c>
      <c r="G52" s="67"/>
      <c r="H52" s="67"/>
      <c r="I52" s="67"/>
      <c r="J52" s="54">
        <f t="shared" si="11"/>
        <v>391134.19</v>
      </c>
      <c r="L52" s="74">
        <v>0</v>
      </c>
      <c r="M52" s="74">
        <v>0</v>
      </c>
      <c r="N52" s="74">
        <v>0</v>
      </c>
      <c r="O52" s="74">
        <v>0</v>
      </c>
      <c r="P52" s="74">
        <f t="shared" si="10"/>
        <v>0</v>
      </c>
    </row>
    <row r="53" spans="1:16" x14ac:dyDescent="0.25">
      <c r="A53" s="21">
        <v>372</v>
      </c>
      <c r="B53" s="21">
        <v>1311060</v>
      </c>
      <c r="C53" s="21">
        <v>5501040</v>
      </c>
      <c r="D53" s="15" t="s">
        <v>357</v>
      </c>
      <c r="F53" s="54">
        <v>0</v>
      </c>
      <c r="G53" s="54"/>
      <c r="H53" s="54"/>
      <c r="I53" s="54"/>
      <c r="J53" s="54">
        <f t="shared" si="11"/>
        <v>0</v>
      </c>
      <c r="L53" s="74">
        <v>0</v>
      </c>
      <c r="M53" s="74">
        <v>0</v>
      </c>
      <c r="N53" s="74">
        <v>0</v>
      </c>
      <c r="O53" s="74">
        <v>0</v>
      </c>
      <c r="P53" s="74">
        <f t="shared" si="10"/>
        <v>0</v>
      </c>
    </row>
    <row r="54" spans="1:16" x14ac:dyDescent="0.25">
      <c r="A54" s="23"/>
      <c r="B54" s="23"/>
      <c r="C54" s="23"/>
      <c r="D54" s="22" t="s">
        <v>30</v>
      </c>
      <c r="F54" s="61">
        <v>62621277.780000001</v>
      </c>
      <c r="G54" s="61"/>
      <c r="H54" s="61"/>
      <c r="I54" s="61"/>
      <c r="J54" s="61">
        <f t="shared" ref="J54" si="12">SUM(J44:J53)</f>
        <v>62445897.890000001</v>
      </c>
      <c r="L54" s="75">
        <v>0</v>
      </c>
      <c r="M54" s="75">
        <f t="shared" ref="M54:P54" si="13">SUM(M44:M53)</f>
        <v>0</v>
      </c>
      <c r="N54" s="75">
        <f t="shared" si="13"/>
        <v>0</v>
      </c>
      <c r="O54" s="75">
        <f t="shared" si="13"/>
        <v>0</v>
      </c>
      <c r="P54" s="75">
        <f t="shared" si="13"/>
        <v>0</v>
      </c>
    </row>
    <row r="55" spans="1:16" x14ac:dyDescent="0.25">
      <c r="A55" s="15"/>
      <c r="B55" s="15"/>
      <c r="C55" s="15"/>
      <c r="D55" s="15"/>
      <c r="F55" s="54"/>
      <c r="G55" s="54"/>
      <c r="H55" s="54"/>
      <c r="I55" s="54"/>
      <c r="J55" s="54"/>
    </row>
    <row r="56" spans="1:16" x14ac:dyDescent="0.25">
      <c r="A56" s="23"/>
      <c r="B56" s="23"/>
      <c r="C56" s="23"/>
      <c r="D56" s="16" t="s">
        <v>78</v>
      </c>
      <c r="F56" s="54">
        <v>0</v>
      </c>
      <c r="G56" s="54"/>
      <c r="H56" s="54"/>
      <c r="I56" s="54"/>
      <c r="J56" s="54">
        <f t="shared" ref="J56:J69" si="14">SUM(F56:I56)</f>
        <v>0</v>
      </c>
    </row>
    <row r="57" spans="1:16" x14ac:dyDescent="0.25">
      <c r="A57" s="21" t="s">
        <v>79</v>
      </c>
      <c r="B57" s="21">
        <v>1311030</v>
      </c>
      <c r="C57" s="21" t="s">
        <v>26</v>
      </c>
      <c r="D57" s="22" t="s">
        <v>80</v>
      </c>
      <c r="F57" s="54">
        <v>283117.12000000005</v>
      </c>
      <c r="G57" s="66">
        <v>0</v>
      </c>
      <c r="H57" s="66">
        <v>0</v>
      </c>
      <c r="I57" s="66">
        <v>0</v>
      </c>
      <c r="J57" s="54">
        <f t="shared" si="14"/>
        <v>283117.12000000005</v>
      </c>
      <c r="L57" s="74">
        <v>0</v>
      </c>
      <c r="M57" s="74">
        <v>0</v>
      </c>
      <c r="N57" s="74">
        <v>0</v>
      </c>
      <c r="O57" s="74">
        <v>0</v>
      </c>
      <c r="P57" s="74">
        <f t="shared" ref="P57:P67" si="15">SUM(L57:O57)</f>
        <v>0</v>
      </c>
    </row>
    <row r="58" spans="1:16" x14ac:dyDescent="0.25">
      <c r="A58" s="21">
        <v>37401</v>
      </c>
      <c r="B58" s="21">
        <v>1311030</v>
      </c>
      <c r="C58" s="21" t="s">
        <v>26</v>
      </c>
      <c r="D58" s="22" t="s">
        <v>81</v>
      </c>
      <c r="F58" s="54">
        <v>75837.25</v>
      </c>
      <c r="G58" s="66">
        <v>0</v>
      </c>
      <c r="H58" s="66">
        <v>0</v>
      </c>
      <c r="I58" s="66">
        <v>0</v>
      </c>
      <c r="J58" s="54">
        <f t="shared" si="14"/>
        <v>75837.25</v>
      </c>
      <c r="K58" s="54"/>
      <c r="L58" s="74">
        <v>0</v>
      </c>
      <c r="M58" s="74">
        <v>0</v>
      </c>
      <c r="N58" s="74">
        <v>0</v>
      </c>
      <c r="O58" s="74">
        <v>0</v>
      </c>
      <c r="P58" s="74">
        <f t="shared" si="15"/>
        <v>0</v>
      </c>
    </row>
    <row r="59" spans="1:16" x14ac:dyDescent="0.25">
      <c r="A59" s="21" t="s">
        <v>82</v>
      </c>
      <c r="B59" s="21">
        <v>1311070</v>
      </c>
      <c r="C59" s="21">
        <v>5501050</v>
      </c>
      <c r="D59" s="22" t="s">
        <v>69</v>
      </c>
      <c r="F59" s="54">
        <v>113376.67000000001</v>
      </c>
      <c r="G59" s="67"/>
      <c r="H59" s="67"/>
      <c r="I59" s="67"/>
      <c r="J59" s="54">
        <f t="shared" si="14"/>
        <v>113376.67000000001</v>
      </c>
      <c r="L59" s="74">
        <v>0</v>
      </c>
      <c r="M59" s="74">
        <v>0</v>
      </c>
      <c r="N59" s="74">
        <v>0</v>
      </c>
      <c r="O59" s="74">
        <v>0</v>
      </c>
      <c r="P59" s="74">
        <f t="shared" si="15"/>
        <v>0</v>
      </c>
    </row>
    <row r="60" spans="1:16" x14ac:dyDescent="0.25">
      <c r="A60" s="21" t="s">
        <v>83</v>
      </c>
      <c r="B60" s="21">
        <v>1311070</v>
      </c>
      <c r="C60" s="21">
        <v>5501050</v>
      </c>
      <c r="D60" s="22" t="s">
        <v>84</v>
      </c>
      <c r="F60" s="54">
        <v>97654497.359999999</v>
      </c>
      <c r="G60" s="65">
        <v>-11026.7</v>
      </c>
      <c r="H60" s="65">
        <v>-31014.66</v>
      </c>
      <c r="I60" s="68"/>
      <c r="J60" s="54">
        <f t="shared" si="14"/>
        <v>97612456</v>
      </c>
      <c r="L60" s="74">
        <v>0</v>
      </c>
      <c r="M60" s="74">
        <v>0</v>
      </c>
      <c r="N60" s="74">
        <v>0</v>
      </c>
      <c r="O60" s="74">
        <v>0</v>
      </c>
      <c r="P60" s="74">
        <f t="shared" si="15"/>
        <v>0</v>
      </c>
    </row>
    <row r="61" spans="1:16" x14ac:dyDescent="0.25">
      <c r="A61" s="21" t="s">
        <v>85</v>
      </c>
      <c r="B61" s="21">
        <v>1311070</v>
      </c>
      <c r="C61" s="21">
        <v>5501050</v>
      </c>
      <c r="D61" s="22" t="s">
        <v>86</v>
      </c>
      <c r="F61" s="54">
        <v>2194333.9000000004</v>
      </c>
      <c r="G61" s="65">
        <v>13412.85</v>
      </c>
      <c r="H61" s="65">
        <v>-1692.71</v>
      </c>
      <c r="I61" s="67"/>
      <c r="J61" s="54">
        <f t="shared" si="14"/>
        <v>2206054.0400000005</v>
      </c>
      <c r="L61" s="74">
        <v>0</v>
      </c>
      <c r="M61" s="74">
        <v>0</v>
      </c>
      <c r="N61" s="74">
        <v>0</v>
      </c>
      <c r="O61" s="74">
        <v>0</v>
      </c>
      <c r="P61" s="74">
        <f t="shared" si="15"/>
        <v>0</v>
      </c>
    </row>
    <row r="62" spans="1:16" x14ac:dyDescent="0.25">
      <c r="A62" s="21" t="s">
        <v>87</v>
      </c>
      <c r="B62" s="21">
        <v>1311070</v>
      </c>
      <c r="C62" s="21">
        <v>5501050</v>
      </c>
      <c r="D62" s="22" t="s">
        <v>88</v>
      </c>
      <c r="F62" s="54">
        <v>933553.62000000011</v>
      </c>
      <c r="G62" s="65">
        <v>0</v>
      </c>
      <c r="H62" s="65">
        <v>0</v>
      </c>
      <c r="I62" s="67"/>
      <c r="J62" s="54">
        <f t="shared" si="14"/>
        <v>933553.62000000011</v>
      </c>
      <c r="L62" s="74">
        <v>0</v>
      </c>
      <c r="M62" s="74">
        <v>0</v>
      </c>
      <c r="N62" s="74">
        <v>0</v>
      </c>
      <c r="O62" s="74">
        <v>0</v>
      </c>
      <c r="P62" s="74">
        <f t="shared" si="15"/>
        <v>0</v>
      </c>
    </row>
    <row r="63" spans="1:16" x14ac:dyDescent="0.25">
      <c r="A63" s="22" t="s">
        <v>89</v>
      </c>
      <c r="B63" s="21">
        <v>1311070</v>
      </c>
      <c r="C63" s="21">
        <v>5501050</v>
      </c>
      <c r="D63" s="22" t="s">
        <v>90</v>
      </c>
      <c r="F63" s="54">
        <v>22520222.939999998</v>
      </c>
      <c r="G63" s="65">
        <v>291629.53000000003</v>
      </c>
      <c r="H63" s="65">
        <v>-11252.92</v>
      </c>
      <c r="I63" s="67"/>
      <c r="J63" s="54">
        <f t="shared" si="14"/>
        <v>22800599.549999997</v>
      </c>
      <c r="L63" s="74">
        <v>0</v>
      </c>
      <c r="M63" s="74">
        <v>0</v>
      </c>
      <c r="N63" s="74">
        <v>0</v>
      </c>
      <c r="O63" s="74">
        <v>0</v>
      </c>
      <c r="P63" s="74">
        <f t="shared" si="15"/>
        <v>0</v>
      </c>
    </row>
    <row r="64" spans="1:16" x14ac:dyDescent="0.25">
      <c r="A64" s="21" t="s">
        <v>91</v>
      </c>
      <c r="B64" s="21">
        <v>1311070</v>
      </c>
      <c r="C64" s="21">
        <v>5501050</v>
      </c>
      <c r="D64" s="22" t="s">
        <v>92</v>
      </c>
      <c r="F64" s="54">
        <v>9349821.1400000006</v>
      </c>
      <c r="G64" s="65">
        <v>329415.62</v>
      </c>
      <c r="H64" s="65">
        <v>-20351.25</v>
      </c>
      <c r="I64" s="67"/>
      <c r="J64" s="54">
        <f t="shared" si="14"/>
        <v>9658885.5099999998</v>
      </c>
      <c r="L64" s="74">
        <v>694925.39999999979</v>
      </c>
      <c r="M64" s="71">
        <v>51743.15</v>
      </c>
      <c r="N64" s="71">
        <v>0</v>
      </c>
      <c r="O64" s="71">
        <v>0</v>
      </c>
      <c r="P64" s="74">
        <f t="shared" si="15"/>
        <v>746668.54999999981</v>
      </c>
    </row>
    <row r="65" spans="1:16" x14ac:dyDescent="0.25">
      <c r="A65" s="21" t="s">
        <v>93</v>
      </c>
      <c r="B65" s="21">
        <v>1311070</v>
      </c>
      <c r="C65" s="21">
        <v>5501050</v>
      </c>
      <c r="D65" s="22" t="s">
        <v>94</v>
      </c>
      <c r="F65" s="54">
        <v>4103022.58</v>
      </c>
      <c r="G65" s="65">
        <v>21063.72</v>
      </c>
      <c r="H65" s="65">
        <v>-2887.31</v>
      </c>
      <c r="I65" s="67"/>
      <c r="J65" s="54">
        <f t="shared" si="14"/>
        <v>4121198.99</v>
      </c>
      <c r="L65" s="74">
        <v>1267317.81</v>
      </c>
      <c r="M65" s="71">
        <v>16839.310000000001</v>
      </c>
      <c r="N65" s="71">
        <v>0</v>
      </c>
      <c r="O65" s="71">
        <v>0</v>
      </c>
      <c r="P65" s="74">
        <f t="shared" si="15"/>
        <v>1284157.1200000001</v>
      </c>
    </row>
    <row r="66" spans="1:16" x14ac:dyDescent="0.25">
      <c r="A66" s="21" t="s">
        <v>95</v>
      </c>
      <c r="B66" s="21">
        <v>1311070</v>
      </c>
      <c r="C66" s="21">
        <v>5501050</v>
      </c>
      <c r="D66" s="22" t="s">
        <v>96</v>
      </c>
      <c r="F66" s="54">
        <v>4456306.25</v>
      </c>
      <c r="G66" s="65">
        <v>2856.55</v>
      </c>
      <c r="H66" s="65">
        <v>-1186.3599999999999</v>
      </c>
      <c r="I66" s="67"/>
      <c r="J66" s="54">
        <f t="shared" si="14"/>
        <v>4457976.4399999995</v>
      </c>
      <c r="L66" s="74">
        <v>0</v>
      </c>
      <c r="M66" s="74">
        <v>0</v>
      </c>
      <c r="N66" s="74">
        <v>0</v>
      </c>
      <c r="O66" s="74">
        <v>0</v>
      </c>
      <c r="P66" s="74">
        <f t="shared" si="15"/>
        <v>0</v>
      </c>
    </row>
    <row r="67" spans="1:16" x14ac:dyDescent="0.25">
      <c r="A67" s="21" t="s">
        <v>97</v>
      </c>
      <c r="B67" s="21">
        <v>1311070</v>
      </c>
      <c r="C67" s="21">
        <v>5501050</v>
      </c>
      <c r="D67" s="22" t="s">
        <v>98</v>
      </c>
      <c r="F67" s="54">
        <v>1781633.4400000002</v>
      </c>
      <c r="G67" s="65">
        <v>-964.77</v>
      </c>
      <c r="H67" s="65">
        <v>0</v>
      </c>
      <c r="I67" s="67"/>
      <c r="J67" s="54">
        <f t="shared" si="14"/>
        <v>1780668.6700000002</v>
      </c>
      <c r="L67" s="74">
        <v>0</v>
      </c>
      <c r="M67" s="74">
        <v>0</v>
      </c>
      <c r="N67" s="74">
        <v>0</v>
      </c>
      <c r="O67" s="74">
        <v>0</v>
      </c>
      <c r="P67" s="74">
        <f t="shared" si="15"/>
        <v>0</v>
      </c>
    </row>
    <row r="68" spans="1:16" x14ac:dyDescent="0.25">
      <c r="A68" s="21">
        <v>387</v>
      </c>
      <c r="B68" s="21">
        <v>1311070</v>
      </c>
      <c r="C68" s="21">
        <v>5501050</v>
      </c>
      <c r="D68" s="95" t="s">
        <v>373</v>
      </c>
      <c r="F68" s="54"/>
      <c r="G68" s="67"/>
      <c r="H68" s="67"/>
      <c r="I68" s="67"/>
      <c r="J68" s="54"/>
      <c r="L68" s="76">
        <v>27913.62</v>
      </c>
      <c r="M68" s="76">
        <v>0</v>
      </c>
      <c r="N68" s="76">
        <v>0</v>
      </c>
      <c r="O68" s="76">
        <v>0</v>
      </c>
      <c r="P68" s="76">
        <v>27913.62</v>
      </c>
    </row>
    <row r="69" spans="1:16" x14ac:dyDescent="0.25">
      <c r="A69" s="21">
        <v>388</v>
      </c>
      <c r="B69" s="21">
        <v>1311070</v>
      </c>
      <c r="C69" s="21">
        <v>5501050</v>
      </c>
      <c r="D69" s="15" t="s">
        <v>357</v>
      </c>
      <c r="F69" s="54">
        <v>0</v>
      </c>
      <c r="G69" s="54"/>
      <c r="H69" s="54"/>
      <c r="I69" s="54"/>
      <c r="J69" s="54">
        <f t="shared" si="14"/>
        <v>0</v>
      </c>
      <c r="L69" s="74">
        <v>0</v>
      </c>
      <c r="M69" s="74">
        <v>0</v>
      </c>
      <c r="N69" s="74">
        <v>0</v>
      </c>
      <c r="O69" s="74">
        <v>0</v>
      </c>
      <c r="P69" s="74">
        <f t="shared" ref="P69" si="16">SUM(L69:O69)</f>
        <v>0</v>
      </c>
    </row>
    <row r="70" spans="1:16" x14ac:dyDescent="0.25">
      <c r="A70" s="23"/>
      <c r="B70" s="23"/>
      <c r="C70" s="23"/>
      <c r="D70" s="22" t="s">
        <v>30</v>
      </c>
      <c r="F70" s="61">
        <v>143465722.27000001</v>
      </c>
      <c r="G70" s="61"/>
      <c r="H70" s="61"/>
      <c r="I70" s="61"/>
      <c r="J70" s="61">
        <f>SUM(J57:J69)</f>
        <v>144043723.86000001</v>
      </c>
      <c r="L70" s="75">
        <v>1990156.83</v>
      </c>
      <c r="M70" s="75">
        <f t="shared" ref="M70:P70" si="17">SUM(M57:M69)</f>
        <v>68582.460000000006</v>
      </c>
      <c r="N70" s="75">
        <f t="shared" si="17"/>
        <v>0</v>
      </c>
      <c r="O70" s="75">
        <f t="shared" si="17"/>
        <v>0</v>
      </c>
      <c r="P70" s="75">
        <f t="shared" si="17"/>
        <v>2058739.29</v>
      </c>
    </row>
    <row r="71" spans="1:16" x14ac:dyDescent="0.25">
      <c r="A71" s="15"/>
      <c r="B71" s="15"/>
      <c r="C71" s="15"/>
      <c r="D71" s="15"/>
      <c r="F71" s="54"/>
      <c r="G71" s="54"/>
      <c r="H71" s="54"/>
      <c r="I71" s="54"/>
      <c r="J71" s="54"/>
    </row>
    <row r="72" spans="1:16" x14ac:dyDescent="0.25">
      <c r="A72" s="15"/>
      <c r="B72" s="15"/>
      <c r="C72" s="15"/>
      <c r="D72" s="16" t="s">
        <v>99</v>
      </c>
      <c r="F72" s="54"/>
      <c r="G72" s="54"/>
      <c r="H72" s="54"/>
      <c r="I72" s="54"/>
      <c r="J72" s="54"/>
    </row>
    <row r="73" spans="1:16" x14ac:dyDescent="0.25">
      <c r="A73" s="21" t="s">
        <v>100</v>
      </c>
      <c r="B73" s="21">
        <v>1331030</v>
      </c>
      <c r="C73" s="21" t="s">
        <v>26</v>
      </c>
      <c r="D73" s="22" t="s">
        <v>65</v>
      </c>
      <c r="F73" s="54">
        <v>998570.67</v>
      </c>
      <c r="G73" s="67"/>
      <c r="H73" s="67"/>
      <c r="I73" s="67"/>
      <c r="J73" s="54">
        <f t="shared" ref="J73:J89" si="18">SUM(F73:I73)</f>
        <v>998570.67</v>
      </c>
    </row>
    <row r="74" spans="1:16" x14ac:dyDescent="0.25">
      <c r="A74" s="21" t="s">
        <v>101</v>
      </c>
      <c r="B74" s="21">
        <v>1331090</v>
      </c>
      <c r="C74" s="21">
        <v>5501020</v>
      </c>
      <c r="D74" s="22" t="s">
        <v>45</v>
      </c>
      <c r="F74" s="54">
        <v>5971807.870000001</v>
      </c>
      <c r="G74" s="65">
        <v>4425.5</v>
      </c>
      <c r="H74" s="65">
        <v>-7575.65</v>
      </c>
      <c r="I74" s="65">
        <v>0</v>
      </c>
      <c r="J74" s="54">
        <f t="shared" si="18"/>
        <v>5968657.7200000007</v>
      </c>
      <c r="L74" s="76">
        <v>58881.06</v>
      </c>
      <c r="M74" s="76">
        <v>0</v>
      </c>
      <c r="N74" s="76">
        <v>0</v>
      </c>
      <c r="O74" s="76">
        <v>0</v>
      </c>
      <c r="P74" s="76">
        <f>SUM(L74:O74)</f>
        <v>58881.06</v>
      </c>
    </row>
    <row r="75" spans="1:16" x14ac:dyDescent="0.25">
      <c r="A75" s="22" t="s">
        <v>102</v>
      </c>
      <c r="B75" s="21">
        <v>1331090</v>
      </c>
      <c r="C75" s="21">
        <v>5501070</v>
      </c>
      <c r="D75" s="24" t="s">
        <v>103</v>
      </c>
      <c r="F75" s="54">
        <v>0</v>
      </c>
      <c r="G75" s="54"/>
      <c r="H75" s="54"/>
      <c r="I75" s="54"/>
      <c r="J75" s="54">
        <f t="shared" si="18"/>
        <v>0</v>
      </c>
      <c r="L75" s="76">
        <v>18135.23</v>
      </c>
      <c r="M75" s="76"/>
      <c r="N75" s="76">
        <v>0</v>
      </c>
      <c r="O75" s="76">
        <v>0</v>
      </c>
      <c r="P75" s="76">
        <f t="shared" ref="P75:P90" si="19">SUM(L75:O75)</f>
        <v>18135.23</v>
      </c>
    </row>
    <row r="76" spans="1:16" x14ac:dyDescent="0.25">
      <c r="A76" s="26">
        <v>391</v>
      </c>
      <c r="B76" s="21">
        <v>1331090</v>
      </c>
      <c r="C76" s="21">
        <v>5501070</v>
      </c>
      <c r="D76" s="24" t="s">
        <v>104</v>
      </c>
      <c r="F76" s="54">
        <v>178406.87</v>
      </c>
      <c r="G76" s="65"/>
      <c r="H76" s="65"/>
      <c r="I76" s="65"/>
      <c r="J76" s="54">
        <f t="shared" si="18"/>
        <v>178406.87</v>
      </c>
      <c r="L76" s="76">
        <v>0</v>
      </c>
      <c r="M76" s="74">
        <v>0</v>
      </c>
      <c r="N76" s="74">
        <v>0</v>
      </c>
      <c r="O76" s="74">
        <v>0</v>
      </c>
      <c r="P76" s="76">
        <f t="shared" si="19"/>
        <v>0</v>
      </c>
    </row>
    <row r="77" spans="1:16" x14ac:dyDescent="0.25">
      <c r="A77" s="26">
        <v>3912</v>
      </c>
      <c r="B77" s="21">
        <v>1331090</v>
      </c>
      <c r="C77" s="21">
        <v>5501070</v>
      </c>
      <c r="D77" s="24" t="s">
        <v>105</v>
      </c>
      <c r="F77" s="54">
        <v>0</v>
      </c>
      <c r="G77" s="54"/>
      <c r="H77" s="54"/>
      <c r="I77" s="54"/>
      <c r="J77" s="54">
        <f t="shared" si="18"/>
        <v>0</v>
      </c>
      <c r="L77" s="76">
        <v>0</v>
      </c>
      <c r="M77" s="74">
        <v>0</v>
      </c>
      <c r="N77" s="74">
        <v>0</v>
      </c>
      <c r="O77" s="74">
        <v>0</v>
      </c>
      <c r="P77" s="76">
        <f t="shared" si="19"/>
        <v>0</v>
      </c>
    </row>
    <row r="78" spans="1:16" x14ac:dyDescent="0.25">
      <c r="A78" s="21" t="s">
        <v>106</v>
      </c>
      <c r="B78" s="21">
        <v>1331090</v>
      </c>
      <c r="C78" s="21">
        <v>5501060</v>
      </c>
      <c r="D78" s="22" t="s">
        <v>107</v>
      </c>
      <c r="F78" s="54">
        <v>5503795.6999999993</v>
      </c>
      <c r="G78" s="67"/>
      <c r="H78" s="67"/>
      <c r="I78" s="67"/>
      <c r="J78" s="54">
        <f t="shared" si="18"/>
        <v>5503795.6999999993</v>
      </c>
      <c r="L78" s="76">
        <v>442100.05999999994</v>
      </c>
      <c r="M78" s="76"/>
      <c r="N78" s="76"/>
      <c r="O78" s="76"/>
      <c r="P78" s="76">
        <f t="shared" si="19"/>
        <v>442100.05999999994</v>
      </c>
    </row>
    <row r="79" spans="1:16" x14ac:dyDescent="0.25">
      <c r="A79" s="27" t="s">
        <v>108</v>
      </c>
      <c r="B79" s="21">
        <v>1331090</v>
      </c>
      <c r="C79" s="21">
        <v>5501070</v>
      </c>
      <c r="D79" s="24" t="s">
        <v>109</v>
      </c>
      <c r="F79" s="54">
        <v>36010.82</v>
      </c>
      <c r="G79" s="54"/>
      <c r="H79" s="54"/>
      <c r="I79" s="54"/>
      <c r="J79" s="54">
        <f t="shared" si="18"/>
        <v>36010.82</v>
      </c>
      <c r="L79" s="76">
        <v>0</v>
      </c>
      <c r="M79" s="74">
        <v>0</v>
      </c>
      <c r="N79" s="74">
        <v>0</v>
      </c>
      <c r="O79" s="74">
        <v>0</v>
      </c>
      <c r="P79" s="76">
        <f t="shared" si="19"/>
        <v>0</v>
      </c>
    </row>
    <row r="80" spans="1:16" x14ac:dyDescent="0.25">
      <c r="A80" s="21" t="s">
        <v>110</v>
      </c>
      <c r="B80" s="21">
        <v>1331090</v>
      </c>
      <c r="C80" s="21">
        <v>5501070</v>
      </c>
      <c r="D80" s="24" t="s">
        <v>111</v>
      </c>
      <c r="F80" s="54">
        <v>780855.31</v>
      </c>
      <c r="G80" s="65">
        <v>15000</v>
      </c>
      <c r="H80" s="67"/>
      <c r="I80" s="67"/>
      <c r="J80" s="54">
        <f t="shared" si="18"/>
        <v>795855.31</v>
      </c>
      <c r="K80" s="54"/>
      <c r="L80" s="76">
        <v>0</v>
      </c>
      <c r="M80" s="74">
        <v>0</v>
      </c>
      <c r="N80" s="74">
        <v>0</v>
      </c>
      <c r="O80" s="74">
        <v>0</v>
      </c>
      <c r="P80" s="76">
        <f t="shared" si="19"/>
        <v>0</v>
      </c>
    </row>
    <row r="81" spans="1:16" x14ac:dyDescent="0.25">
      <c r="A81" s="28" t="s">
        <v>112</v>
      </c>
      <c r="B81" s="21">
        <v>1331090</v>
      </c>
      <c r="C81" s="21">
        <v>5501070</v>
      </c>
      <c r="D81" s="24" t="s">
        <v>113</v>
      </c>
      <c r="F81" s="54">
        <v>271352.46000000002</v>
      </c>
      <c r="G81" s="54"/>
      <c r="H81" s="54"/>
      <c r="I81" s="54"/>
      <c r="J81" s="54">
        <f t="shared" si="18"/>
        <v>271352.46000000002</v>
      </c>
      <c r="K81" s="54"/>
      <c r="L81" s="76">
        <v>0</v>
      </c>
      <c r="M81" s="74">
        <v>0</v>
      </c>
      <c r="N81" s="74">
        <v>0</v>
      </c>
      <c r="O81" s="74">
        <v>0</v>
      </c>
      <c r="P81" s="76">
        <f t="shared" si="19"/>
        <v>0</v>
      </c>
    </row>
    <row r="82" spans="1:16" x14ac:dyDescent="0.25">
      <c r="A82" s="21" t="s">
        <v>114</v>
      </c>
      <c r="B82" s="21">
        <v>1331090</v>
      </c>
      <c r="C82" s="21">
        <v>5501070</v>
      </c>
      <c r="D82" s="22" t="s">
        <v>115</v>
      </c>
      <c r="F82" s="54">
        <v>195671.22999999998</v>
      </c>
      <c r="G82" s="65">
        <v>7292.8</v>
      </c>
      <c r="H82" s="65">
        <v>0</v>
      </c>
      <c r="I82" s="65">
        <v>0</v>
      </c>
      <c r="J82" s="54">
        <f t="shared" si="18"/>
        <v>202964.02999999997</v>
      </c>
      <c r="L82" s="76">
        <v>0</v>
      </c>
      <c r="M82" s="74">
        <v>0</v>
      </c>
      <c r="N82" s="74">
        <v>0</v>
      </c>
      <c r="O82" s="74">
        <v>0</v>
      </c>
      <c r="P82" s="76">
        <f t="shared" si="19"/>
        <v>0</v>
      </c>
    </row>
    <row r="83" spans="1:16" x14ac:dyDescent="0.25">
      <c r="A83" s="21" t="s">
        <v>116</v>
      </c>
      <c r="B83" s="21">
        <v>1331090</v>
      </c>
      <c r="C83" s="21">
        <v>5501060</v>
      </c>
      <c r="D83" s="22" t="s">
        <v>117</v>
      </c>
      <c r="F83" s="54">
        <v>4339651.6399999997</v>
      </c>
      <c r="G83" s="65">
        <v>46265.77</v>
      </c>
      <c r="H83" s="65">
        <v>-4971.29</v>
      </c>
      <c r="I83" s="65">
        <v>0</v>
      </c>
      <c r="J83" s="54">
        <f t="shared" si="18"/>
        <v>4380946.1199999992</v>
      </c>
      <c r="L83" s="76">
        <v>0</v>
      </c>
      <c r="M83" s="74">
        <v>0</v>
      </c>
      <c r="N83" s="74">
        <v>0</v>
      </c>
      <c r="O83" s="74">
        <v>0</v>
      </c>
      <c r="P83" s="76">
        <f t="shared" si="19"/>
        <v>0</v>
      </c>
    </row>
    <row r="84" spans="1:16" x14ac:dyDescent="0.25">
      <c r="A84" s="21" t="s">
        <v>118</v>
      </c>
      <c r="B84" s="21">
        <v>1331090</v>
      </c>
      <c r="C84" s="21">
        <v>5501070</v>
      </c>
      <c r="D84" s="22" t="s">
        <v>119</v>
      </c>
      <c r="F84" s="54">
        <v>237626.16</v>
      </c>
      <c r="G84" s="67"/>
      <c r="H84" s="67"/>
      <c r="I84" s="67"/>
      <c r="J84" s="54">
        <f t="shared" si="18"/>
        <v>237626.16</v>
      </c>
      <c r="L84" s="76">
        <v>0</v>
      </c>
      <c r="M84" s="74">
        <v>0</v>
      </c>
      <c r="N84" s="74">
        <v>0</v>
      </c>
      <c r="O84" s="74">
        <v>0</v>
      </c>
      <c r="P84" s="76">
        <f t="shared" si="19"/>
        <v>0</v>
      </c>
    </row>
    <row r="85" spans="1:16" x14ac:dyDescent="0.25">
      <c r="A85" s="21" t="s">
        <v>120</v>
      </c>
      <c r="B85" s="21">
        <v>1331090</v>
      </c>
      <c r="C85" s="21">
        <v>5501070</v>
      </c>
      <c r="D85" s="22" t="s">
        <v>121</v>
      </c>
      <c r="F85" s="54">
        <v>50132.03</v>
      </c>
      <c r="G85" s="67"/>
      <c r="H85" s="67"/>
      <c r="I85" s="67"/>
      <c r="J85" s="54">
        <f t="shared" si="18"/>
        <v>50132.03</v>
      </c>
      <c r="K85" s="54"/>
      <c r="L85" s="76">
        <v>0</v>
      </c>
      <c r="M85" s="74">
        <v>0</v>
      </c>
      <c r="N85" s="74">
        <v>0</v>
      </c>
      <c r="O85" s="74">
        <v>0</v>
      </c>
      <c r="P85" s="76">
        <f t="shared" si="19"/>
        <v>0</v>
      </c>
    </row>
    <row r="86" spans="1:16" x14ac:dyDescent="0.25">
      <c r="A86" s="27">
        <v>39901</v>
      </c>
      <c r="B86" s="21">
        <v>1331090</v>
      </c>
      <c r="C86" s="21">
        <v>5501070</v>
      </c>
      <c r="D86" s="22" t="s">
        <v>122</v>
      </c>
      <c r="F86" s="54">
        <v>265539.82999999996</v>
      </c>
      <c r="G86" s="67"/>
      <c r="H86" s="67"/>
      <c r="I86" s="67"/>
      <c r="J86" s="54">
        <f t="shared" si="18"/>
        <v>265539.82999999996</v>
      </c>
      <c r="L86" s="76">
        <v>0</v>
      </c>
      <c r="M86" s="74">
        <v>0</v>
      </c>
      <c r="N86" s="74">
        <v>0</v>
      </c>
      <c r="O86" s="74">
        <v>0</v>
      </c>
      <c r="P86" s="76">
        <f t="shared" si="19"/>
        <v>0</v>
      </c>
    </row>
    <row r="87" spans="1:16" x14ac:dyDescent="0.25">
      <c r="A87" s="56">
        <v>39902</v>
      </c>
      <c r="B87" s="21">
        <v>1331090</v>
      </c>
      <c r="C87" s="21">
        <v>5501070</v>
      </c>
      <c r="D87" s="22" t="s">
        <v>358</v>
      </c>
      <c r="F87" s="54">
        <v>0</v>
      </c>
      <c r="G87" s="54"/>
      <c r="H87" s="54"/>
      <c r="I87" s="54"/>
      <c r="J87" s="54">
        <f t="shared" si="18"/>
        <v>0</v>
      </c>
      <c r="L87" s="76">
        <v>0</v>
      </c>
      <c r="M87" s="74">
        <v>0</v>
      </c>
      <c r="N87" s="74">
        <v>0</v>
      </c>
      <c r="O87" s="74">
        <v>0</v>
      </c>
      <c r="P87" s="76">
        <f t="shared" si="19"/>
        <v>0</v>
      </c>
    </row>
    <row r="88" spans="1:16" x14ac:dyDescent="0.25">
      <c r="A88" s="56">
        <v>399021</v>
      </c>
      <c r="B88" s="21">
        <v>1331090</v>
      </c>
      <c r="C88" s="21">
        <v>5501070</v>
      </c>
      <c r="D88" s="22" t="s">
        <v>358</v>
      </c>
      <c r="F88" s="54">
        <v>0</v>
      </c>
      <c r="G88" s="54"/>
      <c r="H88" s="54"/>
      <c r="I88" s="54"/>
      <c r="J88" s="54">
        <f t="shared" si="18"/>
        <v>0</v>
      </c>
      <c r="K88" s="54"/>
      <c r="L88" s="76">
        <v>0</v>
      </c>
      <c r="M88" s="74">
        <v>0</v>
      </c>
      <c r="N88" s="74">
        <v>0</v>
      </c>
      <c r="O88" s="74">
        <v>0</v>
      </c>
      <c r="P88" s="76">
        <f t="shared" si="19"/>
        <v>0</v>
      </c>
    </row>
    <row r="89" spans="1:16" x14ac:dyDescent="0.25">
      <c r="A89" s="56">
        <v>39903</v>
      </c>
      <c r="B89" s="21">
        <v>1331090</v>
      </c>
      <c r="C89" s="21">
        <v>5501070</v>
      </c>
      <c r="D89" s="22" t="s">
        <v>358</v>
      </c>
      <c r="F89" s="54">
        <v>820786.22999999986</v>
      </c>
      <c r="G89" s="65">
        <v>6360</v>
      </c>
      <c r="H89" s="65"/>
      <c r="I89" s="54"/>
      <c r="J89" s="54">
        <f t="shared" si="18"/>
        <v>827146.22999999986</v>
      </c>
      <c r="K89" s="54"/>
      <c r="L89" s="76">
        <v>0</v>
      </c>
      <c r="M89" s="74">
        <v>0</v>
      </c>
      <c r="N89" s="74">
        <v>0</v>
      </c>
      <c r="O89" s="74">
        <v>0</v>
      </c>
      <c r="P89" s="76">
        <f t="shared" si="19"/>
        <v>0</v>
      </c>
    </row>
    <row r="90" spans="1:16" x14ac:dyDescent="0.25">
      <c r="A90" s="56">
        <v>399031</v>
      </c>
      <c r="B90" s="21">
        <v>1331090</v>
      </c>
      <c r="C90" s="21">
        <v>5501070</v>
      </c>
      <c r="D90" s="22" t="s">
        <v>359</v>
      </c>
      <c r="F90" s="54">
        <v>109071.29999999999</v>
      </c>
      <c r="G90" s="54"/>
      <c r="H90" s="54"/>
      <c r="I90" s="54"/>
      <c r="J90" s="54">
        <v>109071.29999999999</v>
      </c>
      <c r="L90" s="76">
        <v>0</v>
      </c>
      <c r="M90" s="74">
        <v>0</v>
      </c>
      <c r="N90" s="74">
        <v>0</v>
      </c>
      <c r="O90" s="74">
        <v>0</v>
      </c>
      <c r="P90" s="76">
        <f t="shared" si="19"/>
        <v>0</v>
      </c>
    </row>
    <row r="91" spans="1:16" x14ac:dyDescent="0.25">
      <c r="A91" s="23"/>
      <c r="B91" s="23"/>
      <c r="C91" s="23"/>
      <c r="D91" s="22" t="s">
        <v>30</v>
      </c>
      <c r="F91" s="61">
        <v>19759278.120000001</v>
      </c>
      <c r="G91" s="61"/>
      <c r="H91" s="61"/>
      <c r="I91" s="61"/>
      <c r="J91" s="61">
        <f t="shared" ref="J91" si="20">SUM(J73:J90)</f>
        <v>19826075.250000004</v>
      </c>
      <c r="L91" s="75">
        <v>519116.34999999992</v>
      </c>
      <c r="M91" s="75">
        <f>SUM(M74:M90)</f>
        <v>0</v>
      </c>
      <c r="N91" s="75">
        <f>SUM(N74:N90)</f>
        <v>0</v>
      </c>
      <c r="O91" s="75">
        <f>SUM(O74:O90)</f>
        <v>0</v>
      </c>
      <c r="P91" s="75">
        <f>SUM(P74:P90)</f>
        <v>519116.34999999992</v>
      </c>
    </row>
    <row r="92" spans="1:16" x14ac:dyDescent="0.25">
      <c r="A92" s="23"/>
      <c r="B92" s="23"/>
      <c r="C92" s="23"/>
      <c r="D92" s="22"/>
      <c r="F92" s="54"/>
      <c r="G92" s="54"/>
      <c r="H92" s="54"/>
      <c r="I92" s="54"/>
      <c r="J92" s="54"/>
    </row>
    <row r="93" spans="1:16" ht="13.5" thickBot="1" x14ac:dyDescent="0.3">
      <c r="A93" s="23"/>
      <c r="B93" s="23"/>
      <c r="C93" s="23"/>
      <c r="D93" s="22" t="s">
        <v>123</v>
      </c>
      <c r="F93" s="54">
        <v>264963111.79000002</v>
      </c>
      <c r="G93" s="54"/>
      <c r="H93" s="54"/>
      <c r="I93" s="54"/>
      <c r="J93" s="54">
        <f>J13+J23+J41+J54+J70+J91</f>
        <v>265512957.43000001</v>
      </c>
      <c r="L93" s="78">
        <v>2780898.67</v>
      </c>
      <c r="M93" s="78">
        <f>M13+M23+M41+M54+M70+M91</f>
        <v>69279.350000000006</v>
      </c>
      <c r="N93" s="78">
        <f>N13+N23+N41+N54+N70+N91</f>
        <v>0</v>
      </c>
      <c r="O93" s="78">
        <f>O13+O23+O41+O54+O70+O91</f>
        <v>0</v>
      </c>
      <c r="P93" s="78">
        <f>P13+P23+P41+P54+P70+P91</f>
        <v>2850178.02</v>
      </c>
    </row>
    <row r="94" spans="1:16" ht="13.5" thickTop="1" x14ac:dyDescent="0.25">
      <c r="A94" s="23"/>
      <c r="B94" s="23"/>
      <c r="C94" s="23"/>
      <c r="D94" s="23"/>
      <c r="F94" s="54"/>
      <c r="G94" s="54"/>
      <c r="H94" s="54"/>
      <c r="I94" s="54"/>
      <c r="J94" s="54"/>
    </row>
    <row r="95" spans="1:16" x14ac:dyDescent="0.25">
      <c r="A95" s="23"/>
      <c r="B95" s="15"/>
      <c r="C95" s="15"/>
      <c r="D95" s="15" t="s">
        <v>347</v>
      </c>
      <c r="F95" s="54"/>
      <c r="G95" s="54"/>
      <c r="H95" s="54"/>
      <c r="I95" s="54"/>
      <c r="J95" s="54"/>
    </row>
    <row r="96" spans="1:16" x14ac:dyDescent="0.25">
      <c r="A96" s="15"/>
      <c r="B96" s="15"/>
      <c r="C96" s="15"/>
      <c r="D96" s="15" t="s">
        <v>348</v>
      </c>
      <c r="F96" s="54"/>
      <c r="G96" s="54"/>
      <c r="H96" s="54"/>
      <c r="I96" s="54"/>
      <c r="J96" s="54"/>
    </row>
    <row r="97" spans="1:10" x14ac:dyDescent="0.25">
      <c r="A97" s="15"/>
      <c r="B97" s="15"/>
      <c r="C97" s="15"/>
      <c r="D97" s="15"/>
      <c r="F97" s="54"/>
      <c r="G97" s="54"/>
      <c r="H97" s="54"/>
      <c r="I97" s="54"/>
      <c r="J97" s="54"/>
    </row>
    <row r="98" spans="1:10" x14ac:dyDescent="0.25">
      <c r="A98" s="15"/>
      <c r="B98" s="15"/>
      <c r="C98" s="15"/>
      <c r="D98" s="15" t="s">
        <v>349</v>
      </c>
      <c r="F98" s="54"/>
      <c r="G98" s="54"/>
      <c r="H98" s="54"/>
      <c r="I98" s="54"/>
      <c r="J98" s="54"/>
    </row>
    <row r="99" spans="1:10" x14ac:dyDescent="0.25">
      <c r="A99" s="15"/>
      <c r="B99" s="15"/>
      <c r="C99" s="15"/>
      <c r="D99" s="15"/>
      <c r="F99" s="54"/>
      <c r="G99" s="54"/>
      <c r="H99" s="54"/>
      <c r="I99" s="54"/>
      <c r="J99" s="54"/>
    </row>
    <row r="100" spans="1:10" x14ac:dyDescent="0.25">
      <c r="A100" s="15"/>
      <c r="B100" s="15"/>
      <c r="C100" s="15"/>
      <c r="D100" s="15" t="s">
        <v>350</v>
      </c>
      <c r="F100" s="54"/>
      <c r="G100" s="54"/>
      <c r="H100" s="54"/>
      <c r="I100" s="54"/>
      <c r="J100" s="54"/>
    </row>
    <row r="101" spans="1:10" x14ac:dyDescent="0.25">
      <c r="A101" s="15"/>
      <c r="B101" s="15"/>
      <c r="C101" s="15"/>
      <c r="D101" s="15"/>
      <c r="F101" s="54"/>
      <c r="G101" s="54"/>
      <c r="H101" s="54"/>
      <c r="I101" s="54"/>
      <c r="J101" s="54"/>
    </row>
    <row r="102" spans="1:10" x14ac:dyDescent="0.25">
      <c r="A102" s="15"/>
      <c r="B102" s="15"/>
      <c r="C102" s="15"/>
      <c r="D102" s="15"/>
      <c r="F102" s="54"/>
      <c r="G102" s="54"/>
      <c r="H102" s="54"/>
      <c r="I102" s="54"/>
      <c r="J102" s="54"/>
    </row>
    <row r="103" spans="1:10" x14ac:dyDescent="0.25">
      <c r="A103" s="15"/>
      <c r="B103" s="15"/>
      <c r="C103" s="15"/>
      <c r="D103" s="15"/>
      <c r="F103" s="54"/>
      <c r="G103" s="54"/>
      <c r="H103" s="54"/>
      <c r="I103" s="54"/>
      <c r="J103" s="54"/>
    </row>
    <row r="104" spans="1:10" x14ac:dyDescent="0.25">
      <c r="A104" s="15"/>
      <c r="B104" s="15"/>
      <c r="C104" s="15"/>
      <c r="D104" s="15"/>
      <c r="F104" s="54"/>
      <c r="G104" s="54"/>
      <c r="H104" s="54"/>
      <c r="I104" s="54"/>
      <c r="J104" s="54"/>
    </row>
    <row r="105" spans="1:10" x14ac:dyDescent="0.25">
      <c r="A105" s="15"/>
      <c r="B105" s="15"/>
      <c r="C105" s="15"/>
      <c r="D105" s="15"/>
      <c r="F105" s="54"/>
      <c r="G105" s="54"/>
      <c r="H105" s="54"/>
      <c r="I105" s="54"/>
      <c r="J105" s="54"/>
    </row>
    <row r="106" spans="1:10" x14ac:dyDescent="0.25">
      <c r="A106" s="15"/>
      <c r="B106" s="15"/>
      <c r="C106" s="15"/>
      <c r="D106" s="15"/>
      <c r="F106" s="54"/>
      <c r="G106" s="54"/>
      <c r="H106" s="54"/>
      <c r="I106" s="54"/>
      <c r="J106" s="54"/>
    </row>
    <row r="107" spans="1:10" x14ac:dyDescent="0.25">
      <c r="A107" s="15"/>
      <c r="B107" s="15"/>
      <c r="C107" s="15"/>
      <c r="D107" s="15"/>
      <c r="F107" s="54"/>
      <c r="G107" s="54"/>
      <c r="H107" s="54"/>
      <c r="I107" s="54"/>
      <c r="J107" s="54"/>
    </row>
    <row r="108" spans="1:10" x14ac:dyDescent="0.25">
      <c r="A108" s="15"/>
      <c r="B108" s="15"/>
      <c r="C108" s="15"/>
      <c r="D108" s="15"/>
      <c r="F108" s="54"/>
      <c r="G108" s="54"/>
      <c r="H108" s="54"/>
      <c r="I108" s="54"/>
      <c r="J108" s="54"/>
    </row>
    <row r="109" spans="1:10" x14ac:dyDescent="0.25">
      <c r="A109" s="15"/>
      <c r="B109" s="15"/>
      <c r="C109" s="15"/>
      <c r="D109" s="15"/>
      <c r="F109" s="54"/>
      <c r="G109" s="54"/>
      <c r="H109" s="54"/>
      <c r="I109" s="54"/>
      <c r="J109" s="54"/>
    </row>
    <row r="110" spans="1:10" x14ac:dyDescent="0.25">
      <c r="A110" s="15"/>
      <c r="B110" s="15"/>
      <c r="C110" s="15"/>
      <c r="D110" s="15"/>
      <c r="F110" s="54"/>
      <c r="G110" s="54"/>
      <c r="H110" s="54"/>
      <c r="I110" s="54"/>
      <c r="J110" s="54"/>
    </row>
  </sheetData>
  <mergeCells count="2">
    <mergeCell ref="F4:J4"/>
    <mergeCell ref="L4:P4"/>
  </mergeCells>
  <pageMargins left="0.7" right="0.7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6E53-9B34-41B2-B53B-1AB88A621393}">
  <sheetPr>
    <tabColor rgb="FF0000FF"/>
    <pageSetUpPr fitToPage="1"/>
  </sheetPr>
  <dimension ref="A1:Z69"/>
  <sheetViews>
    <sheetView topLeftCell="A33" workbookViewId="0">
      <selection activeCell="I44" sqref="I44"/>
    </sheetView>
  </sheetViews>
  <sheetFormatPr defaultColWidth="10.09765625" defaultRowHeight="13" x14ac:dyDescent="0.3"/>
  <cols>
    <col min="1" max="1" width="4.09765625" style="1" customWidth="1"/>
    <col min="2" max="3" width="4.19921875" style="1" customWidth="1"/>
    <col min="4" max="4" width="4.59765625" style="1" customWidth="1"/>
    <col min="5" max="5" width="34.8984375" style="1" bestFit="1" customWidth="1"/>
    <col min="6" max="6" width="15.8984375" style="3" bestFit="1" customWidth="1"/>
    <col min="7" max="8" width="16.3984375" style="1" customWidth="1"/>
    <col min="9" max="9" width="15.8984375" style="4" bestFit="1" customWidth="1"/>
    <col min="10" max="10" width="15.8984375" style="4" customWidth="1"/>
    <col min="11" max="11" width="15.8984375" style="4" bestFit="1" customWidth="1"/>
    <col min="12" max="12" width="15.8984375" style="4" customWidth="1"/>
    <col min="13" max="13" width="14.09765625" style="4" bestFit="1" customWidth="1"/>
    <col min="14" max="14" width="13.8984375" style="1" bestFit="1" customWidth="1"/>
    <col min="15" max="15" width="13.3984375" style="102" bestFit="1" customWidth="1"/>
    <col min="16" max="16" width="13.3984375" style="102" customWidth="1"/>
    <col min="17" max="17" width="13.3984375" style="102" bestFit="1" customWidth="1"/>
    <col min="18" max="18" width="13.3984375" style="102" customWidth="1"/>
    <col min="19" max="19" width="13.3984375" style="1" bestFit="1" customWidth="1"/>
    <col min="20" max="20" width="13.3984375" style="1" customWidth="1"/>
    <col min="21" max="23" width="0" style="1" hidden="1" customWidth="1"/>
    <col min="24" max="24" width="10.09765625" style="1"/>
    <col min="25" max="26" width="14.19921875" style="1" bestFit="1" customWidth="1"/>
    <col min="27" max="16384" width="10.09765625" style="1"/>
  </cols>
  <sheetData>
    <row r="1" spans="1:23" x14ac:dyDescent="0.3">
      <c r="A1" s="3" t="s">
        <v>2</v>
      </c>
      <c r="F1" s="1"/>
      <c r="I1" s="1"/>
      <c r="J1" s="1"/>
      <c r="K1" s="1"/>
      <c r="L1" s="1"/>
      <c r="M1"/>
    </row>
    <row r="2" spans="1:23" x14ac:dyDescent="0.3">
      <c r="A2" s="108" t="s">
        <v>125</v>
      </c>
      <c r="I2" s="1"/>
      <c r="J2" s="1"/>
      <c r="K2" s="1"/>
      <c r="L2" s="1"/>
      <c r="M2"/>
      <c r="N2" s="4"/>
    </row>
    <row r="3" spans="1:23" x14ac:dyDescent="0.3">
      <c r="A3" s="2"/>
      <c r="G3" s="3"/>
      <c r="H3" s="3"/>
      <c r="K3" s="5"/>
      <c r="L3" s="5"/>
    </row>
    <row r="4" spans="1:23" x14ac:dyDescent="0.3">
      <c r="A4" s="2"/>
      <c r="G4" s="3"/>
      <c r="H4" s="3"/>
      <c r="K4" s="5"/>
      <c r="L4" s="5"/>
    </row>
    <row r="5" spans="1:23" ht="22.5" x14ac:dyDescent="0.45">
      <c r="A5" s="2"/>
      <c r="G5" s="3"/>
      <c r="H5" s="3"/>
      <c r="I5" s="6" t="s">
        <v>3</v>
      </c>
      <c r="J5" s="6"/>
      <c r="K5" s="5"/>
      <c r="L5" s="5"/>
    </row>
    <row r="6" spans="1:23" x14ac:dyDescent="0.3">
      <c r="A6" s="2"/>
      <c r="G6" s="3"/>
      <c r="H6" s="3"/>
      <c r="K6" s="5"/>
      <c r="L6" s="5"/>
    </row>
    <row r="7" spans="1:23" x14ac:dyDescent="0.3">
      <c r="A7" s="2"/>
      <c r="G7" s="3"/>
      <c r="H7" s="3"/>
      <c r="K7" s="5"/>
      <c r="L7" s="5"/>
    </row>
    <row r="8" spans="1:23" x14ac:dyDescent="0.3">
      <c r="A8" s="2"/>
      <c r="G8" s="4"/>
      <c r="H8" s="4"/>
    </row>
    <row r="9" spans="1:23" x14ac:dyDescent="0.3">
      <c r="A9" s="2"/>
      <c r="G9" s="3"/>
      <c r="H9" s="3"/>
      <c r="K9" s="5"/>
      <c r="L9" s="5"/>
    </row>
    <row r="10" spans="1:23" x14ac:dyDescent="0.3">
      <c r="A10" s="13" t="s">
        <v>382</v>
      </c>
      <c r="B10" s="2"/>
      <c r="C10" s="2"/>
      <c r="D10" s="2"/>
      <c r="E10" s="2"/>
      <c r="F10" s="7">
        <v>43100</v>
      </c>
      <c r="G10" s="7">
        <v>43465</v>
      </c>
      <c r="H10" s="82" t="s">
        <v>379</v>
      </c>
      <c r="I10" s="7">
        <v>43830</v>
      </c>
      <c r="J10" s="82" t="s">
        <v>379</v>
      </c>
      <c r="K10" s="7">
        <v>44196</v>
      </c>
      <c r="L10" s="82" t="s">
        <v>379</v>
      </c>
      <c r="M10" s="7">
        <v>44286</v>
      </c>
      <c r="N10" s="82" t="s">
        <v>379</v>
      </c>
      <c r="O10" s="103">
        <v>44316</v>
      </c>
      <c r="P10" s="82" t="s">
        <v>379</v>
      </c>
      <c r="Q10" s="103">
        <v>44347</v>
      </c>
      <c r="R10" s="82" t="s">
        <v>379</v>
      </c>
      <c r="S10" s="7">
        <v>44377</v>
      </c>
      <c r="T10" s="82" t="s">
        <v>379</v>
      </c>
      <c r="U10" s="7">
        <v>44408</v>
      </c>
      <c r="V10" s="7">
        <v>44439</v>
      </c>
      <c r="W10" s="7">
        <v>44469</v>
      </c>
    </row>
    <row r="11" spans="1:23" x14ac:dyDescent="0.3">
      <c r="A11" s="2"/>
      <c r="B11" s="2"/>
      <c r="C11" s="2"/>
      <c r="D11" s="2"/>
      <c r="E11" s="2"/>
      <c r="F11" s="8"/>
      <c r="G11" s="7"/>
      <c r="H11" s="7"/>
      <c r="I11" s="7"/>
      <c r="J11" s="7"/>
      <c r="K11" s="7"/>
      <c r="L11" s="7"/>
      <c r="M11" s="7"/>
      <c r="O11" s="103"/>
      <c r="P11" s="103"/>
    </row>
    <row r="12" spans="1:23" ht="14.5" x14ac:dyDescent="0.45">
      <c r="A12" s="1" t="s">
        <v>4</v>
      </c>
      <c r="F12" s="128">
        <f>SUM(F14:F16)</f>
        <v>249996548.38999999</v>
      </c>
      <c r="G12" s="128">
        <f>SUM(G14:G16)</f>
        <v>255163662.53</v>
      </c>
      <c r="H12" s="128">
        <f>G12-F12</f>
        <v>5167114.1400000155</v>
      </c>
      <c r="I12" s="128">
        <f>SUM(I14:I16)</f>
        <v>267993362.86000001</v>
      </c>
      <c r="J12" s="128">
        <f>I12-G12</f>
        <v>12829700.330000013</v>
      </c>
      <c r="K12" s="128">
        <f>SUM(K14:K16)</f>
        <v>276109668.57999998</v>
      </c>
      <c r="L12" s="128">
        <f>K12-I12</f>
        <v>8116305.719999969</v>
      </c>
      <c r="M12" s="128">
        <f>SUM(M14:M16)</f>
        <v>277645551.06</v>
      </c>
      <c r="N12" s="128">
        <f>M12-K12</f>
        <v>1535882.4800000191</v>
      </c>
      <c r="O12" s="128">
        <f>SUM(O14:O16)</f>
        <v>278832312.46000004</v>
      </c>
      <c r="P12" s="128">
        <f>O12-M12</f>
        <v>1186761.4000000358</v>
      </c>
      <c r="Q12" s="128">
        <f>SUM(Q14:Q16)</f>
        <v>280190944.09000003</v>
      </c>
      <c r="R12" s="128">
        <f>Q12-O12</f>
        <v>1358631.6299999952</v>
      </c>
      <c r="S12" s="128">
        <f>SUM(S14:S16)</f>
        <v>281456129.88000005</v>
      </c>
      <c r="T12" s="128">
        <f>S12-Q12</f>
        <v>1265185.7900000215</v>
      </c>
    </row>
    <row r="13" spans="1:23" ht="14.5" x14ac:dyDescent="0.45">
      <c r="F13" s="129"/>
      <c r="G13" s="129"/>
      <c r="H13" s="129"/>
      <c r="I13" s="129"/>
      <c r="J13" s="129"/>
      <c r="K13" s="130"/>
      <c r="L13" s="129"/>
      <c r="M13" s="130"/>
      <c r="N13" s="129"/>
      <c r="O13" s="131"/>
      <c r="P13" s="129"/>
      <c r="Q13" s="131"/>
      <c r="R13" s="129"/>
      <c r="S13" s="129"/>
      <c r="T13" s="129"/>
    </row>
    <row r="14" spans="1:23" x14ac:dyDescent="0.3">
      <c r="D14" s="1">
        <v>1600</v>
      </c>
      <c r="E14" s="1" t="s">
        <v>156</v>
      </c>
      <c r="F14" s="132">
        <v>243519861.47999999</v>
      </c>
      <c r="G14" s="132">
        <v>248496987.97</v>
      </c>
      <c r="H14" s="132">
        <f>G14-F14</f>
        <v>4977126.4900000095</v>
      </c>
      <c r="I14" s="133">
        <v>261208654.43000001</v>
      </c>
      <c r="J14" s="132">
        <f>I14-G14</f>
        <v>12711666.460000008</v>
      </c>
      <c r="K14" s="133">
        <v>269019074</v>
      </c>
      <c r="L14" s="132">
        <f>K14-I14</f>
        <v>7810419.5699999928</v>
      </c>
      <c r="M14" s="134">
        <v>270485577.25</v>
      </c>
      <c r="N14" s="132">
        <f>M14-K14</f>
        <v>1466503.25</v>
      </c>
      <c r="O14" s="135">
        <v>271662510.97000003</v>
      </c>
      <c r="P14" s="132">
        <f>O14-M14</f>
        <v>1176933.7200000286</v>
      </c>
      <c r="Q14" s="133">
        <v>273008124.11000001</v>
      </c>
      <c r="R14" s="132">
        <f>Q14-O14</f>
        <v>1345613.1399999857</v>
      </c>
      <c r="S14" s="133">
        <v>274253486.10000002</v>
      </c>
      <c r="T14" s="132">
        <f>S14-Q14</f>
        <v>1245361.9900000095</v>
      </c>
    </row>
    <row r="15" spans="1:23" x14ac:dyDescent="0.3">
      <c r="D15" s="1">
        <v>1300</v>
      </c>
      <c r="E15" s="1" t="s">
        <v>173</v>
      </c>
      <c r="F15" s="135">
        <v>4208069.49</v>
      </c>
      <c r="G15" s="135">
        <v>4208069.49</v>
      </c>
      <c r="H15" s="132">
        <f t="shared" ref="H15:H29" si="0">G15-F15</f>
        <v>0</v>
      </c>
      <c r="I15" s="135">
        <v>4208069.49</v>
      </c>
      <c r="J15" s="132">
        <f t="shared" ref="J15:T29" si="1">I15-G15</f>
        <v>0</v>
      </c>
      <c r="K15" s="135">
        <v>4208069.49</v>
      </c>
      <c r="L15" s="132">
        <f t="shared" si="1"/>
        <v>0</v>
      </c>
      <c r="M15" s="135">
        <v>4208069.49</v>
      </c>
      <c r="N15" s="132">
        <f t="shared" si="1"/>
        <v>0</v>
      </c>
      <c r="O15" s="135">
        <v>4208069.49</v>
      </c>
      <c r="P15" s="132">
        <f t="shared" si="1"/>
        <v>0</v>
      </c>
      <c r="Q15" s="133">
        <v>4208069.49</v>
      </c>
      <c r="R15" s="132">
        <f t="shared" si="1"/>
        <v>0</v>
      </c>
      <c r="S15" s="133">
        <v>4208069.49</v>
      </c>
      <c r="T15" s="132">
        <f t="shared" si="1"/>
        <v>0</v>
      </c>
    </row>
    <row r="16" spans="1:23" x14ac:dyDescent="0.3">
      <c r="D16" s="1">
        <v>1300</v>
      </c>
      <c r="E16" s="1" t="s">
        <v>156</v>
      </c>
      <c r="F16" s="133">
        <v>2268617.42</v>
      </c>
      <c r="G16" s="133">
        <v>2458605.0699999998</v>
      </c>
      <c r="H16" s="132">
        <f t="shared" si="0"/>
        <v>189987.64999999991</v>
      </c>
      <c r="I16" s="133">
        <v>2576638.94</v>
      </c>
      <c r="J16" s="132">
        <f t="shared" si="1"/>
        <v>118033.87000000011</v>
      </c>
      <c r="K16" s="133">
        <v>2882525.09</v>
      </c>
      <c r="L16" s="132">
        <f t="shared" si="1"/>
        <v>305886.14999999991</v>
      </c>
      <c r="M16" s="133">
        <v>2951904.32</v>
      </c>
      <c r="N16" s="132">
        <f t="shared" si="1"/>
        <v>69379.229999999981</v>
      </c>
      <c r="O16" s="133">
        <v>2961732</v>
      </c>
      <c r="P16" s="132">
        <f t="shared" si="1"/>
        <v>9827.6800000001676</v>
      </c>
      <c r="Q16" s="133">
        <v>2974750.49</v>
      </c>
      <c r="R16" s="132">
        <f t="shared" si="1"/>
        <v>13018.490000000224</v>
      </c>
      <c r="S16" s="133">
        <v>2994574.29</v>
      </c>
      <c r="T16" s="132">
        <f t="shared" si="1"/>
        <v>19823.799999999814</v>
      </c>
    </row>
    <row r="17" spans="1:26" x14ac:dyDescent="0.3">
      <c r="E17" s="142" t="s">
        <v>380</v>
      </c>
      <c r="F17" s="147">
        <v>1137076.9600000002</v>
      </c>
      <c r="G17" s="147">
        <v>6962832.0499999998</v>
      </c>
      <c r="H17" s="143">
        <f t="shared" si="0"/>
        <v>5825755.0899999999</v>
      </c>
      <c r="I17" s="147">
        <v>1794699.12</v>
      </c>
      <c r="J17" s="132">
        <f t="shared" si="1"/>
        <v>-5168132.93</v>
      </c>
      <c r="K17" s="4">
        <f>'bal sheet 2020 &amp; 3 31 21'!E43</f>
        <v>1163544.02</v>
      </c>
      <c r="L17" s="132">
        <f t="shared" si="1"/>
        <v>-631155.10000000009</v>
      </c>
      <c r="M17" s="4">
        <f>'bal sheet 2020 &amp; 3 31 21'!D43</f>
        <v>-21130.04</v>
      </c>
      <c r="N17" s="132">
        <f t="shared" si="1"/>
        <v>-1184674.06</v>
      </c>
      <c r="O17" s="147">
        <v>1096200.0899999999</v>
      </c>
      <c r="P17" s="132">
        <f t="shared" si="1"/>
        <v>1117330.1299999999</v>
      </c>
      <c r="Q17" s="147">
        <v>1073670.58</v>
      </c>
      <c r="R17" s="132">
        <f t="shared" si="1"/>
        <v>-22529.509999999776</v>
      </c>
      <c r="S17" s="147">
        <v>302800.33</v>
      </c>
      <c r="T17" s="132">
        <f t="shared" si="1"/>
        <v>-770870.25</v>
      </c>
    </row>
    <row r="18" spans="1:26" x14ac:dyDescent="0.3">
      <c r="D18"/>
      <c r="E18"/>
      <c r="F18"/>
      <c r="G18"/>
      <c r="H18" s="143"/>
      <c r="I18"/>
      <c r="J18" s="132"/>
      <c r="L18" s="132"/>
      <c r="N18" s="132"/>
      <c r="O18"/>
      <c r="P18" s="132"/>
      <c r="Q18"/>
      <c r="R18" s="132"/>
      <c r="S18"/>
      <c r="T18" s="132"/>
    </row>
    <row r="19" spans="1:26" x14ac:dyDescent="0.3">
      <c r="D19"/>
      <c r="E19"/>
      <c r="F19"/>
      <c r="G19"/>
      <c r="H19" s="143"/>
      <c r="I19"/>
      <c r="J19" s="132"/>
      <c r="L19" s="132"/>
      <c r="N19" s="132"/>
      <c r="O19"/>
      <c r="P19" s="132"/>
      <c r="Q19"/>
      <c r="R19" s="132"/>
      <c r="S19"/>
      <c r="T19" s="132"/>
    </row>
    <row r="20" spans="1:26" x14ac:dyDescent="0.3">
      <c r="A20" s="1" t="s">
        <v>5</v>
      </c>
      <c r="C20" s="1" t="s">
        <v>6</v>
      </c>
      <c r="F20" s="4">
        <v>0</v>
      </c>
      <c r="G20" s="4">
        <v>0</v>
      </c>
      <c r="H20" s="132">
        <f t="shared" si="0"/>
        <v>0</v>
      </c>
      <c r="I20" s="4">
        <v>0</v>
      </c>
      <c r="J20" s="132">
        <f t="shared" si="1"/>
        <v>0</v>
      </c>
      <c r="K20" s="4">
        <v>0</v>
      </c>
      <c r="L20" s="132">
        <f t="shared" si="1"/>
        <v>0</v>
      </c>
      <c r="M20" s="4">
        <v>0</v>
      </c>
      <c r="N20" s="132">
        <f t="shared" si="1"/>
        <v>0</v>
      </c>
      <c r="O20" s="104">
        <v>0</v>
      </c>
      <c r="P20" s="132">
        <f t="shared" si="1"/>
        <v>0</v>
      </c>
      <c r="Q20" s="104">
        <v>0</v>
      </c>
      <c r="R20" s="132">
        <f t="shared" si="1"/>
        <v>0</v>
      </c>
      <c r="S20" s="10">
        <v>0</v>
      </c>
      <c r="T20" s="132">
        <f t="shared" si="1"/>
        <v>0</v>
      </c>
    </row>
    <row r="21" spans="1:26" x14ac:dyDescent="0.3">
      <c r="D21" s="1">
        <v>1600</v>
      </c>
      <c r="E21" s="1" t="s">
        <v>206</v>
      </c>
      <c r="F21" s="4">
        <v>606455.43999999994</v>
      </c>
      <c r="G21" s="133">
        <v>722899.63</v>
      </c>
      <c r="H21" s="132">
        <f t="shared" si="0"/>
        <v>116444.19000000006</v>
      </c>
      <c r="I21" s="133">
        <v>480359.34</v>
      </c>
      <c r="J21" s="132">
        <f t="shared" si="1"/>
        <v>-242540.28999999998</v>
      </c>
      <c r="K21" s="133">
        <v>601154.29</v>
      </c>
      <c r="L21" s="132">
        <f t="shared" si="1"/>
        <v>120794.95000000001</v>
      </c>
      <c r="M21" s="4">
        <v>689562.46</v>
      </c>
      <c r="N21" s="132">
        <f t="shared" si="1"/>
        <v>88408.169999999925</v>
      </c>
      <c r="O21" s="133">
        <v>776612.74</v>
      </c>
      <c r="P21" s="132">
        <f t="shared" si="1"/>
        <v>87050.280000000028</v>
      </c>
      <c r="Q21" s="133">
        <v>809940.96</v>
      </c>
      <c r="R21" s="132">
        <f t="shared" si="1"/>
        <v>33328.219999999972</v>
      </c>
      <c r="S21" s="4">
        <v>869760.17</v>
      </c>
      <c r="T21" s="132">
        <f t="shared" si="1"/>
        <v>59819.210000000079</v>
      </c>
    </row>
    <row r="22" spans="1:26" x14ac:dyDescent="0.3">
      <c r="D22" s="1">
        <v>1300</v>
      </c>
      <c r="E22" s="1" t="s">
        <v>206</v>
      </c>
      <c r="F22" s="133">
        <v>465.98</v>
      </c>
      <c r="G22" s="133">
        <v>465.98</v>
      </c>
      <c r="H22" s="132">
        <f t="shared" si="0"/>
        <v>0</v>
      </c>
      <c r="I22" s="133">
        <v>465.98</v>
      </c>
      <c r="J22" s="132">
        <f t="shared" si="1"/>
        <v>0</v>
      </c>
      <c r="K22" s="10">
        <v>0</v>
      </c>
      <c r="L22" s="132">
        <f t="shared" si="1"/>
        <v>-465.98</v>
      </c>
      <c r="M22" s="10">
        <v>0</v>
      </c>
      <c r="N22" s="132">
        <f t="shared" si="1"/>
        <v>0</v>
      </c>
      <c r="O22" s="104"/>
      <c r="P22" s="132">
        <f t="shared" si="1"/>
        <v>0</v>
      </c>
      <c r="Q22" s="104"/>
      <c r="R22" s="132">
        <f t="shared" si="1"/>
        <v>0</v>
      </c>
      <c r="S22" s="10"/>
      <c r="T22" s="132">
        <f t="shared" si="1"/>
        <v>0</v>
      </c>
    </row>
    <row r="23" spans="1:26" x14ac:dyDescent="0.3">
      <c r="C23" s="1" t="s">
        <v>8</v>
      </c>
      <c r="F23" s="4">
        <v>2355001.19</v>
      </c>
      <c r="G23" s="4">
        <v>2355001.19</v>
      </c>
      <c r="H23" s="132">
        <f t="shared" si="0"/>
        <v>0</v>
      </c>
      <c r="I23" s="4">
        <v>2355001.19</v>
      </c>
      <c r="J23" s="132">
        <f t="shared" si="1"/>
        <v>0</v>
      </c>
      <c r="K23" s="4">
        <f>'bal sheet 2020 &amp; 3 31 21'!E41</f>
        <v>875744.24</v>
      </c>
      <c r="L23" s="132">
        <f t="shared" si="1"/>
        <v>-1479256.95</v>
      </c>
      <c r="M23" s="4">
        <f>'bal sheet 2020 &amp; 3 31 21'!D41</f>
        <v>221563.11</v>
      </c>
      <c r="N23" s="132">
        <f t="shared" si="1"/>
        <v>-654181.13</v>
      </c>
      <c r="O23" s="133">
        <v>1850922.89</v>
      </c>
      <c r="P23" s="132">
        <f t="shared" si="1"/>
        <v>1629359.7799999998</v>
      </c>
      <c r="Q23" s="133">
        <v>2364028</v>
      </c>
      <c r="R23" s="132">
        <f t="shared" si="1"/>
        <v>513105.1100000001</v>
      </c>
      <c r="S23" s="4">
        <v>2335794.5499999998</v>
      </c>
      <c r="T23" s="132">
        <f t="shared" si="1"/>
        <v>-28233.450000000186</v>
      </c>
    </row>
    <row r="24" spans="1:26" x14ac:dyDescent="0.3">
      <c r="D24"/>
      <c r="E24"/>
      <c r="F24" s="4">
        <v>0</v>
      </c>
      <c r="G24" s="133">
        <v>0</v>
      </c>
      <c r="H24" s="132">
        <f t="shared" si="0"/>
        <v>0</v>
      </c>
      <c r="I24" s="133">
        <v>0</v>
      </c>
      <c r="J24" s="132">
        <f t="shared" si="1"/>
        <v>0</v>
      </c>
      <c r="K24" s="133">
        <v>0</v>
      </c>
      <c r="L24" s="132">
        <f t="shared" si="1"/>
        <v>0</v>
      </c>
      <c r="M24" s="133">
        <v>0</v>
      </c>
      <c r="N24" s="132">
        <f t="shared" si="1"/>
        <v>0</v>
      </c>
      <c r="O24" s="133">
        <v>0</v>
      </c>
      <c r="P24" s="132">
        <f t="shared" si="1"/>
        <v>0</v>
      </c>
      <c r="Q24" s="133">
        <v>0</v>
      </c>
      <c r="R24" s="132">
        <f t="shared" si="1"/>
        <v>0</v>
      </c>
      <c r="S24" s="4">
        <v>0</v>
      </c>
      <c r="T24" s="132">
        <f t="shared" si="1"/>
        <v>0</v>
      </c>
    </row>
    <row r="25" spans="1:26" x14ac:dyDescent="0.3">
      <c r="D25"/>
      <c r="E25"/>
      <c r="F25" s="4">
        <v>0</v>
      </c>
      <c r="G25" s="4">
        <v>0</v>
      </c>
      <c r="H25" s="132">
        <f t="shared" si="0"/>
        <v>0</v>
      </c>
      <c r="I25" s="4">
        <v>0</v>
      </c>
      <c r="J25" s="132">
        <f t="shared" si="1"/>
        <v>0</v>
      </c>
      <c r="K25" s="4">
        <v>0</v>
      </c>
      <c r="L25" s="132">
        <f t="shared" si="1"/>
        <v>0</v>
      </c>
      <c r="M25" s="4">
        <v>0</v>
      </c>
      <c r="N25" s="132">
        <f t="shared" si="1"/>
        <v>0</v>
      </c>
      <c r="O25" s="104"/>
      <c r="P25" s="132">
        <f t="shared" si="1"/>
        <v>0</v>
      </c>
      <c r="Q25" s="104"/>
      <c r="R25" s="132">
        <f t="shared" si="1"/>
        <v>0</v>
      </c>
      <c r="S25" s="10"/>
      <c r="T25" s="132">
        <f t="shared" si="1"/>
        <v>0</v>
      </c>
    </row>
    <row r="26" spans="1:26" x14ac:dyDescent="0.3">
      <c r="C26" s="1" t="s">
        <v>9</v>
      </c>
      <c r="F26" s="4">
        <v>2359857.2200000002</v>
      </c>
      <c r="G26" s="133">
        <v>2210760.73</v>
      </c>
      <c r="H26" s="132">
        <f t="shared" ref="H26" si="2">G26-F26</f>
        <v>-149096.49000000022</v>
      </c>
      <c r="I26" s="133">
        <v>55603.51</v>
      </c>
      <c r="J26" s="132">
        <f t="shared" si="1"/>
        <v>-2155157.2200000002</v>
      </c>
      <c r="K26" s="4">
        <v>1746957</v>
      </c>
      <c r="L26" s="132">
        <f t="shared" si="1"/>
        <v>1691353.49</v>
      </c>
      <c r="M26" s="4">
        <v>1747660.73</v>
      </c>
      <c r="N26" s="132">
        <f t="shared" si="1"/>
        <v>703.72999999998137</v>
      </c>
      <c r="O26" s="4">
        <v>1747660.73</v>
      </c>
      <c r="P26" s="132">
        <f t="shared" si="1"/>
        <v>0</v>
      </c>
      <c r="Q26" s="4">
        <v>1747660.73</v>
      </c>
      <c r="R26" s="132">
        <f t="shared" si="1"/>
        <v>0</v>
      </c>
      <c r="S26" s="4">
        <v>1747660.73</v>
      </c>
      <c r="T26" s="132">
        <f t="shared" si="1"/>
        <v>0</v>
      </c>
    </row>
    <row r="27" spans="1:26" x14ac:dyDescent="0.3">
      <c r="D27" s="1">
        <v>1600</v>
      </c>
      <c r="E27" s="97" t="s">
        <v>377</v>
      </c>
      <c r="F27" s="4">
        <v>0</v>
      </c>
      <c r="G27" s="133">
        <v>0</v>
      </c>
      <c r="H27" s="132">
        <f t="shared" si="0"/>
        <v>0</v>
      </c>
      <c r="I27" s="133">
        <v>0</v>
      </c>
      <c r="J27" s="132">
        <f>K27-I27</f>
        <v>0</v>
      </c>
      <c r="K27" s="132">
        <v>0</v>
      </c>
      <c r="L27" s="132">
        <f>M27-K27</f>
        <v>0</v>
      </c>
      <c r="M27" s="133">
        <v>0</v>
      </c>
      <c r="N27" s="132">
        <f t="shared" si="1"/>
        <v>0</v>
      </c>
      <c r="O27" s="144">
        <v>0</v>
      </c>
      <c r="P27" s="132">
        <f t="shared" si="1"/>
        <v>0</v>
      </c>
      <c r="Q27" s="144">
        <v>0</v>
      </c>
      <c r="R27" s="132">
        <f t="shared" si="1"/>
        <v>0</v>
      </c>
      <c r="S27" s="4">
        <v>0</v>
      </c>
      <c r="T27" s="132">
        <f t="shared" si="1"/>
        <v>0</v>
      </c>
    </row>
    <row r="28" spans="1:26" x14ac:dyDescent="0.3">
      <c r="D28" s="1">
        <v>1300</v>
      </c>
      <c r="E28" s="97" t="s">
        <v>377</v>
      </c>
      <c r="F28" s="4">
        <v>0</v>
      </c>
      <c r="G28" s="4">
        <v>0</v>
      </c>
      <c r="H28" s="132">
        <f t="shared" si="0"/>
        <v>0</v>
      </c>
      <c r="I28" s="4">
        <v>0</v>
      </c>
      <c r="J28" s="132">
        <f t="shared" si="1"/>
        <v>0</v>
      </c>
      <c r="K28" s="133">
        <v>0</v>
      </c>
      <c r="L28" s="132">
        <f t="shared" si="1"/>
        <v>0</v>
      </c>
      <c r="M28" s="4">
        <v>0</v>
      </c>
      <c r="N28" s="132">
        <f t="shared" si="1"/>
        <v>0</v>
      </c>
      <c r="O28" s="144">
        <v>0</v>
      </c>
      <c r="P28" s="132">
        <f t="shared" si="1"/>
        <v>0</v>
      </c>
      <c r="Q28" s="144">
        <v>0</v>
      </c>
      <c r="R28" s="132">
        <f t="shared" si="1"/>
        <v>0</v>
      </c>
      <c r="S28" s="4">
        <v>0</v>
      </c>
      <c r="T28" s="132">
        <f t="shared" si="1"/>
        <v>0</v>
      </c>
    </row>
    <row r="29" spans="1:26" ht="14.5" x14ac:dyDescent="0.45">
      <c r="C29" s="1" t="s">
        <v>10</v>
      </c>
      <c r="F29" s="136">
        <v>2000868.7136554644</v>
      </c>
      <c r="G29" s="136">
        <v>2000868.7136554644</v>
      </c>
      <c r="H29" s="128">
        <f t="shared" si="0"/>
        <v>0</v>
      </c>
      <c r="I29" s="136">
        <v>2000868.7136554644</v>
      </c>
      <c r="J29" s="128">
        <f t="shared" si="1"/>
        <v>0</v>
      </c>
      <c r="K29" s="136">
        <v>2000868.7136554644</v>
      </c>
      <c r="L29" s="128">
        <f t="shared" si="1"/>
        <v>0</v>
      </c>
      <c r="M29" s="136">
        <v>2000868.7136554644</v>
      </c>
      <c r="N29" s="128">
        <f t="shared" si="1"/>
        <v>0</v>
      </c>
      <c r="O29" s="136">
        <v>2000868.7136554644</v>
      </c>
      <c r="P29" s="128">
        <f t="shared" si="1"/>
        <v>0</v>
      </c>
      <c r="Q29" s="136">
        <v>2000868.7136554644</v>
      </c>
      <c r="R29" s="128">
        <f t="shared" si="1"/>
        <v>0</v>
      </c>
      <c r="S29" s="136">
        <v>2000868.7136554644</v>
      </c>
      <c r="T29" s="128">
        <f t="shared" si="1"/>
        <v>0</v>
      </c>
    </row>
    <row r="30" spans="1:26" ht="14.5" x14ac:dyDescent="0.45">
      <c r="F30" s="11"/>
      <c r="G30" s="137"/>
      <c r="H30" s="137"/>
      <c r="I30" s="137"/>
      <c r="J30" s="137"/>
      <c r="M30" s="140"/>
      <c r="O30" s="105"/>
      <c r="P30" s="1"/>
      <c r="Q30" s="105"/>
      <c r="R30" s="1"/>
      <c r="S30" s="11"/>
    </row>
    <row r="31" spans="1:26" ht="14.5" x14ac:dyDescent="0.45">
      <c r="F31" s="4"/>
      <c r="G31" s="4"/>
      <c r="H31" s="4"/>
      <c r="M31" s="140"/>
      <c r="O31" s="105"/>
      <c r="P31" s="1"/>
      <c r="Q31" s="105"/>
      <c r="R31" s="1"/>
      <c r="S31" s="11"/>
    </row>
    <row r="32" spans="1:26" ht="14.5" x14ac:dyDescent="0.45">
      <c r="D32" s="1" t="s">
        <v>11</v>
      </c>
      <c r="F32" s="128">
        <f>SUM(F14:F29)</f>
        <v>258456273.89365545</v>
      </c>
      <c r="G32" s="128">
        <f t="shared" ref="G32:T32" si="3">SUM(G14:G29)</f>
        <v>269416490.82365543</v>
      </c>
      <c r="H32" s="128">
        <f t="shared" si="3"/>
        <v>10960216.930000009</v>
      </c>
      <c r="I32" s="128">
        <f t="shared" si="3"/>
        <v>274680360.71365547</v>
      </c>
      <c r="J32" s="128">
        <f t="shared" si="3"/>
        <v>5263869.8900000099</v>
      </c>
      <c r="K32" s="128">
        <f t="shared" si="3"/>
        <v>282497936.84365547</v>
      </c>
      <c r="L32" s="128">
        <f t="shared" si="3"/>
        <v>7817576.1299999934</v>
      </c>
      <c r="M32" s="128">
        <f t="shared" si="3"/>
        <v>282284076.03365546</v>
      </c>
      <c r="N32" s="128">
        <f t="shared" si="3"/>
        <v>-213860.81000000017</v>
      </c>
      <c r="O32" s="128">
        <f t="shared" si="3"/>
        <v>286304577.6236555</v>
      </c>
      <c r="P32" s="128">
        <f t="shared" si="3"/>
        <v>4020501.5900000283</v>
      </c>
      <c r="Q32" s="128">
        <f t="shared" si="3"/>
        <v>288187113.07365549</v>
      </c>
      <c r="R32" s="128">
        <f t="shared" si="3"/>
        <v>1882535.4499999862</v>
      </c>
      <c r="S32" s="128">
        <f t="shared" si="3"/>
        <v>288713014.37365556</v>
      </c>
      <c r="T32" s="128">
        <f t="shared" si="3"/>
        <v>525901.30000000924</v>
      </c>
      <c r="Z32" s="101"/>
    </row>
    <row r="33" spans="1:26" x14ac:dyDescent="0.3">
      <c r="F33" s="10"/>
      <c r="G33" s="10"/>
      <c r="H33" s="10"/>
      <c r="I33" s="10"/>
      <c r="J33" s="10"/>
      <c r="K33" s="10"/>
      <c r="L33" s="10"/>
      <c r="M33" s="10"/>
      <c r="O33" s="104"/>
      <c r="P33" s="1"/>
      <c r="Q33" s="104"/>
      <c r="R33" s="1"/>
      <c r="S33" s="10"/>
      <c r="Z33" s="106"/>
    </row>
    <row r="34" spans="1:26" x14ac:dyDescent="0.3">
      <c r="A34" s="1" t="s">
        <v>12</v>
      </c>
      <c r="C34" s="1" t="s">
        <v>13</v>
      </c>
      <c r="F34" s="146">
        <v>-108800458</v>
      </c>
      <c r="G34" s="146">
        <v>-111333404</v>
      </c>
      <c r="H34" s="141">
        <f t="shared" ref="H34:H38" si="4">G34-F34</f>
        <v>-2532946</v>
      </c>
      <c r="I34" s="147">
        <v>-114382471</v>
      </c>
      <c r="J34" s="132">
        <f>I34-G34</f>
        <v>-3049067</v>
      </c>
      <c r="K34" s="4">
        <f>'bal sheet 2020 &amp; 3 31 21'!E15</f>
        <v>-116997280.78</v>
      </c>
      <c r="L34" s="132">
        <f>K34-I34</f>
        <v>-2614809.7800000012</v>
      </c>
      <c r="M34" s="4">
        <f>'bal sheet 2020 &amp; 3 31 21'!D15</f>
        <v>-118940848.98</v>
      </c>
      <c r="N34" s="132">
        <f>M34-K34</f>
        <v>-1943568.200000003</v>
      </c>
      <c r="O34" s="148">
        <v>-117231367.88</v>
      </c>
      <c r="P34" s="132">
        <f>O34-M34</f>
        <v>1709481.1000000089</v>
      </c>
      <c r="Q34" s="148">
        <v>-117844708.14</v>
      </c>
      <c r="R34" s="132">
        <f>Q34-O34</f>
        <v>-613340.26000000536</v>
      </c>
      <c r="S34" s="148">
        <v>-118433124.63999999</v>
      </c>
      <c r="T34" s="132">
        <f>S34-Q34</f>
        <v>-588416.4999999851</v>
      </c>
      <c r="Z34" s="101"/>
    </row>
    <row r="35" spans="1:26" x14ac:dyDescent="0.3">
      <c r="D35" s="1">
        <v>1600</v>
      </c>
      <c r="E35" s="97" t="s">
        <v>159</v>
      </c>
      <c r="F35"/>
      <c r="G35"/>
      <c r="H35" s="141"/>
      <c r="I35"/>
      <c r="J35" s="132"/>
      <c r="L35" s="132"/>
      <c r="N35" s="132"/>
      <c r="O35"/>
      <c r="P35" s="132"/>
      <c r="Q35"/>
      <c r="R35" s="132"/>
      <c r="S35"/>
      <c r="T35" s="132"/>
      <c r="Z35" s="101"/>
    </row>
    <row r="36" spans="1:26" x14ac:dyDescent="0.3">
      <c r="D36" s="1">
        <v>1300</v>
      </c>
      <c r="E36" s="97" t="s">
        <v>159</v>
      </c>
      <c r="F36"/>
      <c r="G36"/>
      <c r="H36" s="141"/>
      <c r="I36"/>
      <c r="J36" s="132"/>
      <c r="L36" s="132"/>
      <c r="N36" s="132"/>
      <c r="O36"/>
      <c r="P36" s="132"/>
      <c r="Q36"/>
      <c r="R36" s="132"/>
      <c r="S36"/>
      <c r="T36" s="132"/>
      <c r="Z36" s="101"/>
    </row>
    <row r="37" spans="1:26" x14ac:dyDescent="0.3">
      <c r="C37" s="1" t="s">
        <v>14</v>
      </c>
      <c r="F37" s="10">
        <v>0</v>
      </c>
      <c r="G37" s="10">
        <v>0</v>
      </c>
      <c r="H37" s="132">
        <f t="shared" si="4"/>
        <v>0</v>
      </c>
      <c r="I37" s="10">
        <f>G37</f>
        <v>0</v>
      </c>
      <c r="J37" s="132">
        <f>I37-G37</f>
        <v>0</v>
      </c>
      <c r="K37" s="4">
        <f>'bal sheet 2020 &amp; 3 31 21'!E105</f>
        <v>-115558.91</v>
      </c>
      <c r="L37" s="132">
        <f>K37-I37</f>
        <v>-115558.91</v>
      </c>
      <c r="M37" s="4">
        <f>'bal sheet 2020 &amp; 3 31 21'!D105</f>
        <v>-457600.2</v>
      </c>
      <c r="N37" s="132">
        <f>M37-K37</f>
        <v>-342041.29000000004</v>
      </c>
      <c r="O37" s="104">
        <v>0</v>
      </c>
      <c r="P37" s="132">
        <f>O37-M37</f>
        <v>457600.2</v>
      </c>
      <c r="Q37" s="104">
        <f>O37</f>
        <v>0</v>
      </c>
      <c r="R37" s="132">
        <f>Q37-O37</f>
        <v>0</v>
      </c>
      <c r="S37" s="10">
        <f t="shared" ref="S37" si="5">Q37</f>
        <v>0</v>
      </c>
      <c r="T37" s="132">
        <f>S37-Q37</f>
        <v>0</v>
      </c>
    </row>
    <row r="38" spans="1:26" x14ac:dyDescent="0.3">
      <c r="D38" s="1">
        <v>1600</v>
      </c>
      <c r="E38" s="1" t="s">
        <v>326</v>
      </c>
      <c r="F38" s="10"/>
      <c r="G38" s="4">
        <v>-44364</v>
      </c>
      <c r="H38" s="132">
        <f t="shared" si="4"/>
        <v>-44364</v>
      </c>
      <c r="I38" s="4">
        <v>-126070</v>
      </c>
      <c r="J38" s="132">
        <f>I38-G38</f>
        <v>-81706</v>
      </c>
      <c r="K38" s="4">
        <v>0</v>
      </c>
      <c r="L38" s="132">
        <f>K38-I38</f>
        <v>126070</v>
      </c>
      <c r="M38" s="4">
        <v>0</v>
      </c>
      <c r="N38" s="132">
        <f>M38-K38</f>
        <v>0</v>
      </c>
      <c r="O38" s="133">
        <v>-447422.93</v>
      </c>
      <c r="P38" s="132">
        <f>O38-M38</f>
        <v>-447422.93</v>
      </c>
      <c r="Q38" s="133">
        <v>-439192.04</v>
      </c>
      <c r="R38" s="132">
        <f>Q38-O38</f>
        <v>8230.890000000014</v>
      </c>
      <c r="S38" s="133">
        <v>-434987.14</v>
      </c>
      <c r="T38" s="132">
        <f>S38-Q38</f>
        <v>4204.8999999999651</v>
      </c>
    </row>
    <row r="39" spans="1:26" x14ac:dyDescent="0.3">
      <c r="D39" s="1">
        <v>1300</v>
      </c>
      <c r="E39" s="1" t="s">
        <v>326</v>
      </c>
      <c r="F39" s="10"/>
      <c r="G39" s="10">
        <v>0</v>
      </c>
      <c r="H39" s="10"/>
      <c r="I39" s="10">
        <v>0</v>
      </c>
      <c r="J39" s="10"/>
      <c r="K39" s="10">
        <v>0</v>
      </c>
      <c r="L39" s="10"/>
      <c r="M39" s="10">
        <v>0</v>
      </c>
      <c r="N39" s="10"/>
      <c r="O39" s="104"/>
      <c r="P39" s="10"/>
      <c r="Q39" s="104"/>
      <c r="R39" s="10"/>
      <c r="S39" s="10"/>
      <c r="T39" s="10"/>
    </row>
    <row r="40" spans="1:26" x14ac:dyDescent="0.3">
      <c r="F40" s="10"/>
      <c r="G40" s="10"/>
      <c r="H40" s="10"/>
      <c r="I40" s="10"/>
      <c r="J40" s="10"/>
      <c r="K40" s="10">
        <v>0</v>
      </c>
      <c r="L40" s="10"/>
      <c r="M40" s="10">
        <v>0</v>
      </c>
      <c r="N40" s="10"/>
      <c r="O40" s="104"/>
      <c r="P40" s="10"/>
      <c r="Q40" s="104"/>
      <c r="R40" s="10"/>
      <c r="S40" s="10"/>
      <c r="T40" s="10"/>
    </row>
    <row r="41" spans="1:26" x14ac:dyDescent="0.3">
      <c r="D41" s="1">
        <v>1600</v>
      </c>
      <c r="F41" s="10"/>
      <c r="G41" s="10"/>
      <c r="H41" s="10"/>
      <c r="I41" s="138"/>
      <c r="J41" s="10"/>
      <c r="K41" s="133"/>
      <c r="L41" s="10"/>
      <c r="M41" s="133"/>
      <c r="N41" s="10"/>
      <c r="O41" s="104"/>
      <c r="P41" s="10"/>
      <c r="Q41" s="104"/>
      <c r="R41" s="10"/>
      <c r="S41" s="10"/>
      <c r="T41" s="10"/>
    </row>
    <row r="42" spans="1:26" x14ac:dyDescent="0.3">
      <c r="D42" s="1">
        <v>1300</v>
      </c>
      <c r="F42" s="10"/>
      <c r="G42" s="10"/>
      <c r="H42" s="10"/>
      <c r="I42" s="10"/>
      <c r="J42" s="10"/>
      <c r="K42" s="10"/>
      <c r="L42" s="10"/>
      <c r="M42" s="10"/>
      <c r="N42" s="10"/>
      <c r="O42" s="104"/>
      <c r="P42" s="10"/>
      <c r="Q42" s="104"/>
      <c r="R42" s="10"/>
      <c r="S42" s="10"/>
      <c r="T42" s="10"/>
    </row>
    <row r="43" spans="1:26" x14ac:dyDescent="0.3">
      <c r="C43" s="1" t="s">
        <v>15</v>
      </c>
      <c r="F43" s="10">
        <v>0</v>
      </c>
      <c r="G43" s="10">
        <v>0</v>
      </c>
      <c r="H43" s="10"/>
      <c r="I43" s="10">
        <v>0</v>
      </c>
      <c r="J43" s="10"/>
      <c r="L43" s="10"/>
      <c r="N43" s="10"/>
      <c r="O43" s="104">
        <v>0</v>
      </c>
      <c r="P43" s="10"/>
      <c r="Q43" s="104">
        <v>0</v>
      </c>
      <c r="R43" s="10"/>
      <c r="S43" s="10">
        <v>0</v>
      </c>
      <c r="T43" s="10"/>
    </row>
    <row r="44" spans="1:26" x14ac:dyDescent="0.3">
      <c r="E44" s="1" t="s">
        <v>381</v>
      </c>
      <c r="F44" s="4">
        <f>((G44-I44)+G44)</f>
        <v>-19005683.120000005</v>
      </c>
      <c r="G44" s="4">
        <f>((I44-K44)+I44)</f>
        <v>-17212870.160000004</v>
      </c>
      <c r="H44" s="132">
        <f t="shared" ref="H44:H46" si="6">G44-F44</f>
        <v>1792812.9600000009</v>
      </c>
      <c r="I44" s="4">
        <f>((K44-M44)*4)+K44</f>
        <v>-15420057.200000001</v>
      </c>
      <c r="J44" s="132">
        <f>I44-G44</f>
        <v>1792812.9600000028</v>
      </c>
      <c r="K44" s="4">
        <v>-13627244.24</v>
      </c>
      <c r="L44" s="132">
        <f>K44-I44</f>
        <v>1792812.9600000009</v>
      </c>
      <c r="M44" s="4">
        <v>-13179041</v>
      </c>
      <c r="N44" s="132">
        <f>M44-K44</f>
        <v>448203.24000000022</v>
      </c>
      <c r="O44" s="144">
        <f>((M44-K44)/3)+M44</f>
        <v>-13029639.92</v>
      </c>
      <c r="P44" s="132">
        <f>O44-M44</f>
        <v>149401.08000000007</v>
      </c>
      <c r="Q44" s="144">
        <f>(O44-M44)+O44</f>
        <v>-12880238.84</v>
      </c>
      <c r="R44" s="132">
        <f>Q44-O44</f>
        <v>149401.08000000007</v>
      </c>
      <c r="S44" s="144">
        <f>(Q44-O44)+Q44</f>
        <v>-12730837.76</v>
      </c>
      <c r="T44" s="132">
        <f>S44-Q44</f>
        <v>149401.08000000007</v>
      </c>
    </row>
    <row r="45" spans="1:26" ht="26" x14ac:dyDescent="0.3">
      <c r="D45" s="1">
        <v>1600</v>
      </c>
      <c r="E45" s="100" t="s">
        <v>378</v>
      </c>
      <c r="F45" s="4">
        <v>-23865701.510000002</v>
      </c>
      <c r="G45" s="4">
        <v>-22722888.920000002</v>
      </c>
      <c r="H45" s="132">
        <f t="shared" si="6"/>
        <v>1142812.5899999999</v>
      </c>
      <c r="I45" s="4">
        <v>-30317030.109999999</v>
      </c>
      <c r="J45" s="132">
        <f t="shared" ref="J45:T46" si="7">I45-G45</f>
        <v>-7594141.1899999976</v>
      </c>
      <c r="K45" s="4">
        <v>-27891807.109999999</v>
      </c>
      <c r="L45" s="132">
        <f t="shared" si="7"/>
        <v>2425223</v>
      </c>
      <c r="M45" s="4">
        <v>-27880114.109999999</v>
      </c>
      <c r="N45" s="132">
        <f t="shared" si="7"/>
        <v>11693</v>
      </c>
      <c r="O45" s="133">
        <v>-28918393.109999999</v>
      </c>
      <c r="P45" s="132">
        <f t="shared" si="7"/>
        <v>-1038279</v>
      </c>
      <c r="Q45" s="133">
        <v>-28918393.109999999</v>
      </c>
      <c r="R45" s="132">
        <f t="shared" si="7"/>
        <v>0</v>
      </c>
      <c r="S45" s="133">
        <v>-27623477.109999999</v>
      </c>
      <c r="T45" s="132">
        <f t="shared" si="7"/>
        <v>1294916</v>
      </c>
    </row>
    <row r="46" spans="1:26" ht="27.5" x14ac:dyDescent="0.45">
      <c r="D46" s="1">
        <v>1300</v>
      </c>
      <c r="E46" s="100" t="s">
        <v>378</v>
      </c>
      <c r="F46" s="4">
        <v>-55886</v>
      </c>
      <c r="G46" s="4">
        <v>-84308</v>
      </c>
      <c r="H46" s="132">
        <f t="shared" si="6"/>
        <v>-28422</v>
      </c>
      <c r="I46" s="4">
        <v>-53444</v>
      </c>
      <c r="J46" s="132">
        <f t="shared" si="7"/>
        <v>30864</v>
      </c>
      <c r="K46" s="4">
        <v>-78531</v>
      </c>
      <c r="L46" s="132">
        <f t="shared" si="7"/>
        <v>-25087</v>
      </c>
      <c r="M46" s="4">
        <v>-110618</v>
      </c>
      <c r="N46" s="132">
        <f t="shared" si="7"/>
        <v>-32087</v>
      </c>
      <c r="O46" s="105"/>
      <c r="P46" s="132">
        <f t="shared" si="7"/>
        <v>110618</v>
      </c>
      <c r="Q46" s="105"/>
      <c r="R46" s="132">
        <f t="shared" si="7"/>
        <v>0</v>
      </c>
      <c r="S46" s="11"/>
      <c r="T46" s="132">
        <f t="shared" si="7"/>
        <v>0</v>
      </c>
    </row>
    <row r="47" spans="1:26" ht="14.5" x14ac:dyDescent="0.45">
      <c r="D47" s="1" t="s">
        <v>11</v>
      </c>
      <c r="F47" s="128">
        <f>SUM(F34:F46)</f>
        <v>-151727728.63</v>
      </c>
      <c r="G47" s="128">
        <f t="shared" ref="G47:T47" si="8">SUM(G34:G46)</f>
        <v>-151397835.07999998</v>
      </c>
      <c r="H47" s="128">
        <f t="shared" si="8"/>
        <v>329893.55000000075</v>
      </c>
      <c r="I47" s="128">
        <f t="shared" si="8"/>
        <v>-160299072.31</v>
      </c>
      <c r="J47" s="128">
        <f t="shared" si="8"/>
        <v>-8901237.2299999949</v>
      </c>
      <c r="K47" s="128">
        <f t="shared" si="8"/>
        <v>-158710422.03999999</v>
      </c>
      <c r="L47" s="128">
        <f t="shared" si="8"/>
        <v>1588650.2699999996</v>
      </c>
      <c r="M47" s="128">
        <f t="shared" si="8"/>
        <v>-160568222.29000002</v>
      </c>
      <c r="N47" s="128">
        <f t="shared" si="8"/>
        <v>-1857800.2500000028</v>
      </c>
      <c r="O47" s="128">
        <f t="shared" si="8"/>
        <v>-159626823.84</v>
      </c>
      <c r="P47" s="128">
        <f t="shared" si="8"/>
        <v>941398.45000000927</v>
      </c>
      <c r="Q47" s="128">
        <f t="shared" si="8"/>
        <v>-160082532.13</v>
      </c>
      <c r="R47" s="128">
        <f t="shared" si="8"/>
        <v>-455708.29000000528</v>
      </c>
      <c r="S47" s="128">
        <f t="shared" si="8"/>
        <v>-159222426.64999998</v>
      </c>
      <c r="T47" s="128">
        <f t="shared" si="8"/>
        <v>860105.48000001488</v>
      </c>
    </row>
    <row r="48" spans="1:26" x14ac:dyDescent="0.3">
      <c r="F48" s="10"/>
      <c r="G48" s="10"/>
      <c r="H48" s="10"/>
      <c r="I48" s="10"/>
      <c r="J48" s="10"/>
      <c r="K48" s="10"/>
      <c r="L48" s="10"/>
      <c r="M48" s="10"/>
      <c r="O48" s="104"/>
      <c r="P48" s="1"/>
      <c r="Q48" s="104"/>
      <c r="R48" s="1"/>
      <c r="S48" s="10"/>
    </row>
    <row r="49" spans="1:20" ht="14.5" x14ac:dyDescent="0.45">
      <c r="A49" s="1" t="s">
        <v>3</v>
      </c>
      <c r="F49" s="139">
        <f t="shared" ref="F49:T49" si="9">+F47+F32</f>
        <v>106728545.26365545</v>
      </c>
      <c r="G49" s="139">
        <f t="shared" si="9"/>
        <v>118018655.74365544</v>
      </c>
      <c r="H49" s="139">
        <f t="shared" si="9"/>
        <v>11290110.48000001</v>
      </c>
      <c r="I49" s="139">
        <f t="shared" si="9"/>
        <v>114381288.40365547</v>
      </c>
      <c r="J49" s="139">
        <f t="shared" si="9"/>
        <v>-3637367.3399999849</v>
      </c>
      <c r="K49" s="139">
        <f t="shared" si="9"/>
        <v>123787514.80365548</v>
      </c>
      <c r="L49" s="139">
        <f t="shared" si="9"/>
        <v>9406226.3999999929</v>
      </c>
      <c r="M49" s="139">
        <f t="shared" si="9"/>
        <v>121715853.74365544</v>
      </c>
      <c r="N49" s="139">
        <f t="shared" si="9"/>
        <v>-2071661.0600000028</v>
      </c>
      <c r="O49" s="139">
        <f t="shared" si="9"/>
        <v>126677753.78365549</v>
      </c>
      <c r="P49" s="139">
        <f t="shared" si="9"/>
        <v>4961900.0400000373</v>
      </c>
      <c r="Q49" s="139">
        <f t="shared" si="9"/>
        <v>128104580.94365549</v>
      </c>
      <c r="R49" s="139">
        <f t="shared" si="9"/>
        <v>1426827.1599999811</v>
      </c>
      <c r="S49" s="139">
        <f t="shared" si="9"/>
        <v>129490587.72365558</v>
      </c>
      <c r="T49" s="139">
        <f t="shared" si="9"/>
        <v>1386006.780000024</v>
      </c>
    </row>
    <row r="50" spans="1:20" x14ac:dyDescent="0.3">
      <c r="F50" s="98"/>
      <c r="G50" s="98"/>
      <c r="H50" s="98"/>
      <c r="I50" s="99"/>
      <c r="J50" s="99"/>
      <c r="K50" s="99"/>
      <c r="L50" s="99"/>
      <c r="M50" s="99"/>
    </row>
    <row r="51" spans="1:20" x14ac:dyDescent="0.3">
      <c r="F51" s="1"/>
      <c r="I51" s="1"/>
      <c r="J51" s="1"/>
      <c r="K51" s="1"/>
      <c r="L51" s="1"/>
      <c r="M51" s="1"/>
      <c r="O51" s="1"/>
      <c r="P51" s="1"/>
      <c r="Q51" s="1"/>
      <c r="R51" s="1"/>
    </row>
    <row r="52" spans="1:20" hidden="1" x14ac:dyDescent="0.3">
      <c r="F52" s="107"/>
      <c r="G52" s="101"/>
      <c r="H52" s="101">
        <f>G49-F49</f>
        <v>11290110.479999989</v>
      </c>
      <c r="I52" s="99"/>
      <c r="J52" s="99">
        <f>I49-G49</f>
        <v>-3637367.3399999738</v>
      </c>
      <c r="K52" s="99"/>
      <c r="L52" s="99">
        <f>K49-I49</f>
        <v>9406226.400000006</v>
      </c>
      <c r="M52" s="99"/>
      <c r="N52" s="99">
        <f>M49-K49</f>
        <v>-2071661.0600000322</v>
      </c>
    </row>
    <row r="53" spans="1:20" x14ac:dyDescent="0.3">
      <c r="F53" s="107"/>
      <c r="G53" s="101"/>
      <c r="H53" s="101"/>
      <c r="I53" s="99"/>
      <c r="J53" s="99"/>
      <c r="K53" s="99"/>
      <c r="L53" s="99"/>
      <c r="M53" s="99"/>
    </row>
    <row r="54" spans="1:20" x14ac:dyDescent="0.3">
      <c r="F54" s="107"/>
      <c r="G54" s="101"/>
      <c r="H54" s="101"/>
      <c r="I54" s="99"/>
      <c r="J54" s="99"/>
      <c r="K54" s="99"/>
      <c r="L54" s="99"/>
      <c r="M54" s="99"/>
    </row>
    <row r="55" spans="1:20" x14ac:dyDescent="0.3">
      <c r="F55" s="107"/>
      <c r="G55" s="101"/>
      <c r="H55" s="101"/>
      <c r="I55" s="99"/>
      <c r="J55" s="99"/>
      <c r="K55" s="99"/>
      <c r="L55" s="99"/>
      <c r="M55" s="99"/>
    </row>
    <row r="56" spans="1:20" x14ac:dyDescent="0.3">
      <c r="F56" s="107"/>
      <c r="G56" s="101"/>
      <c r="H56" s="101"/>
      <c r="I56" s="99"/>
      <c r="J56" s="99"/>
      <c r="K56" s="99"/>
      <c r="L56" s="99"/>
      <c r="M56" s="99"/>
    </row>
    <row r="57" spans="1:20" x14ac:dyDescent="0.3">
      <c r="F57" s="107"/>
      <c r="G57" s="101"/>
      <c r="H57" s="101"/>
      <c r="I57" s="99"/>
      <c r="J57" s="99"/>
      <c r="K57" s="99"/>
      <c r="L57" s="99"/>
      <c r="M57" s="99"/>
    </row>
    <row r="58" spans="1:20" x14ac:dyDescent="0.3">
      <c r="F58" s="107"/>
      <c r="G58" s="101"/>
      <c r="H58" s="101"/>
      <c r="I58" s="99"/>
      <c r="J58" s="99"/>
      <c r="K58" s="99"/>
      <c r="L58" s="99"/>
      <c r="M58" s="99"/>
    </row>
    <row r="59" spans="1:20" x14ac:dyDescent="0.3">
      <c r="F59" s="107"/>
      <c r="G59" s="101"/>
      <c r="H59" s="101"/>
      <c r="I59" s="99"/>
      <c r="J59" s="99"/>
      <c r="K59" s="99"/>
      <c r="L59" s="99"/>
      <c r="M59" s="99"/>
    </row>
    <row r="60" spans="1:20" x14ac:dyDescent="0.3">
      <c r="F60" s="107"/>
      <c r="G60" s="101"/>
      <c r="H60" s="101"/>
      <c r="I60" s="99"/>
      <c r="J60" s="99"/>
      <c r="K60" s="99"/>
      <c r="L60" s="99"/>
      <c r="M60" s="99"/>
    </row>
    <row r="61" spans="1:20" x14ac:dyDescent="0.3">
      <c r="F61" s="107"/>
      <c r="G61" s="101"/>
      <c r="H61" s="101"/>
      <c r="I61" s="99"/>
      <c r="J61" s="99"/>
      <c r="K61" s="99"/>
      <c r="L61" s="99"/>
      <c r="M61" s="99"/>
    </row>
    <row r="62" spans="1:20" x14ac:dyDescent="0.3">
      <c r="F62" s="107"/>
      <c r="G62" s="101"/>
      <c r="H62" s="101"/>
      <c r="I62" s="99"/>
      <c r="J62" s="99"/>
      <c r="K62" s="99"/>
      <c r="L62" s="99"/>
      <c r="M62" s="99"/>
    </row>
    <row r="63" spans="1:20" x14ac:dyDescent="0.3">
      <c r="F63" s="107"/>
      <c r="G63" s="101"/>
      <c r="H63" s="101"/>
      <c r="I63" s="99"/>
      <c r="J63" s="99"/>
      <c r="K63" s="99"/>
      <c r="L63" s="99"/>
      <c r="M63" s="99"/>
    </row>
    <row r="64" spans="1:20" x14ac:dyDescent="0.3">
      <c r="F64" s="107"/>
      <c r="G64" s="101"/>
      <c r="H64" s="101"/>
      <c r="I64" s="99"/>
      <c r="J64" s="99"/>
      <c r="K64" s="99"/>
      <c r="L64" s="99"/>
      <c r="M64" s="99"/>
    </row>
    <row r="65" spans="6:13" x14ac:dyDescent="0.3">
      <c r="F65" s="107"/>
      <c r="G65" s="101"/>
      <c r="H65" s="101"/>
      <c r="I65" s="99"/>
      <c r="J65" s="99"/>
      <c r="K65" s="99"/>
      <c r="L65" s="99"/>
      <c r="M65" s="99"/>
    </row>
    <row r="66" spans="6:13" x14ac:dyDescent="0.3">
      <c r="F66" s="107"/>
      <c r="G66" s="101"/>
      <c r="H66" s="101"/>
      <c r="I66" s="99"/>
      <c r="J66" s="99"/>
      <c r="K66" s="99"/>
      <c r="L66" s="99"/>
      <c r="M66" s="99"/>
    </row>
    <row r="67" spans="6:13" x14ac:dyDescent="0.3">
      <c r="F67" s="107"/>
      <c r="G67" s="101"/>
      <c r="H67" s="101"/>
      <c r="I67" s="99"/>
      <c r="J67" s="99"/>
      <c r="K67" s="99"/>
      <c r="L67" s="99"/>
      <c r="M67" s="99"/>
    </row>
    <row r="68" spans="6:13" x14ac:dyDescent="0.3">
      <c r="F68" s="107"/>
      <c r="G68" s="101"/>
      <c r="H68" s="101"/>
      <c r="I68" s="99"/>
      <c r="J68" s="99"/>
      <c r="K68" s="99"/>
      <c r="L68" s="99"/>
      <c r="M68" s="99"/>
    </row>
    <row r="69" spans="6:13" x14ac:dyDescent="0.3">
      <c r="F69" s="107"/>
      <c r="G69" s="101"/>
      <c r="H69" s="101"/>
      <c r="I69" s="99"/>
      <c r="J69" s="99"/>
      <c r="K69" s="99"/>
      <c r="L69" s="99"/>
      <c r="M69" s="99"/>
    </row>
  </sheetData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62F7E-0174-4908-AD17-045CD1F7BF96}">
  <sheetPr>
    <tabColor rgb="FF0000FF"/>
    <pageSetUpPr fitToPage="1"/>
  </sheetPr>
  <dimension ref="A1:F11"/>
  <sheetViews>
    <sheetView workbookViewId="0">
      <selection activeCell="F11" sqref="F11"/>
    </sheetView>
  </sheetViews>
  <sheetFormatPr defaultRowHeight="13" x14ac:dyDescent="0.3"/>
  <sheetData>
    <row r="1" spans="1:6" x14ac:dyDescent="0.3">
      <c r="A1" s="3" t="s">
        <v>2</v>
      </c>
    </row>
    <row r="2" spans="1:6" x14ac:dyDescent="0.3">
      <c r="A2" s="108" t="s">
        <v>384</v>
      </c>
    </row>
    <row r="11" spans="1:6" x14ac:dyDescent="0.3">
      <c r="F11" s="149" t="s">
        <v>383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1DEE4-112F-4916-8212-E708DBB11216}">
  <sheetPr>
    <tabColor rgb="FF0000FF"/>
    <pageSetUpPr fitToPage="1"/>
  </sheetPr>
  <dimension ref="A1:AC128"/>
  <sheetViews>
    <sheetView topLeftCell="L1" zoomScale="106" zoomScaleNormal="106" workbookViewId="0">
      <selection activeCell="D81" sqref="D81"/>
    </sheetView>
  </sheetViews>
  <sheetFormatPr defaultColWidth="12.09765625" defaultRowHeight="11.5" x14ac:dyDescent="0.25"/>
  <cols>
    <col min="1" max="1" width="8.296875" style="64" customWidth="1"/>
    <col min="2" max="3" width="10.3984375" style="64" hidden="1" customWidth="1"/>
    <col min="4" max="4" width="31.796875" style="64" customWidth="1"/>
    <col min="5" max="5" width="17.09765625" style="64" hidden="1" customWidth="1"/>
    <col min="6" max="14" width="10.796875" style="64" customWidth="1"/>
    <col min="15" max="15" width="4.796875" style="64" customWidth="1"/>
    <col min="16" max="22" width="12.796875" style="64" customWidth="1"/>
    <col min="23" max="23" width="13.796875" style="64" bestFit="1" customWidth="1"/>
    <col min="24" max="24" width="12.796875" style="64" customWidth="1"/>
    <col min="25" max="25" width="13" style="64" customWidth="1"/>
    <col min="26" max="29" width="30.69921875" style="64" hidden="1" customWidth="1"/>
    <col min="30" max="194" width="12.09765625" style="64"/>
    <col min="195" max="195" width="8.296875" style="64" customWidth="1"/>
    <col min="196" max="197" width="10.3984375" style="64" customWidth="1"/>
    <col min="198" max="198" width="36" style="64" customWidth="1"/>
    <col min="199" max="202" width="15.09765625" style="64" customWidth="1"/>
    <col min="203" max="203" width="12.69921875" style="64" customWidth="1"/>
    <col min="204" max="204" width="12.296875" style="64" customWidth="1"/>
    <col min="205" max="205" width="13.69921875" style="64" customWidth="1"/>
    <col min="206" max="206" width="9.69921875" style="64" customWidth="1"/>
    <col min="207" max="207" width="14.59765625" style="64" customWidth="1"/>
    <col min="208" max="208" width="12.3984375" style="64" customWidth="1"/>
    <col min="209" max="209" width="11.796875" style="64" customWidth="1"/>
    <col min="210" max="210" width="12.3984375" style="64" customWidth="1"/>
    <col min="211" max="211" width="9.59765625" style="64" customWidth="1"/>
    <col min="212" max="212" width="15.19921875" style="64" customWidth="1"/>
    <col min="213" max="213" width="11.8984375" style="64" customWidth="1"/>
    <col min="214" max="214" width="10.796875" style="64" customWidth="1"/>
    <col min="215" max="226" width="11.3984375" style="64" customWidth="1"/>
    <col min="227" max="227" width="13.19921875" style="64" customWidth="1"/>
    <col min="228" max="450" width="12.09765625" style="64"/>
    <col min="451" max="451" width="8.296875" style="64" customWidth="1"/>
    <col min="452" max="453" width="10.3984375" style="64" customWidth="1"/>
    <col min="454" max="454" width="36" style="64" customWidth="1"/>
    <col min="455" max="458" width="15.09765625" style="64" customWidth="1"/>
    <col min="459" max="459" width="12.69921875" style="64" customWidth="1"/>
    <col min="460" max="460" width="12.296875" style="64" customWidth="1"/>
    <col min="461" max="461" width="13.69921875" style="64" customWidth="1"/>
    <col min="462" max="462" width="9.69921875" style="64" customWidth="1"/>
    <col min="463" max="463" width="14.59765625" style="64" customWidth="1"/>
    <col min="464" max="464" width="12.3984375" style="64" customWidth="1"/>
    <col min="465" max="465" width="11.796875" style="64" customWidth="1"/>
    <col min="466" max="466" width="12.3984375" style="64" customWidth="1"/>
    <col min="467" max="467" width="9.59765625" style="64" customWidth="1"/>
    <col min="468" max="468" width="15.19921875" style="64" customWidth="1"/>
    <col min="469" max="469" width="11.8984375" style="64" customWidth="1"/>
    <col min="470" max="470" width="10.796875" style="64" customWidth="1"/>
    <col min="471" max="482" width="11.3984375" style="64" customWidth="1"/>
    <col min="483" max="483" width="13.19921875" style="64" customWidth="1"/>
    <col min="484" max="706" width="12.09765625" style="64"/>
    <col min="707" max="707" width="8.296875" style="64" customWidth="1"/>
    <col min="708" max="709" width="10.3984375" style="64" customWidth="1"/>
    <col min="710" max="710" width="36" style="64" customWidth="1"/>
    <col min="711" max="714" width="15.09765625" style="64" customWidth="1"/>
    <col min="715" max="715" width="12.69921875" style="64" customWidth="1"/>
    <col min="716" max="716" width="12.296875" style="64" customWidth="1"/>
    <col min="717" max="717" width="13.69921875" style="64" customWidth="1"/>
    <col min="718" max="718" width="9.69921875" style="64" customWidth="1"/>
    <col min="719" max="719" width="14.59765625" style="64" customWidth="1"/>
    <col min="720" max="720" width="12.3984375" style="64" customWidth="1"/>
    <col min="721" max="721" width="11.796875" style="64" customWidth="1"/>
    <col min="722" max="722" width="12.3984375" style="64" customWidth="1"/>
    <col min="723" max="723" width="9.59765625" style="64" customWidth="1"/>
    <col min="724" max="724" width="15.19921875" style="64" customWidth="1"/>
    <col min="725" max="725" width="11.8984375" style="64" customWidth="1"/>
    <col min="726" max="726" width="10.796875" style="64" customWidth="1"/>
    <col min="727" max="738" width="11.3984375" style="64" customWidth="1"/>
    <col min="739" max="739" width="13.19921875" style="64" customWidth="1"/>
    <col min="740" max="962" width="12.09765625" style="64"/>
    <col min="963" max="963" width="8.296875" style="64" customWidth="1"/>
    <col min="964" max="965" width="10.3984375" style="64" customWidth="1"/>
    <col min="966" max="966" width="36" style="64" customWidth="1"/>
    <col min="967" max="970" width="15.09765625" style="64" customWidth="1"/>
    <col min="971" max="971" width="12.69921875" style="64" customWidth="1"/>
    <col min="972" max="972" width="12.296875" style="64" customWidth="1"/>
    <col min="973" max="973" width="13.69921875" style="64" customWidth="1"/>
    <col min="974" max="974" width="9.69921875" style="64" customWidth="1"/>
    <col min="975" max="975" width="14.59765625" style="64" customWidth="1"/>
    <col min="976" max="976" width="12.3984375" style="64" customWidth="1"/>
    <col min="977" max="977" width="11.796875" style="64" customWidth="1"/>
    <col min="978" max="978" width="12.3984375" style="64" customWidth="1"/>
    <col min="979" max="979" width="9.59765625" style="64" customWidth="1"/>
    <col min="980" max="980" width="15.19921875" style="64" customWidth="1"/>
    <col min="981" max="981" width="11.8984375" style="64" customWidth="1"/>
    <col min="982" max="982" width="10.796875" style="64" customWidth="1"/>
    <col min="983" max="994" width="11.3984375" style="64" customWidth="1"/>
    <col min="995" max="995" width="13.19921875" style="64" customWidth="1"/>
    <col min="996" max="1218" width="12.09765625" style="64"/>
    <col min="1219" max="1219" width="8.296875" style="64" customWidth="1"/>
    <col min="1220" max="1221" width="10.3984375" style="64" customWidth="1"/>
    <col min="1222" max="1222" width="36" style="64" customWidth="1"/>
    <col min="1223" max="1226" width="15.09765625" style="64" customWidth="1"/>
    <col min="1227" max="1227" width="12.69921875" style="64" customWidth="1"/>
    <col min="1228" max="1228" width="12.296875" style="64" customWidth="1"/>
    <col min="1229" max="1229" width="13.69921875" style="64" customWidth="1"/>
    <col min="1230" max="1230" width="9.69921875" style="64" customWidth="1"/>
    <col min="1231" max="1231" width="14.59765625" style="64" customWidth="1"/>
    <col min="1232" max="1232" width="12.3984375" style="64" customWidth="1"/>
    <col min="1233" max="1233" width="11.796875" style="64" customWidth="1"/>
    <col min="1234" max="1234" width="12.3984375" style="64" customWidth="1"/>
    <col min="1235" max="1235" width="9.59765625" style="64" customWidth="1"/>
    <col min="1236" max="1236" width="15.19921875" style="64" customWidth="1"/>
    <col min="1237" max="1237" width="11.8984375" style="64" customWidth="1"/>
    <col min="1238" max="1238" width="10.796875" style="64" customWidth="1"/>
    <col min="1239" max="1250" width="11.3984375" style="64" customWidth="1"/>
    <col min="1251" max="1251" width="13.19921875" style="64" customWidth="1"/>
    <col min="1252" max="1474" width="12.09765625" style="64"/>
    <col min="1475" max="1475" width="8.296875" style="64" customWidth="1"/>
    <col min="1476" max="1477" width="10.3984375" style="64" customWidth="1"/>
    <col min="1478" max="1478" width="36" style="64" customWidth="1"/>
    <col min="1479" max="1482" width="15.09765625" style="64" customWidth="1"/>
    <col min="1483" max="1483" width="12.69921875" style="64" customWidth="1"/>
    <col min="1484" max="1484" width="12.296875" style="64" customWidth="1"/>
    <col min="1485" max="1485" width="13.69921875" style="64" customWidth="1"/>
    <col min="1486" max="1486" width="9.69921875" style="64" customWidth="1"/>
    <col min="1487" max="1487" width="14.59765625" style="64" customWidth="1"/>
    <col min="1488" max="1488" width="12.3984375" style="64" customWidth="1"/>
    <col min="1489" max="1489" width="11.796875" style="64" customWidth="1"/>
    <col min="1490" max="1490" width="12.3984375" style="64" customWidth="1"/>
    <col min="1491" max="1491" width="9.59765625" style="64" customWidth="1"/>
    <col min="1492" max="1492" width="15.19921875" style="64" customWidth="1"/>
    <col min="1493" max="1493" width="11.8984375" style="64" customWidth="1"/>
    <col min="1494" max="1494" width="10.796875" style="64" customWidth="1"/>
    <col min="1495" max="1506" width="11.3984375" style="64" customWidth="1"/>
    <col min="1507" max="1507" width="13.19921875" style="64" customWidth="1"/>
    <col min="1508" max="1730" width="12.09765625" style="64"/>
    <col min="1731" max="1731" width="8.296875" style="64" customWidth="1"/>
    <col min="1732" max="1733" width="10.3984375" style="64" customWidth="1"/>
    <col min="1734" max="1734" width="36" style="64" customWidth="1"/>
    <col min="1735" max="1738" width="15.09765625" style="64" customWidth="1"/>
    <col min="1739" max="1739" width="12.69921875" style="64" customWidth="1"/>
    <col min="1740" max="1740" width="12.296875" style="64" customWidth="1"/>
    <col min="1741" max="1741" width="13.69921875" style="64" customWidth="1"/>
    <col min="1742" max="1742" width="9.69921875" style="64" customWidth="1"/>
    <col min="1743" max="1743" width="14.59765625" style="64" customWidth="1"/>
    <col min="1744" max="1744" width="12.3984375" style="64" customWidth="1"/>
    <col min="1745" max="1745" width="11.796875" style="64" customWidth="1"/>
    <col min="1746" max="1746" width="12.3984375" style="64" customWidth="1"/>
    <col min="1747" max="1747" width="9.59765625" style="64" customWidth="1"/>
    <col min="1748" max="1748" width="15.19921875" style="64" customWidth="1"/>
    <col min="1749" max="1749" width="11.8984375" style="64" customWidth="1"/>
    <col min="1750" max="1750" width="10.796875" style="64" customWidth="1"/>
    <col min="1751" max="1762" width="11.3984375" style="64" customWidth="1"/>
    <col min="1763" max="1763" width="13.19921875" style="64" customWidth="1"/>
    <col min="1764" max="1986" width="12.09765625" style="64"/>
    <col min="1987" max="1987" width="8.296875" style="64" customWidth="1"/>
    <col min="1988" max="1989" width="10.3984375" style="64" customWidth="1"/>
    <col min="1990" max="1990" width="36" style="64" customWidth="1"/>
    <col min="1991" max="1994" width="15.09765625" style="64" customWidth="1"/>
    <col min="1995" max="1995" width="12.69921875" style="64" customWidth="1"/>
    <col min="1996" max="1996" width="12.296875" style="64" customWidth="1"/>
    <col min="1997" max="1997" width="13.69921875" style="64" customWidth="1"/>
    <col min="1998" max="1998" width="9.69921875" style="64" customWidth="1"/>
    <col min="1999" max="1999" width="14.59765625" style="64" customWidth="1"/>
    <col min="2000" max="2000" width="12.3984375" style="64" customWidth="1"/>
    <col min="2001" max="2001" width="11.796875" style="64" customWidth="1"/>
    <col min="2002" max="2002" width="12.3984375" style="64" customWidth="1"/>
    <col min="2003" max="2003" width="9.59765625" style="64" customWidth="1"/>
    <col min="2004" max="2004" width="15.19921875" style="64" customWidth="1"/>
    <col min="2005" max="2005" width="11.8984375" style="64" customWidth="1"/>
    <col min="2006" max="2006" width="10.796875" style="64" customWidth="1"/>
    <col min="2007" max="2018" width="11.3984375" style="64" customWidth="1"/>
    <col min="2019" max="2019" width="13.19921875" style="64" customWidth="1"/>
    <col min="2020" max="2242" width="12.09765625" style="64"/>
    <col min="2243" max="2243" width="8.296875" style="64" customWidth="1"/>
    <col min="2244" max="2245" width="10.3984375" style="64" customWidth="1"/>
    <col min="2246" max="2246" width="36" style="64" customWidth="1"/>
    <col min="2247" max="2250" width="15.09765625" style="64" customWidth="1"/>
    <col min="2251" max="2251" width="12.69921875" style="64" customWidth="1"/>
    <col min="2252" max="2252" width="12.296875" style="64" customWidth="1"/>
    <col min="2253" max="2253" width="13.69921875" style="64" customWidth="1"/>
    <col min="2254" max="2254" width="9.69921875" style="64" customWidth="1"/>
    <col min="2255" max="2255" width="14.59765625" style="64" customWidth="1"/>
    <col min="2256" max="2256" width="12.3984375" style="64" customWidth="1"/>
    <col min="2257" max="2257" width="11.796875" style="64" customWidth="1"/>
    <col min="2258" max="2258" width="12.3984375" style="64" customWidth="1"/>
    <col min="2259" max="2259" width="9.59765625" style="64" customWidth="1"/>
    <col min="2260" max="2260" width="15.19921875" style="64" customWidth="1"/>
    <col min="2261" max="2261" width="11.8984375" style="64" customWidth="1"/>
    <col min="2262" max="2262" width="10.796875" style="64" customWidth="1"/>
    <col min="2263" max="2274" width="11.3984375" style="64" customWidth="1"/>
    <col min="2275" max="2275" width="13.19921875" style="64" customWidth="1"/>
    <col min="2276" max="2498" width="12.09765625" style="64"/>
    <col min="2499" max="2499" width="8.296875" style="64" customWidth="1"/>
    <col min="2500" max="2501" width="10.3984375" style="64" customWidth="1"/>
    <col min="2502" max="2502" width="36" style="64" customWidth="1"/>
    <col min="2503" max="2506" width="15.09765625" style="64" customWidth="1"/>
    <col min="2507" max="2507" width="12.69921875" style="64" customWidth="1"/>
    <col min="2508" max="2508" width="12.296875" style="64" customWidth="1"/>
    <col min="2509" max="2509" width="13.69921875" style="64" customWidth="1"/>
    <col min="2510" max="2510" width="9.69921875" style="64" customWidth="1"/>
    <col min="2511" max="2511" width="14.59765625" style="64" customWidth="1"/>
    <col min="2512" max="2512" width="12.3984375" style="64" customWidth="1"/>
    <col min="2513" max="2513" width="11.796875" style="64" customWidth="1"/>
    <col min="2514" max="2514" width="12.3984375" style="64" customWidth="1"/>
    <col min="2515" max="2515" width="9.59765625" style="64" customWidth="1"/>
    <col min="2516" max="2516" width="15.19921875" style="64" customWidth="1"/>
    <col min="2517" max="2517" width="11.8984375" style="64" customWidth="1"/>
    <col min="2518" max="2518" width="10.796875" style="64" customWidth="1"/>
    <col min="2519" max="2530" width="11.3984375" style="64" customWidth="1"/>
    <col min="2531" max="2531" width="13.19921875" style="64" customWidth="1"/>
    <col min="2532" max="2754" width="12.09765625" style="64"/>
    <col min="2755" max="2755" width="8.296875" style="64" customWidth="1"/>
    <col min="2756" max="2757" width="10.3984375" style="64" customWidth="1"/>
    <col min="2758" max="2758" width="36" style="64" customWidth="1"/>
    <col min="2759" max="2762" width="15.09765625" style="64" customWidth="1"/>
    <col min="2763" max="2763" width="12.69921875" style="64" customWidth="1"/>
    <col min="2764" max="2764" width="12.296875" style="64" customWidth="1"/>
    <col min="2765" max="2765" width="13.69921875" style="64" customWidth="1"/>
    <col min="2766" max="2766" width="9.69921875" style="64" customWidth="1"/>
    <col min="2767" max="2767" width="14.59765625" style="64" customWidth="1"/>
    <col min="2768" max="2768" width="12.3984375" style="64" customWidth="1"/>
    <col min="2769" max="2769" width="11.796875" style="64" customWidth="1"/>
    <col min="2770" max="2770" width="12.3984375" style="64" customWidth="1"/>
    <col min="2771" max="2771" width="9.59765625" style="64" customWidth="1"/>
    <col min="2772" max="2772" width="15.19921875" style="64" customWidth="1"/>
    <col min="2773" max="2773" width="11.8984375" style="64" customWidth="1"/>
    <col min="2774" max="2774" width="10.796875" style="64" customWidth="1"/>
    <col min="2775" max="2786" width="11.3984375" style="64" customWidth="1"/>
    <col min="2787" max="2787" width="13.19921875" style="64" customWidth="1"/>
    <col min="2788" max="3010" width="12.09765625" style="64"/>
    <col min="3011" max="3011" width="8.296875" style="64" customWidth="1"/>
    <col min="3012" max="3013" width="10.3984375" style="64" customWidth="1"/>
    <col min="3014" max="3014" width="36" style="64" customWidth="1"/>
    <col min="3015" max="3018" width="15.09765625" style="64" customWidth="1"/>
    <col min="3019" max="3019" width="12.69921875" style="64" customWidth="1"/>
    <col min="3020" max="3020" width="12.296875" style="64" customWidth="1"/>
    <col min="3021" max="3021" width="13.69921875" style="64" customWidth="1"/>
    <col min="3022" max="3022" width="9.69921875" style="64" customWidth="1"/>
    <col min="3023" max="3023" width="14.59765625" style="64" customWidth="1"/>
    <col min="3024" max="3024" width="12.3984375" style="64" customWidth="1"/>
    <col min="3025" max="3025" width="11.796875" style="64" customWidth="1"/>
    <col min="3026" max="3026" width="12.3984375" style="64" customWidth="1"/>
    <col min="3027" max="3027" width="9.59765625" style="64" customWidth="1"/>
    <col min="3028" max="3028" width="15.19921875" style="64" customWidth="1"/>
    <col min="3029" max="3029" width="11.8984375" style="64" customWidth="1"/>
    <col min="3030" max="3030" width="10.796875" style="64" customWidth="1"/>
    <col min="3031" max="3042" width="11.3984375" style="64" customWidth="1"/>
    <col min="3043" max="3043" width="13.19921875" style="64" customWidth="1"/>
    <col min="3044" max="3266" width="12.09765625" style="64"/>
    <col min="3267" max="3267" width="8.296875" style="64" customWidth="1"/>
    <col min="3268" max="3269" width="10.3984375" style="64" customWidth="1"/>
    <col min="3270" max="3270" width="36" style="64" customWidth="1"/>
    <col min="3271" max="3274" width="15.09765625" style="64" customWidth="1"/>
    <col min="3275" max="3275" width="12.69921875" style="64" customWidth="1"/>
    <col min="3276" max="3276" width="12.296875" style="64" customWidth="1"/>
    <col min="3277" max="3277" width="13.69921875" style="64" customWidth="1"/>
    <col min="3278" max="3278" width="9.69921875" style="64" customWidth="1"/>
    <col min="3279" max="3279" width="14.59765625" style="64" customWidth="1"/>
    <col min="3280" max="3280" width="12.3984375" style="64" customWidth="1"/>
    <col min="3281" max="3281" width="11.796875" style="64" customWidth="1"/>
    <col min="3282" max="3282" width="12.3984375" style="64" customWidth="1"/>
    <col min="3283" max="3283" width="9.59765625" style="64" customWidth="1"/>
    <col min="3284" max="3284" width="15.19921875" style="64" customWidth="1"/>
    <col min="3285" max="3285" width="11.8984375" style="64" customWidth="1"/>
    <col min="3286" max="3286" width="10.796875" style="64" customWidth="1"/>
    <col min="3287" max="3298" width="11.3984375" style="64" customWidth="1"/>
    <col min="3299" max="3299" width="13.19921875" style="64" customWidth="1"/>
    <col min="3300" max="3522" width="12.09765625" style="64"/>
    <col min="3523" max="3523" width="8.296875" style="64" customWidth="1"/>
    <col min="3524" max="3525" width="10.3984375" style="64" customWidth="1"/>
    <col min="3526" max="3526" width="36" style="64" customWidth="1"/>
    <col min="3527" max="3530" width="15.09765625" style="64" customWidth="1"/>
    <col min="3531" max="3531" width="12.69921875" style="64" customWidth="1"/>
    <col min="3532" max="3532" width="12.296875" style="64" customWidth="1"/>
    <col min="3533" max="3533" width="13.69921875" style="64" customWidth="1"/>
    <col min="3534" max="3534" width="9.69921875" style="64" customWidth="1"/>
    <col min="3535" max="3535" width="14.59765625" style="64" customWidth="1"/>
    <col min="3536" max="3536" width="12.3984375" style="64" customWidth="1"/>
    <col min="3537" max="3537" width="11.796875" style="64" customWidth="1"/>
    <col min="3538" max="3538" width="12.3984375" style="64" customWidth="1"/>
    <col min="3539" max="3539" width="9.59765625" style="64" customWidth="1"/>
    <col min="3540" max="3540" width="15.19921875" style="64" customWidth="1"/>
    <col min="3541" max="3541" width="11.8984375" style="64" customWidth="1"/>
    <col min="3542" max="3542" width="10.796875" style="64" customWidth="1"/>
    <col min="3543" max="3554" width="11.3984375" style="64" customWidth="1"/>
    <col min="3555" max="3555" width="13.19921875" style="64" customWidth="1"/>
    <col min="3556" max="3778" width="12.09765625" style="64"/>
    <col min="3779" max="3779" width="8.296875" style="64" customWidth="1"/>
    <col min="3780" max="3781" width="10.3984375" style="64" customWidth="1"/>
    <col min="3782" max="3782" width="36" style="64" customWidth="1"/>
    <col min="3783" max="3786" width="15.09765625" style="64" customWidth="1"/>
    <col min="3787" max="3787" width="12.69921875" style="64" customWidth="1"/>
    <col min="3788" max="3788" width="12.296875" style="64" customWidth="1"/>
    <col min="3789" max="3789" width="13.69921875" style="64" customWidth="1"/>
    <col min="3790" max="3790" width="9.69921875" style="64" customWidth="1"/>
    <col min="3791" max="3791" width="14.59765625" style="64" customWidth="1"/>
    <col min="3792" max="3792" width="12.3984375" style="64" customWidth="1"/>
    <col min="3793" max="3793" width="11.796875" style="64" customWidth="1"/>
    <col min="3794" max="3794" width="12.3984375" style="64" customWidth="1"/>
    <col min="3795" max="3795" width="9.59765625" style="64" customWidth="1"/>
    <col min="3796" max="3796" width="15.19921875" style="64" customWidth="1"/>
    <col min="3797" max="3797" width="11.8984375" style="64" customWidth="1"/>
    <col min="3798" max="3798" width="10.796875" style="64" customWidth="1"/>
    <col min="3799" max="3810" width="11.3984375" style="64" customWidth="1"/>
    <col min="3811" max="3811" width="13.19921875" style="64" customWidth="1"/>
    <col min="3812" max="4034" width="12.09765625" style="64"/>
    <col min="4035" max="4035" width="8.296875" style="64" customWidth="1"/>
    <col min="4036" max="4037" width="10.3984375" style="64" customWidth="1"/>
    <col min="4038" max="4038" width="36" style="64" customWidth="1"/>
    <col min="4039" max="4042" width="15.09765625" style="64" customWidth="1"/>
    <col min="4043" max="4043" width="12.69921875" style="64" customWidth="1"/>
    <col min="4044" max="4044" width="12.296875" style="64" customWidth="1"/>
    <col min="4045" max="4045" width="13.69921875" style="64" customWidth="1"/>
    <col min="4046" max="4046" width="9.69921875" style="64" customWidth="1"/>
    <col min="4047" max="4047" width="14.59765625" style="64" customWidth="1"/>
    <col min="4048" max="4048" width="12.3984375" style="64" customWidth="1"/>
    <col min="4049" max="4049" width="11.796875" style="64" customWidth="1"/>
    <col min="4050" max="4050" width="12.3984375" style="64" customWidth="1"/>
    <col min="4051" max="4051" width="9.59765625" style="64" customWidth="1"/>
    <col min="4052" max="4052" width="15.19921875" style="64" customWidth="1"/>
    <col min="4053" max="4053" width="11.8984375" style="64" customWidth="1"/>
    <col min="4054" max="4054" width="10.796875" style="64" customWidth="1"/>
    <col min="4055" max="4066" width="11.3984375" style="64" customWidth="1"/>
    <col min="4067" max="4067" width="13.19921875" style="64" customWidth="1"/>
    <col min="4068" max="4290" width="12.09765625" style="64"/>
    <col min="4291" max="4291" width="8.296875" style="64" customWidth="1"/>
    <col min="4292" max="4293" width="10.3984375" style="64" customWidth="1"/>
    <col min="4294" max="4294" width="36" style="64" customWidth="1"/>
    <col min="4295" max="4298" width="15.09765625" style="64" customWidth="1"/>
    <col min="4299" max="4299" width="12.69921875" style="64" customWidth="1"/>
    <col min="4300" max="4300" width="12.296875" style="64" customWidth="1"/>
    <col min="4301" max="4301" width="13.69921875" style="64" customWidth="1"/>
    <col min="4302" max="4302" width="9.69921875" style="64" customWidth="1"/>
    <col min="4303" max="4303" width="14.59765625" style="64" customWidth="1"/>
    <col min="4304" max="4304" width="12.3984375" style="64" customWidth="1"/>
    <col min="4305" max="4305" width="11.796875" style="64" customWidth="1"/>
    <col min="4306" max="4306" width="12.3984375" style="64" customWidth="1"/>
    <col min="4307" max="4307" width="9.59765625" style="64" customWidth="1"/>
    <col min="4308" max="4308" width="15.19921875" style="64" customWidth="1"/>
    <col min="4309" max="4309" width="11.8984375" style="64" customWidth="1"/>
    <col min="4310" max="4310" width="10.796875" style="64" customWidth="1"/>
    <col min="4311" max="4322" width="11.3984375" style="64" customWidth="1"/>
    <col min="4323" max="4323" width="13.19921875" style="64" customWidth="1"/>
    <col min="4324" max="4546" width="12.09765625" style="64"/>
    <col min="4547" max="4547" width="8.296875" style="64" customWidth="1"/>
    <col min="4548" max="4549" width="10.3984375" style="64" customWidth="1"/>
    <col min="4550" max="4550" width="36" style="64" customWidth="1"/>
    <col min="4551" max="4554" width="15.09765625" style="64" customWidth="1"/>
    <col min="4555" max="4555" width="12.69921875" style="64" customWidth="1"/>
    <col min="4556" max="4556" width="12.296875" style="64" customWidth="1"/>
    <col min="4557" max="4557" width="13.69921875" style="64" customWidth="1"/>
    <col min="4558" max="4558" width="9.69921875" style="64" customWidth="1"/>
    <col min="4559" max="4559" width="14.59765625" style="64" customWidth="1"/>
    <col min="4560" max="4560" width="12.3984375" style="64" customWidth="1"/>
    <col min="4561" max="4561" width="11.796875" style="64" customWidth="1"/>
    <col min="4562" max="4562" width="12.3984375" style="64" customWidth="1"/>
    <col min="4563" max="4563" width="9.59765625" style="64" customWidth="1"/>
    <col min="4564" max="4564" width="15.19921875" style="64" customWidth="1"/>
    <col min="4565" max="4565" width="11.8984375" style="64" customWidth="1"/>
    <col min="4566" max="4566" width="10.796875" style="64" customWidth="1"/>
    <col min="4567" max="4578" width="11.3984375" style="64" customWidth="1"/>
    <col min="4579" max="4579" width="13.19921875" style="64" customWidth="1"/>
    <col min="4580" max="4802" width="12.09765625" style="64"/>
    <col min="4803" max="4803" width="8.296875" style="64" customWidth="1"/>
    <col min="4804" max="4805" width="10.3984375" style="64" customWidth="1"/>
    <col min="4806" max="4806" width="36" style="64" customWidth="1"/>
    <col min="4807" max="4810" width="15.09765625" style="64" customWidth="1"/>
    <col min="4811" max="4811" width="12.69921875" style="64" customWidth="1"/>
    <col min="4812" max="4812" width="12.296875" style="64" customWidth="1"/>
    <col min="4813" max="4813" width="13.69921875" style="64" customWidth="1"/>
    <col min="4814" max="4814" width="9.69921875" style="64" customWidth="1"/>
    <col min="4815" max="4815" width="14.59765625" style="64" customWidth="1"/>
    <col min="4816" max="4816" width="12.3984375" style="64" customWidth="1"/>
    <col min="4817" max="4817" width="11.796875" style="64" customWidth="1"/>
    <col min="4818" max="4818" width="12.3984375" style="64" customWidth="1"/>
    <col min="4819" max="4819" width="9.59765625" style="64" customWidth="1"/>
    <col min="4820" max="4820" width="15.19921875" style="64" customWidth="1"/>
    <col min="4821" max="4821" width="11.8984375" style="64" customWidth="1"/>
    <col min="4822" max="4822" width="10.796875" style="64" customWidth="1"/>
    <col min="4823" max="4834" width="11.3984375" style="64" customWidth="1"/>
    <col min="4835" max="4835" width="13.19921875" style="64" customWidth="1"/>
    <col min="4836" max="5058" width="12.09765625" style="64"/>
    <col min="5059" max="5059" width="8.296875" style="64" customWidth="1"/>
    <col min="5060" max="5061" width="10.3984375" style="64" customWidth="1"/>
    <col min="5062" max="5062" width="36" style="64" customWidth="1"/>
    <col min="5063" max="5066" width="15.09765625" style="64" customWidth="1"/>
    <col min="5067" max="5067" width="12.69921875" style="64" customWidth="1"/>
    <col min="5068" max="5068" width="12.296875" style="64" customWidth="1"/>
    <col min="5069" max="5069" width="13.69921875" style="64" customWidth="1"/>
    <col min="5070" max="5070" width="9.69921875" style="64" customWidth="1"/>
    <col min="5071" max="5071" width="14.59765625" style="64" customWidth="1"/>
    <col min="5072" max="5072" width="12.3984375" style="64" customWidth="1"/>
    <col min="5073" max="5073" width="11.796875" style="64" customWidth="1"/>
    <col min="5074" max="5074" width="12.3984375" style="64" customWidth="1"/>
    <col min="5075" max="5075" width="9.59765625" style="64" customWidth="1"/>
    <col min="5076" max="5076" width="15.19921875" style="64" customWidth="1"/>
    <col min="5077" max="5077" width="11.8984375" style="64" customWidth="1"/>
    <col min="5078" max="5078" width="10.796875" style="64" customWidth="1"/>
    <col min="5079" max="5090" width="11.3984375" style="64" customWidth="1"/>
    <col min="5091" max="5091" width="13.19921875" style="64" customWidth="1"/>
    <col min="5092" max="5314" width="12.09765625" style="64"/>
    <col min="5315" max="5315" width="8.296875" style="64" customWidth="1"/>
    <col min="5316" max="5317" width="10.3984375" style="64" customWidth="1"/>
    <col min="5318" max="5318" width="36" style="64" customWidth="1"/>
    <col min="5319" max="5322" width="15.09765625" style="64" customWidth="1"/>
    <col min="5323" max="5323" width="12.69921875" style="64" customWidth="1"/>
    <col min="5324" max="5324" width="12.296875" style="64" customWidth="1"/>
    <col min="5325" max="5325" width="13.69921875" style="64" customWidth="1"/>
    <col min="5326" max="5326" width="9.69921875" style="64" customWidth="1"/>
    <col min="5327" max="5327" width="14.59765625" style="64" customWidth="1"/>
    <col min="5328" max="5328" width="12.3984375" style="64" customWidth="1"/>
    <col min="5329" max="5329" width="11.796875" style="64" customWidth="1"/>
    <col min="5330" max="5330" width="12.3984375" style="64" customWidth="1"/>
    <col min="5331" max="5331" width="9.59765625" style="64" customWidth="1"/>
    <col min="5332" max="5332" width="15.19921875" style="64" customWidth="1"/>
    <col min="5333" max="5333" width="11.8984375" style="64" customWidth="1"/>
    <col min="5334" max="5334" width="10.796875" style="64" customWidth="1"/>
    <col min="5335" max="5346" width="11.3984375" style="64" customWidth="1"/>
    <col min="5347" max="5347" width="13.19921875" style="64" customWidth="1"/>
    <col min="5348" max="5570" width="12.09765625" style="64"/>
    <col min="5571" max="5571" width="8.296875" style="64" customWidth="1"/>
    <col min="5572" max="5573" width="10.3984375" style="64" customWidth="1"/>
    <col min="5574" max="5574" width="36" style="64" customWidth="1"/>
    <col min="5575" max="5578" width="15.09765625" style="64" customWidth="1"/>
    <col min="5579" max="5579" width="12.69921875" style="64" customWidth="1"/>
    <col min="5580" max="5580" width="12.296875" style="64" customWidth="1"/>
    <col min="5581" max="5581" width="13.69921875" style="64" customWidth="1"/>
    <col min="5582" max="5582" width="9.69921875" style="64" customWidth="1"/>
    <col min="5583" max="5583" width="14.59765625" style="64" customWidth="1"/>
    <col min="5584" max="5584" width="12.3984375" style="64" customWidth="1"/>
    <col min="5585" max="5585" width="11.796875" style="64" customWidth="1"/>
    <col min="5586" max="5586" width="12.3984375" style="64" customWidth="1"/>
    <col min="5587" max="5587" width="9.59765625" style="64" customWidth="1"/>
    <col min="5588" max="5588" width="15.19921875" style="64" customWidth="1"/>
    <col min="5589" max="5589" width="11.8984375" style="64" customWidth="1"/>
    <col min="5590" max="5590" width="10.796875" style="64" customWidth="1"/>
    <col min="5591" max="5602" width="11.3984375" style="64" customWidth="1"/>
    <col min="5603" max="5603" width="13.19921875" style="64" customWidth="1"/>
    <col min="5604" max="5826" width="12.09765625" style="64"/>
    <col min="5827" max="5827" width="8.296875" style="64" customWidth="1"/>
    <col min="5828" max="5829" width="10.3984375" style="64" customWidth="1"/>
    <col min="5830" max="5830" width="36" style="64" customWidth="1"/>
    <col min="5831" max="5834" width="15.09765625" style="64" customWidth="1"/>
    <col min="5835" max="5835" width="12.69921875" style="64" customWidth="1"/>
    <col min="5836" max="5836" width="12.296875" style="64" customWidth="1"/>
    <col min="5837" max="5837" width="13.69921875" style="64" customWidth="1"/>
    <col min="5838" max="5838" width="9.69921875" style="64" customWidth="1"/>
    <col min="5839" max="5839" width="14.59765625" style="64" customWidth="1"/>
    <col min="5840" max="5840" width="12.3984375" style="64" customWidth="1"/>
    <col min="5841" max="5841" width="11.796875" style="64" customWidth="1"/>
    <col min="5842" max="5842" width="12.3984375" style="64" customWidth="1"/>
    <col min="5843" max="5843" width="9.59765625" style="64" customWidth="1"/>
    <col min="5844" max="5844" width="15.19921875" style="64" customWidth="1"/>
    <col min="5845" max="5845" width="11.8984375" style="64" customWidth="1"/>
    <col min="5846" max="5846" width="10.796875" style="64" customWidth="1"/>
    <col min="5847" max="5858" width="11.3984375" style="64" customWidth="1"/>
    <col min="5859" max="5859" width="13.19921875" style="64" customWidth="1"/>
    <col min="5860" max="6082" width="12.09765625" style="64"/>
    <col min="6083" max="6083" width="8.296875" style="64" customWidth="1"/>
    <col min="6084" max="6085" width="10.3984375" style="64" customWidth="1"/>
    <col min="6086" max="6086" width="36" style="64" customWidth="1"/>
    <col min="6087" max="6090" width="15.09765625" style="64" customWidth="1"/>
    <col min="6091" max="6091" width="12.69921875" style="64" customWidth="1"/>
    <col min="6092" max="6092" width="12.296875" style="64" customWidth="1"/>
    <col min="6093" max="6093" width="13.69921875" style="64" customWidth="1"/>
    <col min="6094" max="6094" width="9.69921875" style="64" customWidth="1"/>
    <col min="6095" max="6095" width="14.59765625" style="64" customWidth="1"/>
    <col min="6096" max="6096" width="12.3984375" style="64" customWidth="1"/>
    <col min="6097" max="6097" width="11.796875" style="64" customWidth="1"/>
    <col min="6098" max="6098" width="12.3984375" style="64" customWidth="1"/>
    <col min="6099" max="6099" width="9.59765625" style="64" customWidth="1"/>
    <col min="6100" max="6100" width="15.19921875" style="64" customWidth="1"/>
    <col min="6101" max="6101" width="11.8984375" style="64" customWidth="1"/>
    <col min="6102" max="6102" width="10.796875" style="64" customWidth="1"/>
    <col min="6103" max="6114" width="11.3984375" style="64" customWidth="1"/>
    <col min="6115" max="6115" width="13.19921875" style="64" customWidth="1"/>
    <col min="6116" max="6338" width="12.09765625" style="64"/>
    <col min="6339" max="6339" width="8.296875" style="64" customWidth="1"/>
    <col min="6340" max="6341" width="10.3984375" style="64" customWidth="1"/>
    <col min="6342" max="6342" width="36" style="64" customWidth="1"/>
    <col min="6343" max="6346" width="15.09765625" style="64" customWidth="1"/>
    <col min="6347" max="6347" width="12.69921875" style="64" customWidth="1"/>
    <col min="6348" max="6348" width="12.296875" style="64" customWidth="1"/>
    <col min="6349" max="6349" width="13.69921875" style="64" customWidth="1"/>
    <col min="6350" max="6350" width="9.69921875" style="64" customWidth="1"/>
    <col min="6351" max="6351" width="14.59765625" style="64" customWidth="1"/>
    <col min="6352" max="6352" width="12.3984375" style="64" customWidth="1"/>
    <col min="6353" max="6353" width="11.796875" style="64" customWidth="1"/>
    <col min="6354" max="6354" width="12.3984375" style="64" customWidth="1"/>
    <col min="6355" max="6355" width="9.59765625" style="64" customWidth="1"/>
    <col min="6356" max="6356" width="15.19921875" style="64" customWidth="1"/>
    <col min="6357" max="6357" width="11.8984375" style="64" customWidth="1"/>
    <col min="6358" max="6358" width="10.796875" style="64" customWidth="1"/>
    <col min="6359" max="6370" width="11.3984375" style="64" customWidth="1"/>
    <col min="6371" max="6371" width="13.19921875" style="64" customWidth="1"/>
    <col min="6372" max="6594" width="12.09765625" style="64"/>
    <col min="6595" max="6595" width="8.296875" style="64" customWidth="1"/>
    <col min="6596" max="6597" width="10.3984375" style="64" customWidth="1"/>
    <col min="6598" max="6598" width="36" style="64" customWidth="1"/>
    <col min="6599" max="6602" width="15.09765625" style="64" customWidth="1"/>
    <col min="6603" max="6603" width="12.69921875" style="64" customWidth="1"/>
    <col min="6604" max="6604" width="12.296875" style="64" customWidth="1"/>
    <col min="6605" max="6605" width="13.69921875" style="64" customWidth="1"/>
    <col min="6606" max="6606" width="9.69921875" style="64" customWidth="1"/>
    <col min="6607" max="6607" width="14.59765625" style="64" customWidth="1"/>
    <col min="6608" max="6608" width="12.3984375" style="64" customWidth="1"/>
    <col min="6609" max="6609" width="11.796875" style="64" customWidth="1"/>
    <col min="6610" max="6610" width="12.3984375" style="64" customWidth="1"/>
    <col min="6611" max="6611" width="9.59765625" style="64" customWidth="1"/>
    <col min="6612" max="6612" width="15.19921875" style="64" customWidth="1"/>
    <col min="6613" max="6613" width="11.8984375" style="64" customWidth="1"/>
    <col min="6614" max="6614" width="10.796875" style="64" customWidth="1"/>
    <col min="6615" max="6626" width="11.3984375" style="64" customWidth="1"/>
    <col min="6627" max="6627" width="13.19921875" style="64" customWidth="1"/>
    <col min="6628" max="6850" width="12.09765625" style="64"/>
    <col min="6851" max="6851" width="8.296875" style="64" customWidth="1"/>
    <col min="6852" max="6853" width="10.3984375" style="64" customWidth="1"/>
    <col min="6854" max="6854" width="36" style="64" customWidth="1"/>
    <col min="6855" max="6858" width="15.09765625" style="64" customWidth="1"/>
    <col min="6859" max="6859" width="12.69921875" style="64" customWidth="1"/>
    <col min="6860" max="6860" width="12.296875" style="64" customWidth="1"/>
    <col min="6861" max="6861" width="13.69921875" style="64" customWidth="1"/>
    <col min="6862" max="6862" width="9.69921875" style="64" customWidth="1"/>
    <col min="6863" max="6863" width="14.59765625" style="64" customWidth="1"/>
    <col min="6864" max="6864" width="12.3984375" style="64" customWidth="1"/>
    <col min="6865" max="6865" width="11.796875" style="64" customWidth="1"/>
    <col min="6866" max="6866" width="12.3984375" style="64" customWidth="1"/>
    <col min="6867" max="6867" width="9.59765625" style="64" customWidth="1"/>
    <col min="6868" max="6868" width="15.19921875" style="64" customWidth="1"/>
    <col min="6869" max="6869" width="11.8984375" style="64" customWidth="1"/>
    <col min="6870" max="6870" width="10.796875" style="64" customWidth="1"/>
    <col min="6871" max="6882" width="11.3984375" style="64" customWidth="1"/>
    <col min="6883" max="6883" width="13.19921875" style="64" customWidth="1"/>
    <col min="6884" max="7106" width="12.09765625" style="64"/>
    <col min="7107" max="7107" width="8.296875" style="64" customWidth="1"/>
    <col min="7108" max="7109" width="10.3984375" style="64" customWidth="1"/>
    <col min="7110" max="7110" width="36" style="64" customWidth="1"/>
    <col min="7111" max="7114" width="15.09765625" style="64" customWidth="1"/>
    <col min="7115" max="7115" width="12.69921875" style="64" customWidth="1"/>
    <col min="7116" max="7116" width="12.296875" style="64" customWidth="1"/>
    <col min="7117" max="7117" width="13.69921875" style="64" customWidth="1"/>
    <col min="7118" max="7118" width="9.69921875" style="64" customWidth="1"/>
    <col min="7119" max="7119" width="14.59765625" style="64" customWidth="1"/>
    <col min="7120" max="7120" width="12.3984375" style="64" customWidth="1"/>
    <col min="7121" max="7121" width="11.796875" style="64" customWidth="1"/>
    <col min="7122" max="7122" width="12.3984375" style="64" customWidth="1"/>
    <col min="7123" max="7123" width="9.59765625" style="64" customWidth="1"/>
    <col min="7124" max="7124" width="15.19921875" style="64" customWidth="1"/>
    <col min="7125" max="7125" width="11.8984375" style="64" customWidth="1"/>
    <col min="7126" max="7126" width="10.796875" style="64" customWidth="1"/>
    <col min="7127" max="7138" width="11.3984375" style="64" customWidth="1"/>
    <col min="7139" max="7139" width="13.19921875" style="64" customWidth="1"/>
    <col min="7140" max="7362" width="12.09765625" style="64"/>
    <col min="7363" max="7363" width="8.296875" style="64" customWidth="1"/>
    <col min="7364" max="7365" width="10.3984375" style="64" customWidth="1"/>
    <col min="7366" max="7366" width="36" style="64" customWidth="1"/>
    <col min="7367" max="7370" width="15.09765625" style="64" customWidth="1"/>
    <col min="7371" max="7371" width="12.69921875" style="64" customWidth="1"/>
    <col min="7372" max="7372" width="12.296875" style="64" customWidth="1"/>
    <col min="7373" max="7373" width="13.69921875" style="64" customWidth="1"/>
    <col min="7374" max="7374" width="9.69921875" style="64" customWidth="1"/>
    <col min="7375" max="7375" width="14.59765625" style="64" customWidth="1"/>
    <col min="7376" max="7376" width="12.3984375" style="64" customWidth="1"/>
    <col min="7377" max="7377" width="11.796875" style="64" customWidth="1"/>
    <col min="7378" max="7378" width="12.3984375" style="64" customWidth="1"/>
    <col min="7379" max="7379" width="9.59765625" style="64" customWidth="1"/>
    <col min="7380" max="7380" width="15.19921875" style="64" customWidth="1"/>
    <col min="7381" max="7381" width="11.8984375" style="64" customWidth="1"/>
    <col min="7382" max="7382" width="10.796875" style="64" customWidth="1"/>
    <col min="7383" max="7394" width="11.3984375" style="64" customWidth="1"/>
    <col min="7395" max="7395" width="13.19921875" style="64" customWidth="1"/>
    <col min="7396" max="7618" width="12.09765625" style="64"/>
    <col min="7619" max="7619" width="8.296875" style="64" customWidth="1"/>
    <col min="7620" max="7621" width="10.3984375" style="64" customWidth="1"/>
    <col min="7622" max="7622" width="36" style="64" customWidth="1"/>
    <col min="7623" max="7626" width="15.09765625" style="64" customWidth="1"/>
    <col min="7627" max="7627" width="12.69921875" style="64" customWidth="1"/>
    <col min="7628" max="7628" width="12.296875" style="64" customWidth="1"/>
    <col min="7629" max="7629" width="13.69921875" style="64" customWidth="1"/>
    <col min="7630" max="7630" width="9.69921875" style="64" customWidth="1"/>
    <col min="7631" max="7631" width="14.59765625" style="64" customWidth="1"/>
    <col min="7632" max="7632" width="12.3984375" style="64" customWidth="1"/>
    <col min="7633" max="7633" width="11.796875" style="64" customWidth="1"/>
    <col min="7634" max="7634" width="12.3984375" style="64" customWidth="1"/>
    <col min="7635" max="7635" width="9.59765625" style="64" customWidth="1"/>
    <col min="7636" max="7636" width="15.19921875" style="64" customWidth="1"/>
    <col min="7637" max="7637" width="11.8984375" style="64" customWidth="1"/>
    <col min="7638" max="7638" width="10.796875" style="64" customWidth="1"/>
    <col min="7639" max="7650" width="11.3984375" style="64" customWidth="1"/>
    <col min="7651" max="7651" width="13.19921875" style="64" customWidth="1"/>
    <col min="7652" max="7874" width="12.09765625" style="64"/>
    <col min="7875" max="7875" width="8.296875" style="64" customWidth="1"/>
    <col min="7876" max="7877" width="10.3984375" style="64" customWidth="1"/>
    <col min="7878" max="7878" width="36" style="64" customWidth="1"/>
    <col min="7879" max="7882" width="15.09765625" style="64" customWidth="1"/>
    <col min="7883" max="7883" width="12.69921875" style="64" customWidth="1"/>
    <col min="7884" max="7884" width="12.296875" style="64" customWidth="1"/>
    <col min="7885" max="7885" width="13.69921875" style="64" customWidth="1"/>
    <col min="7886" max="7886" width="9.69921875" style="64" customWidth="1"/>
    <col min="7887" max="7887" width="14.59765625" style="64" customWidth="1"/>
    <col min="7888" max="7888" width="12.3984375" style="64" customWidth="1"/>
    <col min="7889" max="7889" width="11.796875" style="64" customWidth="1"/>
    <col min="7890" max="7890" width="12.3984375" style="64" customWidth="1"/>
    <col min="7891" max="7891" width="9.59765625" style="64" customWidth="1"/>
    <col min="7892" max="7892" width="15.19921875" style="64" customWidth="1"/>
    <col min="7893" max="7893" width="11.8984375" style="64" customWidth="1"/>
    <col min="7894" max="7894" width="10.796875" style="64" customWidth="1"/>
    <col min="7895" max="7906" width="11.3984375" style="64" customWidth="1"/>
    <col min="7907" max="7907" width="13.19921875" style="64" customWidth="1"/>
    <col min="7908" max="8130" width="12.09765625" style="64"/>
    <col min="8131" max="8131" width="8.296875" style="64" customWidth="1"/>
    <col min="8132" max="8133" width="10.3984375" style="64" customWidth="1"/>
    <col min="8134" max="8134" width="36" style="64" customWidth="1"/>
    <col min="8135" max="8138" width="15.09765625" style="64" customWidth="1"/>
    <col min="8139" max="8139" width="12.69921875" style="64" customWidth="1"/>
    <col min="8140" max="8140" width="12.296875" style="64" customWidth="1"/>
    <col min="8141" max="8141" width="13.69921875" style="64" customWidth="1"/>
    <col min="8142" max="8142" width="9.69921875" style="64" customWidth="1"/>
    <col min="8143" max="8143" width="14.59765625" style="64" customWidth="1"/>
    <col min="8144" max="8144" width="12.3984375" style="64" customWidth="1"/>
    <col min="8145" max="8145" width="11.796875" style="64" customWidth="1"/>
    <col min="8146" max="8146" width="12.3984375" style="64" customWidth="1"/>
    <col min="8147" max="8147" width="9.59765625" style="64" customWidth="1"/>
    <col min="8148" max="8148" width="15.19921875" style="64" customWidth="1"/>
    <col min="8149" max="8149" width="11.8984375" style="64" customWidth="1"/>
    <col min="8150" max="8150" width="10.796875" style="64" customWidth="1"/>
    <col min="8151" max="8162" width="11.3984375" style="64" customWidth="1"/>
    <col min="8163" max="8163" width="13.19921875" style="64" customWidth="1"/>
    <col min="8164" max="8386" width="12.09765625" style="64"/>
    <col min="8387" max="8387" width="8.296875" style="64" customWidth="1"/>
    <col min="8388" max="8389" width="10.3984375" style="64" customWidth="1"/>
    <col min="8390" max="8390" width="36" style="64" customWidth="1"/>
    <col min="8391" max="8394" width="15.09765625" style="64" customWidth="1"/>
    <col min="8395" max="8395" width="12.69921875" style="64" customWidth="1"/>
    <col min="8396" max="8396" width="12.296875" style="64" customWidth="1"/>
    <col min="8397" max="8397" width="13.69921875" style="64" customWidth="1"/>
    <col min="8398" max="8398" width="9.69921875" style="64" customWidth="1"/>
    <col min="8399" max="8399" width="14.59765625" style="64" customWidth="1"/>
    <col min="8400" max="8400" width="12.3984375" style="64" customWidth="1"/>
    <col min="8401" max="8401" width="11.796875" style="64" customWidth="1"/>
    <col min="8402" max="8402" width="12.3984375" style="64" customWidth="1"/>
    <col min="8403" max="8403" width="9.59765625" style="64" customWidth="1"/>
    <col min="8404" max="8404" width="15.19921875" style="64" customWidth="1"/>
    <col min="8405" max="8405" width="11.8984375" style="64" customWidth="1"/>
    <col min="8406" max="8406" width="10.796875" style="64" customWidth="1"/>
    <col min="8407" max="8418" width="11.3984375" style="64" customWidth="1"/>
    <col min="8419" max="8419" width="13.19921875" style="64" customWidth="1"/>
    <col min="8420" max="8642" width="12.09765625" style="64"/>
    <col min="8643" max="8643" width="8.296875" style="64" customWidth="1"/>
    <col min="8644" max="8645" width="10.3984375" style="64" customWidth="1"/>
    <col min="8646" max="8646" width="36" style="64" customWidth="1"/>
    <col min="8647" max="8650" width="15.09765625" style="64" customWidth="1"/>
    <col min="8651" max="8651" width="12.69921875" style="64" customWidth="1"/>
    <col min="8652" max="8652" width="12.296875" style="64" customWidth="1"/>
    <col min="8653" max="8653" width="13.69921875" style="64" customWidth="1"/>
    <col min="8654" max="8654" width="9.69921875" style="64" customWidth="1"/>
    <col min="8655" max="8655" width="14.59765625" style="64" customWidth="1"/>
    <col min="8656" max="8656" width="12.3984375" style="64" customWidth="1"/>
    <col min="8657" max="8657" width="11.796875" style="64" customWidth="1"/>
    <col min="8658" max="8658" width="12.3984375" style="64" customWidth="1"/>
    <col min="8659" max="8659" width="9.59765625" style="64" customWidth="1"/>
    <col min="8660" max="8660" width="15.19921875" style="64" customWidth="1"/>
    <col min="8661" max="8661" width="11.8984375" style="64" customWidth="1"/>
    <col min="8662" max="8662" width="10.796875" style="64" customWidth="1"/>
    <col min="8663" max="8674" width="11.3984375" style="64" customWidth="1"/>
    <col min="8675" max="8675" width="13.19921875" style="64" customWidth="1"/>
    <col min="8676" max="8898" width="12.09765625" style="64"/>
    <col min="8899" max="8899" width="8.296875" style="64" customWidth="1"/>
    <col min="8900" max="8901" width="10.3984375" style="64" customWidth="1"/>
    <col min="8902" max="8902" width="36" style="64" customWidth="1"/>
    <col min="8903" max="8906" width="15.09765625" style="64" customWidth="1"/>
    <col min="8907" max="8907" width="12.69921875" style="64" customWidth="1"/>
    <col min="8908" max="8908" width="12.296875" style="64" customWidth="1"/>
    <col min="8909" max="8909" width="13.69921875" style="64" customWidth="1"/>
    <col min="8910" max="8910" width="9.69921875" style="64" customWidth="1"/>
    <col min="8911" max="8911" width="14.59765625" style="64" customWidth="1"/>
    <col min="8912" max="8912" width="12.3984375" style="64" customWidth="1"/>
    <col min="8913" max="8913" width="11.796875" style="64" customWidth="1"/>
    <col min="8914" max="8914" width="12.3984375" style="64" customWidth="1"/>
    <col min="8915" max="8915" width="9.59765625" style="64" customWidth="1"/>
    <col min="8916" max="8916" width="15.19921875" style="64" customWidth="1"/>
    <col min="8917" max="8917" width="11.8984375" style="64" customWidth="1"/>
    <col min="8918" max="8918" width="10.796875" style="64" customWidth="1"/>
    <col min="8919" max="8930" width="11.3984375" style="64" customWidth="1"/>
    <col min="8931" max="8931" width="13.19921875" style="64" customWidth="1"/>
    <col min="8932" max="9154" width="12.09765625" style="64"/>
    <col min="9155" max="9155" width="8.296875" style="64" customWidth="1"/>
    <col min="9156" max="9157" width="10.3984375" style="64" customWidth="1"/>
    <col min="9158" max="9158" width="36" style="64" customWidth="1"/>
    <col min="9159" max="9162" width="15.09765625" style="64" customWidth="1"/>
    <col min="9163" max="9163" width="12.69921875" style="64" customWidth="1"/>
    <col min="9164" max="9164" width="12.296875" style="64" customWidth="1"/>
    <col min="9165" max="9165" width="13.69921875" style="64" customWidth="1"/>
    <col min="9166" max="9166" width="9.69921875" style="64" customWidth="1"/>
    <col min="9167" max="9167" width="14.59765625" style="64" customWidth="1"/>
    <col min="9168" max="9168" width="12.3984375" style="64" customWidth="1"/>
    <col min="9169" max="9169" width="11.796875" style="64" customWidth="1"/>
    <col min="9170" max="9170" width="12.3984375" style="64" customWidth="1"/>
    <col min="9171" max="9171" width="9.59765625" style="64" customWidth="1"/>
    <col min="9172" max="9172" width="15.19921875" style="64" customWidth="1"/>
    <col min="9173" max="9173" width="11.8984375" style="64" customWidth="1"/>
    <col min="9174" max="9174" width="10.796875" style="64" customWidth="1"/>
    <col min="9175" max="9186" width="11.3984375" style="64" customWidth="1"/>
    <col min="9187" max="9187" width="13.19921875" style="64" customWidth="1"/>
    <col min="9188" max="9410" width="12.09765625" style="64"/>
    <col min="9411" max="9411" width="8.296875" style="64" customWidth="1"/>
    <col min="9412" max="9413" width="10.3984375" style="64" customWidth="1"/>
    <col min="9414" max="9414" width="36" style="64" customWidth="1"/>
    <col min="9415" max="9418" width="15.09765625" style="64" customWidth="1"/>
    <col min="9419" max="9419" width="12.69921875" style="64" customWidth="1"/>
    <col min="9420" max="9420" width="12.296875" style="64" customWidth="1"/>
    <col min="9421" max="9421" width="13.69921875" style="64" customWidth="1"/>
    <col min="9422" max="9422" width="9.69921875" style="64" customWidth="1"/>
    <col min="9423" max="9423" width="14.59765625" style="64" customWidth="1"/>
    <col min="9424" max="9424" width="12.3984375" style="64" customWidth="1"/>
    <col min="9425" max="9425" width="11.796875" style="64" customWidth="1"/>
    <col min="9426" max="9426" width="12.3984375" style="64" customWidth="1"/>
    <col min="9427" max="9427" width="9.59765625" style="64" customWidth="1"/>
    <col min="9428" max="9428" width="15.19921875" style="64" customWidth="1"/>
    <col min="9429" max="9429" width="11.8984375" style="64" customWidth="1"/>
    <col min="9430" max="9430" width="10.796875" style="64" customWidth="1"/>
    <col min="9431" max="9442" width="11.3984375" style="64" customWidth="1"/>
    <col min="9443" max="9443" width="13.19921875" style="64" customWidth="1"/>
    <col min="9444" max="9666" width="12.09765625" style="64"/>
    <col min="9667" max="9667" width="8.296875" style="64" customWidth="1"/>
    <col min="9668" max="9669" width="10.3984375" style="64" customWidth="1"/>
    <col min="9670" max="9670" width="36" style="64" customWidth="1"/>
    <col min="9671" max="9674" width="15.09765625" style="64" customWidth="1"/>
    <col min="9675" max="9675" width="12.69921875" style="64" customWidth="1"/>
    <col min="9676" max="9676" width="12.296875" style="64" customWidth="1"/>
    <col min="9677" max="9677" width="13.69921875" style="64" customWidth="1"/>
    <col min="9678" max="9678" width="9.69921875" style="64" customWidth="1"/>
    <col min="9679" max="9679" width="14.59765625" style="64" customWidth="1"/>
    <col min="9680" max="9680" width="12.3984375" style="64" customWidth="1"/>
    <col min="9681" max="9681" width="11.796875" style="64" customWidth="1"/>
    <col min="9682" max="9682" width="12.3984375" style="64" customWidth="1"/>
    <col min="9683" max="9683" width="9.59765625" style="64" customWidth="1"/>
    <col min="9684" max="9684" width="15.19921875" style="64" customWidth="1"/>
    <col min="9685" max="9685" width="11.8984375" style="64" customWidth="1"/>
    <col min="9686" max="9686" width="10.796875" style="64" customWidth="1"/>
    <col min="9687" max="9698" width="11.3984375" style="64" customWidth="1"/>
    <col min="9699" max="9699" width="13.19921875" style="64" customWidth="1"/>
    <col min="9700" max="9922" width="12.09765625" style="64"/>
    <col min="9923" max="9923" width="8.296875" style="64" customWidth="1"/>
    <col min="9924" max="9925" width="10.3984375" style="64" customWidth="1"/>
    <col min="9926" max="9926" width="36" style="64" customWidth="1"/>
    <col min="9927" max="9930" width="15.09765625" style="64" customWidth="1"/>
    <col min="9931" max="9931" width="12.69921875" style="64" customWidth="1"/>
    <col min="9932" max="9932" width="12.296875" style="64" customWidth="1"/>
    <col min="9933" max="9933" width="13.69921875" style="64" customWidth="1"/>
    <col min="9934" max="9934" width="9.69921875" style="64" customWidth="1"/>
    <col min="9935" max="9935" width="14.59765625" style="64" customWidth="1"/>
    <col min="9936" max="9936" width="12.3984375" style="64" customWidth="1"/>
    <col min="9937" max="9937" width="11.796875" style="64" customWidth="1"/>
    <col min="9938" max="9938" width="12.3984375" style="64" customWidth="1"/>
    <col min="9939" max="9939" width="9.59765625" style="64" customWidth="1"/>
    <col min="9940" max="9940" width="15.19921875" style="64" customWidth="1"/>
    <col min="9941" max="9941" width="11.8984375" style="64" customWidth="1"/>
    <col min="9942" max="9942" width="10.796875" style="64" customWidth="1"/>
    <col min="9943" max="9954" width="11.3984375" style="64" customWidth="1"/>
    <col min="9955" max="9955" width="13.19921875" style="64" customWidth="1"/>
    <col min="9956" max="10178" width="12.09765625" style="64"/>
    <col min="10179" max="10179" width="8.296875" style="64" customWidth="1"/>
    <col min="10180" max="10181" width="10.3984375" style="64" customWidth="1"/>
    <col min="10182" max="10182" width="36" style="64" customWidth="1"/>
    <col min="10183" max="10186" width="15.09765625" style="64" customWidth="1"/>
    <col min="10187" max="10187" width="12.69921875" style="64" customWidth="1"/>
    <col min="10188" max="10188" width="12.296875" style="64" customWidth="1"/>
    <col min="10189" max="10189" width="13.69921875" style="64" customWidth="1"/>
    <col min="10190" max="10190" width="9.69921875" style="64" customWidth="1"/>
    <col min="10191" max="10191" width="14.59765625" style="64" customWidth="1"/>
    <col min="10192" max="10192" width="12.3984375" style="64" customWidth="1"/>
    <col min="10193" max="10193" width="11.796875" style="64" customWidth="1"/>
    <col min="10194" max="10194" width="12.3984375" style="64" customWidth="1"/>
    <col min="10195" max="10195" width="9.59765625" style="64" customWidth="1"/>
    <col min="10196" max="10196" width="15.19921875" style="64" customWidth="1"/>
    <col min="10197" max="10197" width="11.8984375" style="64" customWidth="1"/>
    <col min="10198" max="10198" width="10.796875" style="64" customWidth="1"/>
    <col min="10199" max="10210" width="11.3984375" style="64" customWidth="1"/>
    <col min="10211" max="10211" width="13.19921875" style="64" customWidth="1"/>
    <col min="10212" max="10434" width="12.09765625" style="64"/>
    <col min="10435" max="10435" width="8.296875" style="64" customWidth="1"/>
    <col min="10436" max="10437" width="10.3984375" style="64" customWidth="1"/>
    <col min="10438" max="10438" width="36" style="64" customWidth="1"/>
    <col min="10439" max="10442" width="15.09765625" style="64" customWidth="1"/>
    <col min="10443" max="10443" width="12.69921875" style="64" customWidth="1"/>
    <col min="10444" max="10444" width="12.296875" style="64" customWidth="1"/>
    <col min="10445" max="10445" width="13.69921875" style="64" customWidth="1"/>
    <col min="10446" max="10446" width="9.69921875" style="64" customWidth="1"/>
    <col min="10447" max="10447" width="14.59765625" style="64" customWidth="1"/>
    <col min="10448" max="10448" width="12.3984375" style="64" customWidth="1"/>
    <col min="10449" max="10449" width="11.796875" style="64" customWidth="1"/>
    <col min="10450" max="10450" width="12.3984375" style="64" customWidth="1"/>
    <col min="10451" max="10451" width="9.59765625" style="64" customWidth="1"/>
    <col min="10452" max="10452" width="15.19921875" style="64" customWidth="1"/>
    <col min="10453" max="10453" width="11.8984375" style="64" customWidth="1"/>
    <col min="10454" max="10454" width="10.796875" style="64" customWidth="1"/>
    <col min="10455" max="10466" width="11.3984375" style="64" customWidth="1"/>
    <col min="10467" max="10467" width="13.19921875" style="64" customWidth="1"/>
    <col min="10468" max="10690" width="12.09765625" style="64"/>
    <col min="10691" max="10691" width="8.296875" style="64" customWidth="1"/>
    <col min="10692" max="10693" width="10.3984375" style="64" customWidth="1"/>
    <col min="10694" max="10694" width="36" style="64" customWidth="1"/>
    <col min="10695" max="10698" width="15.09765625" style="64" customWidth="1"/>
    <col min="10699" max="10699" width="12.69921875" style="64" customWidth="1"/>
    <col min="10700" max="10700" width="12.296875" style="64" customWidth="1"/>
    <col min="10701" max="10701" width="13.69921875" style="64" customWidth="1"/>
    <col min="10702" max="10702" width="9.69921875" style="64" customWidth="1"/>
    <col min="10703" max="10703" width="14.59765625" style="64" customWidth="1"/>
    <col min="10704" max="10704" width="12.3984375" style="64" customWidth="1"/>
    <col min="10705" max="10705" width="11.796875" style="64" customWidth="1"/>
    <col min="10706" max="10706" width="12.3984375" style="64" customWidth="1"/>
    <col min="10707" max="10707" width="9.59765625" style="64" customWidth="1"/>
    <col min="10708" max="10708" width="15.19921875" style="64" customWidth="1"/>
    <col min="10709" max="10709" width="11.8984375" style="64" customWidth="1"/>
    <col min="10710" max="10710" width="10.796875" style="64" customWidth="1"/>
    <col min="10711" max="10722" width="11.3984375" style="64" customWidth="1"/>
    <col min="10723" max="10723" width="13.19921875" style="64" customWidth="1"/>
    <col min="10724" max="10946" width="12.09765625" style="64"/>
    <col min="10947" max="10947" width="8.296875" style="64" customWidth="1"/>
    <col min="10948" max="10949" width="10.3984375" style="64" customWidth="1"/>
    <col min="10950" max="10950" width="36" style="64" customWidth="1"/>
    <col min="10951" max="10954" width="15.09765625" style="64" customWidth="1"/>
    <col min="10955" max="10955" width="12.69921875" style="64" customWidth="1"/>
    <col min="10956" max="10956" width="12.296875" style="64" customWidth="1"/>
    <col min="10957" max="10957" width="13.69921875" style="64" customWidth="1"/>
    <col min="10958" max="10958" width="9.69921875" style="64" customWidth="1"/>
    <col min="10959" max="10959" width="14.59765625" style="64" customWidth="1"/>
    <col min="10960" max="10960" width="12.3984375" style="64" customWidth="1"/>
    <col min="10961" max="10961" width="11.796875" style="64" customWidth="1"/>
    <col min="10962" max="10962" width="12.3984375" style="64" customWidth="1"/>
    <col min="10963" max="10963" width="9.59765625" style="64" customWidth="1"/>
    <col min="10964" max="10964" width="15.19921875" style="64" customWidth="1"/>
    <col min="10965" max="10965" width="11.8984375" style="64" customWidth="1"/>
    <col min="10966" max="10966" width="10.796875" style="64" customWidth="1"/>
    <col min="10967" max="10978" width="11.3984375" style="64" customWidth="1"/>
    <col min="10979" max="10979" width="13.19921875" style="64" customWidth="1"/>
    <col min="10980" max="11202" width="12.09765625" style="64"/>
    <col min="11203" max="11203" width="8.296875" style="64" customWidth="1"/>
    <col min="11204" max="11205" width="10.3984375" style="64" customWidth="1"/>
    <col min="11206" max="11206" width="36" style="64" customWidth="1"/>
    <col min="11207" max="11210" width="15.09765625" style="64" customWidth="1"/>
    <col min="11211" max="11211" width="12.69921875" style="64" customWidth="1"/>
    <col min="11212" max="11212" width="12.296875" style="64" customWidth="1"/>
    <col min="11213" max="11213" width="13.69921875" style="64" customWidth="1"/>
    <col min="11214" max="11214" width="9.69921875" style="64" customWidth="1"/>
    <col min="11215" max="11215" width="14.59765625" style="64" customWidth="1"/>
    <col min="11216" max="11216" width="12.3984375" style="64" customWidth="1"/>
    <col min="11217" max="11217" width="11.796875" style="64" customWidth="1"/>
    <col min="11218" max="11218" width="12.3984375" style="64" customWidth="1"/>
    <col min="11219" max="11219" width="9.59765625" style="64" customWidth="1"/>
    <col min="11220" max="11220" width="15.19921875" style="64" customWidth="1"/>
    <col min="11221" max="11221" width="11.8984375" style="64" customWidth="1"/>
    <col min="11222" max="11222" width="10.796875" style="64" customWidth="1"/>
    <col min="11223" max="11234" width="11.3984375" style="64" customWidth="1"/>
    <col min="11235" max="11235" width="13.19921875" style="64" customWidth="1"/>
    <col min="11236" max="11458" width="12.09765625" style="64"/>
    <col min="11459" max="11459" width="8.296875" style="64" customWidth="1"/>
    <col min="11460" max="11461" width="10.3984375" style="64" customWidth="1"/>
    <col min="11462" max="11462" width="36" style="64" customWidth="1"/>
    <col min="11463" max="11466" width="15.09765625" style="64" customWidth="1"/>
    <col min="11467" max="11467" width="12.69921875" style="64" customWidth="1"/>
    <col min="11468" max="11468" width="12.296875" style="64" customWidth="1"/>
    <col min="11469" max="11469" width="13.69921875" style="64" customWidth="1"/>
    <col min="11470" max="11470" width="9.69921875" style="64" customWidth="1"/>
    <col min="11471" max="11471" width="14.59765625" style="64" customWidth="1"/>
    <col min="11472" max="11472" width="12.3984375" style="64" customWidth="1"/>
    <col min="11473" max="11473" width="11.796875" style="64" customWidth="1"/>
    <col min="11474" max="11474" width="12.3984375" style="64" customWidth="1"/>
    <col min="11475" max="11475" width="9.59765625" style="64" customWidth="1"/>
    <col min="11476" max="11476" width="15.19921875" style="64" customWidth="1"/>
    <col min="11477" max="11477" width="11.8984375" style="64" customWidth="1"/>
    <col min="11478" max="11478" width="10.796875" style="64" customWidth="1"/>
    <col min="11479" max="11490" width="11.3984375" style="64" customWidth="1"/>
    <col min="11491" max="11491" width="13.19921875" style="64" customWidth="1"/>
    <col min="11492" max="11714" width="12.09765625" style="64"/>
    <col min="11715" max="11715" width="8.296875" style="64" customWidth="1"/>
    <col min="11716" max="11717" width="10.3984375" style="64" customWidth="1"/>
    <col min="11718" max="11718" width="36" style="64" customWidth="1"/>
    <col min="11719" max="11722" width="15.09765625" style="64" customWidth="1"/>
    <col min="11723" max="11723" width="12.69921875" style="64" customWidth="1"/>
    <col min="11724" max="11724" width="12.296875" style="64" customWidth="1"/>
    <col min="11725" max="11725" width="13.69921875" style="64" customWidth="1"/>
    <col min="11726" max="11726" width="9.69921875" style="64" customWidth="1"/>
    <col min="11727" max="11727" width="14.59765625" style="64" customWidth="1"/>
    <col min="11728" max="11728" width="12.3984375" style="64" customWidth="1"/>
    <col min="11729" max="11729" width="11.796875" style="64" customWidth="1"/>
    <col min="11730" max="11730" width="12.3984375" style="64" customWidth="1"/>
    <col min="11731" max="11731" width="9.59765625" style="64" customWidth="1"/>
    <col min="11732" max="11732" width="15.19921875" style="64" customWidth="1"/>
    <col min="11733" max="11733" width="11.8984375" style="64" customWidth="1"/>
    <col min="11734" max="11734" width="10.796875" style="64" customWidth="1"/>
    <col min="11735" max="11746" width="11.3984375" style="64" customWidth="1"/>
    <col min="11747" max="11747" width="13.19921875" style="64" customWidth="1"/>
    <col min="11748" max="11970" width="12.09765625" style="64"/>
    <col min="11971" max="11971" width="8.296875" style="64" customWidth="1"/>
    <col min="11972" max="11973" width="10.3984375" style="64" customWidth="1"/>
    <col min="11974" max="11974" width="36" style="64" customWidth="1"/>
    <col min="11975" max="11978" width="15.09765625" style="64" customWidth="1"/>
    <col min="11979" max="11979" width="12.69921875" style="64" customWidth="1"/>
    <col min="11980" max="11980" width="12.296875" style="64" customWidth="1"/>
    <col min="11981" max="11981" width="13.69921875" style="64" customWidth="1"/>
    <col min="11982" max="11982" width="9.69921875" style="64" customWidth="1"/>
    <col min="11983" max="11983" width="14.59765625" style="64" customWidth="1"/>
    <col min="11984" max="11984" width="12.3984375" style="64" customWidth="1"/>
    <col min="11985" max="11985" width="11.796875" style="64" customWidth="1"/>
    <col min="11986" max="11986" width="12.3984375" style="64" customWidth="1"/>
    <col min="11987" max="11987" width="9.59765625" style="64" customWidth="1"/>
    <col min="11988" max="11988" width="15.19921875" style="64" customWidth="1"/>
    <col min="11989" max="11989" width="11.8984375" style="64" customWidth="1"/>
    <col min="11990" max="11990" width="10.796875" style="64" customWidth="1"/>
    <col min="11991" max="12002" width="11.3984375" style="64" customWidth="1"/>
    <col min="12003" max="12003" width="13.19921875" style="64" customWidth="1"/>
    <col min="12004" max="12226" width="12.09765625" style="64"/>
    <col min="12227" max="12227" width="8.296875" style="64" customWidth="1"/>
    <col min="12228" max="12229" width="10.3984375" style="64" customWidth="1"/>
    <col min="12230" max="12230" width="36" style="64" customWidth="1"/>
    <col min="12231" max="12234" width="15.09765625" style="64" customWidth="1"/>
    <col min="12235" max="12235" width="12.69921875" style="64" customWidth="1"/>
    <col min="12236" max="12236" width="12.296875" style="64" customWidth="1"/>
    <col min="12237" max="12237" width="13.69921875" style="64" customWidth="1"/>
    <col min="12238" max="12238" width="9.69921875" style="64" customWidth="1"/>
    <col min="12239" max="12239" width="14.59765625" style="64" customWidth="1"/>
    <col min="12240" max="12240" width="12.3984375" style="64" customWidth="1"/>
    <col min="12241" max="12241" width="11.796875" style="64" customWidth="1"/>
    <col min="12242" max="12242" width="12.3984375" style="64" customWidth="1"/>
    <col min="12243" max="12243" width="9.59765625" style="64" customWidth="1"/>
    <col min="12244" max="12244" width="15.19921875" style="64" customWidth="1"/>
    <col min="12245" max="12245" width="11.8984375" style="64" customWidth="1"/>
    <col min="12246" max="12246" width="10.796875" style="64" customWidth="1"/>
    <col min="12247" max="12258" width="11.3984375" style="64" customWidth="1"/>
    <col min="12259" max="12259" width="13.19921875" style="64" customWidth="1"/>
    <col min="12260" max="12482" width="12.09765625" style="64"/>
    <col min="12483" max="12483" width="8.296875" style="64" customWidth="1"/>
    <col min="12484" max="12485" width="10.3984375" style="64" customWidth="1"/>
    <col min="12486" max="12486" width="36" style="64" customWidth="1"/>
    <col min="12487" max="12490" width="15.09765625" style="64" customWidth="1"/>
    <col min="12491" max="12491" width="12.69921875" style="64" customWidth="1"/>
    <col min="12492" max="12492" width="12.296875" style="64" customWidth="1"/>
    <col min="12493" max="12493" width="13.69921875" style="64" customWidth="1"/>
    <col min="12494" max="12494" width="9.69921875" style="64" customWidth="1"/>
    <col min="12495" max="12495" width="14.59765625" style="64" customWidth="1"/>
    <col min="12496" max="12496" width="12.3984375" style="64" customWidth="1"/>
    <col min="12497" max="12497" width="11.796875" style="64" customWidth="1"/>
    <col min="12498" max="12498" width="12.3984375" style="64" customWidth="1"/>
    <col min="12499" max="12499" width="9.59765625" style="64" customWidth="1"/>
    <col min="12500" max="12500" width="15.19921875" style="64" customWidth="1"/>
    <col min="12501" max="12501" width="11.8984375" style="64" customWidth="1"/>
    <col min="12502" max="12502" width="10.796875" style="64" customWidth="1"/>
    <col min="12503" max="12514" width="11.3984375" style="64" customWidth="1"/>
    <col min="12515" max="12515" width="13.19921875" style="64" customWidth="1"/>
    <col min="12516" max="12738" width="12.09765625" style="64"/>
    <col min="12739" max="12739" width="8.296875" style="64" customWidth="1"/>
    <col min="12740" max="12741" width="10.3984375" style="64" customWidth="1"/>
    <col min="12742" max="12742" width="36" style="64" customWidth="1"/>
    <col min="12743" max="12746" width="15.09765625" style="64" customWidth="1"/>
    <col min="12747" max="12747" width="12.69921875" style="64" customWidth="1"/>
    <col min="12748" max="12748" width="12.296875" style="64" customWidth="1"/>
    <col min="12749" max="12749" width="13.69921875" style="64" customWidth="1"/>
    <col min="12750" max="12750" width="9.69921875" style="64" customWidth="1"/>
    <col min="12751" max="12751" width="14.59765625" style="64" customWidth="1"/>
    <col min="12752" max="12752" width="12.3984375" style="64" customWidth="1"/>
    <col min="12753" max="12753" width="11.796875" style="64" customWidth="1"/>
    <col min="12754" max="12754" width="12.3984375" style="64" customWidth="1"/>
    <col min="12755" max="12755" width="9.59765625" style="64" customWidth="1"/>
    <col min="12756" max="12756" width="15.19921875" style="64" customWidth="1"/>
    <col min="12757" max="12757" width="11.8984375" style="64" customWidth="1"/>
    <col min="12758" max="12758" width="10.796875" style="64" customWidth="1"/>
    <col min="12759" max="12770" width="11.3984375" style="64" customWidth="1"/>
    <col min="12771" max="12771" width="13.19921875" style="64" customWidth="1"/>
    <col min="12772" max="12994" width="12.09765625" style="64"/>
    <col min="12995" max="12995" width="8.296875" style="64" customWidth="1"/>
    <col min="12996" max="12997" width="10.3984375" style="64" customWidth="1"/>
    <col min="12998" max="12998" width="36" style="64" customWidth="1"/>
    <col min="12999" max="13002" width="15.09765625" style="64" customWidth="1"/>
    <col min="13003" max="13003" width="12.69921875" style="64" customWidth="1"/>
    <col min="13004" max="13004" width="12.296875" style="64" customWidth="1"/>
    <col min="13005" max="13005" width="13.69921875" style="64" customWidth="1"/>
    <col min="13006" max="13006" width="9.69921875" style="64" customWidth="1"/>
    <col min="13007" max="13007" width="14.59765625" style="64" customWidth="1"/>
    <col min="13008" max="13008" width="12.3984375" style="64" customWidth="1"/>
    <col min="13009" max="13009" width="11.796875" style="64" customWidth="1"/>
    <col min="13010" max="13010" width="12.3984375" style="64" customWidth="1"/>
    <col min="13011" max="13011" width="9.59765625" style="64" customWidth="1"/>
    <col min="13012" max="13012" width="15.19921875" style="64" customWidth="1"/>
    <col min="13013" max="13013" width="11.8984375" style="64" customWidth="1"/>
    <col min="13014" max="13014" width="10.796875" style="64" customWidth="1"/>
    <col min="13015" max="13026" width="11.3984375" style="64" customWidth="1"/>
    <col min="13027" max="13027" width="13.19921875" style="64" customWidth="1"/>
    <col min="13028" max="13250" width="12.09765625" style="64"/>
    <col min="13251" max="13251" width="8.296875" style="64" customWidth="1"/>
    <col min="13252" max="13253" width="10.3984375" style="64" customWidth="1"/>
    <col min="13254" max="13254" width="36" style="64" customWidth="1"/>
    <col min="13255" max="13258" width="15.09765625" style="64" customWidth="1"/>
    <col min="13259" max="13259" width="12.69921875" style="64" customWidth="1"/>
    <col min="13260" max="13260" width="12.296875" style="64" customWidth="1"/>
    <col min="13261" max="13261" width="13.69921875" style="64" customWidth="1"/>
    <col min="13262" max="13262" width="9.69921875" style="64" customWidth="1"/>
    <col min="13263" max="13263" width="14.59765625" style="64" customWidth="1"/>
    <col min="13264" max="13264" width="12.3984375" style="64" customWidth="1"/>
    <col min="13265" max="13265" width="11.796875" style="64" customWidth="1"/>
    <col min="13266" max="13266" width="12.3984375" style="64" customWidth="1"/>
    <col min="13267" max="13267" width="9.59765625" style="64" customWidth="1"/>
    <col min="13268" max="13268" width="15.19921875" style="64" customWidth="1"/>
    <col min="13269" max="13269" width="11.8984375" style="64" customWidth="1"/>
    <col min="13270" max="13270" width="10.796875" style="64" customWidth="1"/>
    <col min="13271" max="13282" width="11.3984375" style="64" customWidth="1"/>
    <col min="13283" max="13283" width="13.19921875" style="64" customWidth="1"/>
    <col min="13284" max="13506" width="12.09765625" style="64"/>
    <col min="13507" max="13507" width="8.296875" style="64" customWidth="1"/>
    <col min="13508" max="13509" width="10.3984375" style="64" customWidth="1"/>
    <col min="13510" max="13510" width="36" style="64" customWidth="1"/>
    <col min="13511" max="13514" width="15.09765625" style="64" customWidth="1"/>
    <col min="13515" max="13515" width="12.69921875" style="64" customWidth="1"/>
    <col min="13516" max="13516" width="12.296875" style="64" customWidth="1"/>
    <col min="13517" max="13517" width="13.69921875" style="64" customWidth="1"/>
    <col min="13518" max="13518" width="9.69921875" style="64" customWidth="1"/>
    <col min="13519" max="13519" width="14.59765625" style="64" customWidth="1"/>
    <col min="13520" max="13520" width="12.3984375" style="64" customWidth="1"/>
    <col min="13521" max="13521" width="11.796875" style="64" customWidth="1"/>
    <col min="13522" max="13522" width="12.3984375" style="64" customWidth="1"/>
    <col min="13523" max="13523" width="9.59765625" style="64" customWidth="1"/>
    <col min="13524" max="13524" width="15.19921875" style="64" customWidth="1"/>
    <col min="13525" max="13525" width="11.8984375" style="64" customWidth="1"/>
    <col min="13526" max="13526" width="10.796875" style="64" customWidth="1"/>
    <col min="13527" max="13538" width="11.3984375" style="64" customWidth="1"/>
    <col min="13539" max="13539" width="13.19921875" style="64" customWidth="1"/>
    <col min="13540" max="13762" width="12.09765625" style="64"/>
    <col min="13763" max="13763" width="8.296875" style="64" customWidth="1"/>
    <col min="13764" max="13765" width="10.3984375" style="64" customWidth="1"/>
    <col min="13766" max="13766" width="36" style="64" customWidth="1"/>
    <col min="13767" max="13770" width="15.09765625" style="64" customWidth="1"/>
    <col min="13771" max="13771" width="12.69921875" style="64" customWidth="1"/>
    <col min="13772" max="13772" width="12.296875" style="64" customWidth="1"/>
    <col min="13773" max="13773" width="13.69921875" style="64" customWidth="1"/>
    <col min="13774" max="13774" width="9.69921875" style="64" customWidth="1"/>
    <col min="13775" max="13775" width="14.59765625" style="64" customWidth="1"/>
    <col min="13776" max="13776" width="12.3984375" style="64" customWidth="1"/>
    <col min="13777" max="13777" width="11.796875" style="64" customWidth="1"/>
    <col min="13778" max="13778" width="12.3984375" style="64" customWidth="1"/>
    <col min="13779" max="13779" width="9.59765625" style="64" customWidth="1"/>
    <col min="13780" max="13780" width="15.19921875" style="64" customWidth="1"/>
    <col min="13781" max="13781" width="11.8984375" style="64" customWidth="1"/>
    <col min="13782" max="13782" width="10.796875" style="64" customWidth="1"/>
    <col min="13783" max="13794" width="11.3984375" style="64" customWidth="1"/>
    <col min="13795" max="13795" width="13.19921875" style="64" customWidth="1"/>
    <col min="13796" max="14018" width="12.09765625" style="64"/>
    <col min="14019" max="14019" width="8.296875" style="64" customWidth="1"/>
    <col min="14020" max="14021" width="10.3984375" style="64" customWidth="1"/>
    <col min="14022" max="14022" width="36" style="64" customWidth="1"/>
    <col min="14023" max="14026" width="15.09765625" style="64" customWidth="1"/>
    <col min="14027" max="14027" width="12.69921875" style="64" customWidth="1"/>
    <col min="14028" max="14028" width="12.296875" style="64" customWidth="1"/>
    <col min="14029" max="14029" width="13.69921875" style="64" customWidth="1"/>
    <col min="14030" max="14030" width="9.69921875" style="64" customWidth="1"/>
    <col min="14031" max="14031" width="14.59765625" style="64" customWidth="1"/>
    <col min="14032" max="14032" width="12.3984375" style="64" customWidth="1"/>
    <col min="14033" max="14033" width="11.796875" style="64" customWidth="1"/>
    <col min="14034" max="14034" width="12.3984375" style="64" customWidth="1"/>
    <col min="14035" max="14035" width="9.59765625" style="64" customWidth="1"/>
    <col min="14036" max="14036" width="15.19921875" style="64" customWidth="1"/>
    <col min="14037" max="14037" width="11.8984375" style="64" customWidth="1"/>
    <col min="14038" max="14038" width="10.796875" style="64" customWidth="1"/>
    <col min="14039" max="14050" width="11.3984375" style="64" customWidth="1"/>
    <col min="14051" max="14051" width="13.19921875" style="64" customWidth="1"/>
    <col min="14052" max="14274" width="12.09765625" style="64"/>
    <col min="14275" max="14275" width="8.296875" style="64" customWidth="1"/>
    <col min="14276" max="14277" width="10.3984375" style="64" customWidth="1"/>
    <col min="14278" max="14278" width="36" style="64" customWidth="1"/>
    <col min="14279" max="14282" width="15.09765625" style="64" customWidth="1"/>
    <col min="14283" max="14283" width="12.69921875" style="64" customWidth="1"/>
    <col min="14284" max="14284" width="12.296875" style="64" customWidth="1"/>
    <col min="14285" max="14285" width="13.69921875" style="64" customWidth="1"/>
    <col min="14286" max="14286" width="9.69921875" style="64" customWidth="1"/>
    <col min="14287" max="14287" width="14.59765625" style="64" customWidth="1"/>
    <col min="14288" max="14288" width="12.3984375" style="64" customWidth="1"/>
    <col min="14289" max="14289" width="11.796875" style="64" customWidth="1"/>
    <col min="14290" max="14290" width="12.3984375" style="64" customWidth="1"/>
    <col min="14291" max="14291" width="9.59765625" style="64" customWidth="1"/>
    <col min="14292" max="14292" width="15.19921875" style="64" customWidth="1"/>
    <col min="14293" max="14293" width="11.8984375" style="64" customWidth="1"/>
    <col min="14294" max="14294" width="10.796875" style="64" customWidth="1"/>
    <col min="14295" max="14306" width="11.3984375" style="64" customWidth="1"/>
    <col min="14307" max="14307" width="13.19921875" style="64" customWidth="1"/>
    <col min="14308" max="14530" width="12.09765625" style="64"/>
    <col min="14531" max="14531" width="8.296875" style="64" customWidth="1"/>
    <col min="14532" max="14533" width="10.3984375" style="64" customWidth="1"/>
    <col min="14534" max="14534" width="36" style="64" customWidth="1"/>
    <col min="14535" max="14538" width="15.09765625" style="64" customWidth="1"/>
    <col min="14539" max="14539" width="12.69921875" style="64" customWidth="1"/>
    <col min="14540" max="14540" width="12.296875" style="64" customWidth="1"/>
    <col min="14541" max="14541" width="13.69921875" style="64" customWidth="1"/>
    <col min="14542" max="14542" width="9.69921875" style="64" customWidth="1"/>
    <col min="14543" max="14543" width="14.59765625" style="64" customWidth="1"/>
    <col min="14544" max="14544" width="12.3984375" style="64" customWidth="1"/>
    <col min="14545" max="14545" width="11.796875" style="64" customWidth="1"/>
    <col min="14546" max="14546" width="12.3984375" style="64" customWidth="1"/>
    <col min="14547" max="14547" width="9.59765625" style="64" customWidth="1"/>
    <col min="14548" max="14548" width="15.19921875" style="64" customWidth="1"/>
    <col min="14549" max="14549" width="11.8984375" style="64" customWidth="1"/>
    <col min="14550" max="14550" width="10.796875" style="64" customWidth="1"/>
    <col min="14551" max="14562" width="11.3984375" style="64" customWidth="1"/>
    <col min="14563" max="14563" width="13.19921875" style="64" customWidth="1"/>
    <col min="14564" max="14786" width="12.09765625" style="64"/>
    <col min="14787" max="14787" width="8.296875" style="64" customWidth="1"/>
    <col min="14788" max="14789" width="10.3984375" style="64" customWidth="1"/>
    <col min="14790" max="14790" width="36" style="64" customWidth="1"/>
    <col min="14791" max="14794" width="15.09765625" style="64" customWidth="1"/>
    <col min="14795" max="14795" width="12.69921875" style="64" customWidth="1"/>
    <col min="14796" max="14796" width="12.296875" style="64" customWidth="1"/>
    <col min="14797" max="14797" width="13.69921875" style="64" customWidth="1"/>
    <col min="14798" max="14798" width="9.69921875" style="64" customWidth="1"/>
    <col min="14799" max="14799" width="14.59765625" style="64" customWidth="1"/>
    <col min="14800" max="14800" width="12.3984375" style="64" customWidth="1"/>
    <col min="14801" max="14801" width="11.796875" style="64" customWidth="1"/>
    <col min="14802" max="14802" width="12.3984375" style="64" customWidth="1"/>
    <col min="14803" max="14803" width="9.59765625" style="64" customWidth="1"/>
    <col min="14804" max="14804" width="15.19921875" style="64" customWidth="1"/>
    <col min="14805" max="14805" width="11.8984375" style="64" customWidth="1"/>
    <col min="14806" max="14806" width="10.796875" style="64" customWidth="1"/>
    <col min="14807" max="14818" width="11.3984375" style="64" customWidth="1"/>
    <col min="14819" max="14819" width="13.19921875" style="64" customWidth="1"/>
    <col min="14820" max="15042" width="12.09765625" style="64"/>
    <col min="15043" max="15043" width="8.296875" style="64" customWidth="1"/>
    <col min="15044" max="15045" width="10.3984375" style="64" customWidth="1"/>
    <col min="15046" max="15046" width="36" style="64" customWidth="1"/>
    <col min="15047" max="15050" width="15.09765625" style="64" customWidth="1"/>
    <col min="15051" max="15051" width="12.69921875" style="64" customWidth="1"/>
    <col min="15052" max="15052" width="12.296875" style="64" customWidth="1"/>
    <col min="15053" max="15053" width="13.69921875" style="64" customWidth="1"/>
    <col min="15054" max="15054" width="9.69921875" style="64" customWidth="1"/>
    <col min="15055" max="15055" width="14.59765625" style="64" customWidth="1"/>
    <col min="15056" max="15056" width="12.3984375" style="64" customWidth="1"/>
    <col min="15057" max="15057" width="11.796875" style="64" customWidth="1"/>
    <col min="15058" max="15058" width="12.3984375" style="64" customWidth="1"/>
    <col min="15059" max="15059" width="9.59765625" style="64" customWidth="1"/>
    <col min="15060" max="15060" width="15.19921875" style="64" customWidth="1"/>
    <col min="15061" max="15061" width="11.8984375" style="64" customWidth="1"/>
    <col min="15062" max="15062" width="10.796875" style="64" customWidth="1"/>
    <col min="15063" max="15074" width="11.3984375" style="64" customWidth="1"/>
    <col min="15075" max="15075" width="13.19921875" style="64" customWidth="1"/>
    <col min="15076" max="15298" width="12.09765625" style="64"/>
    <col min="15299" max="15299" width="8.296875" style="64" customWidth="1"/>
    <col min="15300" max="15301" width="10.3984375" style="64" customWidth="1"/>
    <col min="15302" max="15302" width="36" style="64" customWidth="1"/>
    <col min="15303" max="15306" width="15.09765625" style="64" customWidth="1"/>
    <col min="15307" max="15307" width="12.69921875" style="64" customWidth="1"/>
    <col min="15308" max="15308" width="12.296875" style="64" customWidth="1"/>
    <col min="15309" max="15309" width="13.69921875" style="64" customWidth="1"/>
    <col min="15310" max="15310" width="9.69921875" style="64" customWidth="1"/>
    <col min="15311" max="15311" width="14.59765625" style="64" customWidth="1"/>
    <col min="15312" max="15312" width="12.3984375" style="64" customWidth="1"/>
    <col min="15313" max="15313" width="11.796875" style="64" customWidth="1"/>
    <col min="15314" max="15314" width="12.3984375" style="64" customWidth="1"/>
    <col min="15315" max="15315" width="9.59765625" style="64" customWidth="1"/>
    <col min="15316" max="15316" width="15.19921875" style="64" customWidth="1"/>
    <col min="15317" max="15317" width="11.8984375" style="64" customWidth="1"/>
    <col min="15318" max="15318" width="10.796875" style="64" customWidth="1"/>
    <col min="15319" max="15330" width="11.3984375" style="64" customWidth="1"/>
    <col min="15331" max="15331" width="13.19921875" style="64" customWidth="1"/>
    <col min="15332" max="15554" width="12.09765625" style="64"/>
    <col min="15555" max="15555" width="8.296875" style="64" customWidth="1"/>
    <col min="15556" max="15557" width="10.3984375" style="64" customWidth="1"/>
    <col min="15558" max="15558" width="36" style="64" customWidth="1"/>
    <col min="15559" max="15562" width="15.09765625" style="64" customWidth="1"/>
    <col min="15563" max="15563" width="12.69921875" style="64" customWidth="1"/>
    <col min="15564" max="15564" width="12.296875" style="64" customWidth="1"/>
    <col min="15565" max="15565" width="13.69921875" style="64" customWidth="1"/>
    <col min="15566" max="15566" width="9.69921875" style="64" customWidth="1"/>
    <col min="15567" max="15567" width="14.59765625" style="64" customWidth="1"/>
    <col min="15568" max="15568" width="12.3984375" style="64" customWidth="1"/>
    <col min="15569" max="15569" width="11.796875" style="64" customWidth="1"/>
    <col min="15570" max="15570" width="12.3984375" style="64" customWidth="1"/>
    <col min="15571" max="15571" width="9.59765625" style="64" customWidth="1"/>
    <col min="15572" max="15572" width="15.19921875" style="64" customWidth="1"/>
    <col min="15573" max="15573" width="11.8984375" style="64" customWidth="1"/>
    <col min="15574" max="15574" width="10.796875" style="64" customWidth="1"/>
    <col min="15575" max="15586" width="11.3984375" style="64" customWidth="1"/>
    <col min="15587" max="15587" width="13.19921875" style="64" customWidth="1"/>
    <col min="15588" max="15810" width="12.09765625" style="64"/>
    <col min="15811" max="15811" width="8.296875" style="64" customWidth="1"/>
    <col min="15812" max="15813" width="10.3984375" style="64" customWidth="1"/>
    <col min="15814" max="15814" width="36" style="64" customWidth="1"/>
    <col min="15815" max="15818" width="15.09765625" style="64" customWidth="1"/>
    <col min="15819" max="15819" width="12.69921875" style="64" customWidth="1"/>
    <col min="15820" max="15820" width="12.296875" style="64" customWidth="1"/>
    <col min="15821" max="15821" width="13.69921875" style="64" customWidth="1"/>
    <col min="15822" max="15822" width="9.69921875" style="64" customWidth="1"/>
    <col min="15823" max="15823" width="14.59765625" style="64" customWidth="1"/>
    <col min="15824" max="15824" width="12.3984375" style="64" customWidth="1"/>
    <col min="15825" max="15825" width="11.796875" style="64" customWidth="1"/>
    <col min="15826" max="15826" width="12.3984375" style="64" customWidth="1"/>
    <col min="15827" max="15827" width="9.59765625" style="64" customWidth="1"/>
    <col min="15828" max="15828" width="15.19921875" style="64" customWidth="1"/>
    <col min="15829" max="15829" width="11.8984375" style="64" customWidth="1"/>
    <col min="15830" max="15830" width="10.796875" style="64" customWidth="1"/>
    <col min="15831" max="15842" width="11.3984375" style="64" customWidth="1"/>
    <col min="15843" max="15843" width="13.19921875" style="64" customWidth="1"/>
    <col min="15844" max="16066" width="12.09765625" style="64"/>
    <col min="16067" max="16067" width="8.296875" style="64" customWidth="1"/>
    <col min="16068" max="16069" width="10.3984375" style="64" customWidth="1"/>
    <col min="16070" max="16070" width="36" style="64" customWidth="1"/>
    <col min="16071" max="16074" width="15.09765625" style="64" customWidth="1"/>
    <col min="16075" max="16075" width="12.69921875" style="64" customWidth="1"/>
    <col min="16076" max="16076" width="12.296875" style="64" customWidth="1"/>
    <col min="16077" max="16077" width="13.69921875" style="64" customWidth="1"/>
    <col min="16078" max="16078" width="9.69921875" style="64" customWidth="1"/>
    <col min="16079" max="16079" width="14.59765625" style="64" customWidth="1"/>
    <col min="16080" max="16080" width="12.3984375" style="64" customWidth="1"/>
    <col min="16081" max="16081" width="11.796875" style="64" customWidth="1"/>
    <col min="16082" max="16082" width="12.3984375" style="64" customWidth="1"/>
    <col min="16083" max="16083" width="9.59765625" style="64" customWidth="1"/>
    <col min="16084" max="16084" width="15.19921875" style="64" customWidth="1"/>
    <col min="16085" max="16085" width="11.8984375" style="64" customWidth="1"/>
    <col min="16086" max="16086" width="10.796875" style="64" customWidth="1"/>
    <col min="16087" max="16098" width="11.3984375" style="64" customWidth="1"/>
    <col min="16099" max="16099" width="13.19921875" style="64" customWidth="1"/>
    <col min="16100" max="16384" width="12.09765625" style="64"/>
  </cols>
  <sheetData>
    <row r="1" spans="1:28" ht="13" x14ac:dyDescent="0.3">
      <c r="A1" s="109" t="s">
        <v>2</v>
      </c>
      <c r="B1" s="89"/>
      <c r="C1" s="89"/>
      <c r="P1" s="89"/>
    </row>
    <row r="2" spans="1:28" ht="13" x14ac:dyDescent="0.3">
      <c r="A2" s="110" t="s">
        <v>126</v>
      </c>
      <c r="B2" s="83"/>
      <c r="C2" s="83"/>
    </row>
    <row r="3" spans="1:28" x14ac:dyDescent="0.25">
      <c r="A3" s="111"/>
      <c r="B3" s="111"/>
      <c r="C3" s="111"/>
    </row>
    <row r="4" spans="1:28" x14ac:dyDescent="0.25">
      <c r="A4" s="111"/>
      <c r="B4" s="111"/>
      <c r="C4" s="111"/>
    </row>
    <row r="5" spans="1:28" ht="13.5" customHeight="1" x14ac:dyDescent="0.25">
      <c r="F5" s="112">
        <v>43100</v>
      </c>
      <c r="G5" s="112">
        <v>43465</v>
      </c>
      <c r="H5" s="112"/>
      <c r="I5" s="112">
        <v>43830</v>
      </c>
      <c r="J5" s="112"/>
      <c r="K5" s="112">
        <v>44196</v>
      </c>
      <c r="L5" s="112"/>
      <c r="M5" s="112">
        <v>44286</v>
      </c>
      <c r="N5" s="112"/>
      <c r="O5" s="112"/>
      <c r="P5" s="112">
        <v>43100</v>
      </c>
      <c r="Q5" s="112">
        <v>43465</v>
      </c>
      <c r="R5" s="112"/>
      <c r="S5" s="112">
        <v>43830</v>
      </c>
      <c r="T5" s="112"/>
      <c r="U5" s="112">
        <v>44196</v>
      </c>
      <c r="V5" s="112"/>
      <c r="W5" s="112">
        <v>44286</v>
      </c>
    </row>
    <row r="6" spans="1:28" x14ac:dyDescent="0.25">
      <c r="A6" s="79" t="s">
        <v>17</v>
      </c>
      <c r="B6" s="79" t="s">
        <v>18</v>
      </c>
      <c r="C6" s="79" t="s">
        <v>19</v>
      </c>
      <c r="D6" s="80"/>
      <c r="E6" s="80"/>
      <c r="F6" s="80" t="s">
        <v>1</v>
      </c>
      <c r="G6" s="80" t="s">
        <v>1</v>
      </c>
      <c r="H6" s="80"/>
      <c r="I6" s="80" t="s">
        <v>1</v>
      </c>
      <c r="J6" s="80"/>
      <c r="K6" s="80" t="s">
        <v>1</v>
      </c>
      <c r="L6" s="80"/>
      <c r="M6" s="80" t="s">
        <v>1</v>
      </c>
      <c r="N6" s="80"/>
      <c r="O6" s="112"/>
      <c r="P6" s="80" t="s">
        <v>1</v>
      </c>
      <c r="Q6" s="80" t="s">
        <v>1</v>
      </c>
      <c r="R6" s="80"/>
      <c r="S6" s="80" t="s">
        <v>1</v>
      </c>
      <c r="T6" s="80"/>
      <c r="U6" s="80" t="s">
        <v>1</v>
      </c>
      <c r="V6" s="80"/>
      <c r="W6" s="80" t="s">
        <v>1</v>
      </c>
    </row>
    <row r="7" spans="1:28" x14ac:dyDescent="0.25">
      <c r="A7" s="81" t="s">
        <v>20</v>
      </c>
      <c r="B7" s="81" t="s">
        <v>21</v>
      </c>
      <c r="C7" s="81" t="s">
        <v>21</v>
      </c>
      <c r="D7" s="82" t="s">
        <v>22</v>
      </c>
      <c r="E7" s="82"/>
      <c r="F7" s="80" t="s">
        <v>23</v>
      </c>
      <c r="G7" s="80" t="s">
        <v>23</v>
      </c>
      <c r="H7" s="80"/>
      <c r="I7" s="80" t="s">
        <v>23</v>
      </c>
      <c r="J7" s="80"/>
      <c r="K7" s="80" t="s">
        <v>23</v>
      </c>
      <c r="L7" s="80"/>
      <c r="M7" s="80" t="s">
        <v>23</v>
      </c>
      <c r="N7" s="80"/>
      <c r="O7" s="112"/>
      <c r="P7" s="80" t="s">
        <v>23</v>
      </c>
      <c r="Q7" s="80" t="s">
        <v>23</v>
      </c>
      <c r="R7" s="80"/>
      <c r="S7" s="80" t="s">
        <v>23</v>
      </c>
      <c r="T7" s="80"/>
      <c r="U7" s="80" t="s">
        <v>23</v>
      </c>
      <c r="V7" s="80"/>
      <c r="W7" s="80" t="s">
        <v>23</v>
      </c>
    </row>
    <row r="8" spans="1:28" x14ac:dyDescent="0.25">
      <c r="A8" s="81"/>
      <c r="B8" s="81"/>
      <c r="C8" s="81"/>
      <c r="D8" s="83" t="s">
        <v>24</v>
      </c>
      <c r="E8" s="83"/>
      <c r="F8" s="80" t="s">
        <v>0</v>
      </c>
      <c r="G8" s="80" t="s">
        <v>0</v>
      </c>
      <c r="H8" s="80" t="s">
        <v>379</v>
      </c>
      <c r="I8" s="80" t="s">
        <v>0</v>
      </c>
      <c r="J8" s="80" t="s">
        <v>379</v>
      </c>
      <c r="K8" s="80" t="s">
        <v>0</v>
      </c>
      <c r="L8" s="80" t="s">
        <v>379</v>
      </c>
      <c r="M8" s="80" t="s">
        <v>0</v>
      </c>
      <c r="N8" s="80" t="s">
        <v>379</v>
      </c>
      <c r="O8" s="112"/>
      <c r="P8" s="80" t="s">
        <v>124</v>
      </c>
      <c r="Q8" s="80" t="s">
        <v>124</v>
      </c>
      <c r="R8" s="80" t="s">
        <v>379</v>
      </c>
      <c r="S8" s="80" t="s">
        <v>124</v>
      </c>
      <c r="T8" s="80" t="s">
        <v>379</v>
      </c>
      <c r="U8" s="80" t="s">
        <v>124</v>
      </c>
      <c r="V8" s="80" t="s">
        <v>379</v>
      </c>
      <c r="W8" s="80" t="s">
        <v>124</v>
      </c>
      <c r="X8" s="80" t="s">
        <v>379</v>
      </c>
    </row>
    <row r="9" spans="1:28" x14ac:dyDescent="0.25">
      <c r="A9" s="56" t="s">
        <v>25</v>
      </c>
      <c r="B9" s="56">
        <v>1311020</v>
      </c>
      <c r="C9" s="56" t="s">
        <v>26</v>
      </c>
      <c r="D9" s="84" t="s">
        <v>27</v>
      </c>
      <c r="E9" s="84"/>
      <c r="F9" s="113">
        <v>0</v>
      </c>
      <c r="G9" s="113">
        <v>0</v>
      </c>
      <c r="H9" s="113"/>
      <c r="I9" s="113">
        <v>0</v>
      </c>
      <c r="J9" s="113"/>
      <c r="K9" s="113">
        <v>0</v>
      </c>
      <c r="L9" s="113"/>
      <c r="M9" s="113">
        <v>0</v>
      </c>
      <c r="N9" s="113"/>
      <c r="O9" s="112"/>
      <c r="P9" s="113">
        <f>'bal sheet 2017'!J9</f>
        <v>53150.52</v>
      </c>
      <c r="Q9" s="113">
        <f>'bal sheet 2018'!$J9</f>
        <v>53150.52</v>
      </c>
      <c r="R9" s="113">
        <f>Q9-P9</f>
        <v>0</v>
      </c>
      <c r="S9" s="113">
        <v>53151</v>
      </c>
      <c r="T9" s="113">
        <f t="shared" ref="T9:X12" si="0">S9-Q9</f>
        <v>0.48000000000320142</v>
      </c>
      <c r="U9" s="113">
        <v>53151</v>
      </c>
      <c r="V9" s="113">
        <f t="shared" si="0"/>
        <v>0</v>
      </c>
      <c r="W9" s="113">
        <v>53150.52</v>
      </c>
      <c r="X9" s="113">
        <f t="shared" si="0"/>
        <v>-0.48000000000320142</v>
      </c>
    </row>
    <row r="10" spans="1:28" x14ac:dyDescent="0.25">
      <c r="A10" s="56">
        <v>302</v>
      </c>
      <c r="B10" s="56">
        <v>1311020</v>
      </c>
      <c r="C10" s="56"/>
      <c r="D10" s="84" t="s">
        <v>360</v>
      </c>
      <c r="E10" s="84"/>
      <c r="F10" s="113"/>
      <c r="G10" s="113"/>
      <c r="H10" s="113"/>
      <c r="I10" s="113"/>
      <c r="J10" s="113"/>
      <c r="K10" s="113"/>
      <c r="L10" s="113"/>
      <c r="M10" s="113"/>
      <c r="N10" s="113"/>
      <c r="O10" s="112"/>
      <c r="P10" s="113">
        <f>'bal sheet 2017'!J10</f>
        <v>0</v>
      </c>
      <c r="Q10" s="113">
        <f>'bal sheet 2018'!$J10</f>
        <v>0</v>
      </c>
      <c r="R10" s="113">
        <f t="shared" ref="R10:R12" si="1">Q10-P10</f>
        <v>0</v>
      </c>
      <c r="S10" s="113"/>
      <c r="T10" s="113">
        <f t="shared" si="0"/>
        <v>0</v>
      </c>
      <c r="U10" s="113"/>
      <c r="V10" s="113">
        <f t="shared" si="0"/>
        <v>0</v>
      </c>
      <c r="W10" s="113"/>
      <c r="X10" s="113">
        <f t="shared" si="0"/>
        <v>0</v>
      </c>
    </row>
    <row r="11" spans="1:28" x14ac:dyDescent="0.25">
      <c r="A11" s="56">
        <v>303</v>
      </c>
      <c r="B11" s="56">
        <v>1311020</v>
      </c>
      <c r="C11" s="56">
        <v>5505010</v>
      </c>
      <c r="D11" s="84" t="s">
        <v>28</v>
      </c>
      <c r="E11" s="84"/>
      <c r="F11" s="113"/>
      <c r="G11" s="113"/>
      <c r="H11" s="113"/>
      <c r="I11" s="113"/>
      <c r="J11" s="113"/>
      <c r="K11" s="113">
        <v>0</v>
      </c>
      <c r="L11" s="113"/>
      <c r="M11" s="113">
        <v>0</v>
      </c>
      <c r="N11" s="113"/>
      <c r="O11" s="112"/>
      <c r="P11" s="113">
        <f>'bal sheet 2017'!J11</f>
        <v>0</v>
      </c>
      <c r="Q11" s="113">
        <f>'bal sheet 2018'!$J11</f>
        <v>0</v>
      </c>
      <c r="R11" s="113">
        <f t="shared" si="1"/>
        <v>0</v>
      </c>
      <c r="S11" s="113">
        <v>0</v>
      </c>
      <c r="T11" s="113">
        <f t="shared" si="0"/>
        <v>0</v>
      </c>
      <c r="U11" s="113">
        <v>1377728</v>
      </c>
      <c r="V11" s="113">
        <f t="shared" si="0"/>
        <v>1377728</v>
      </c>
      <c r="W11" s="113">
        <v>0</v>
      </c>
      <c r="X11" s="113">
        <f t="shared" si="0"/>
        <v>-1377728</v>
      </c>
      <c r="Z11" s="150" t="s">
        <v>374</v>
      </c>
      <c r="AA11" s="151"/>
      <c r="AB11" s="151"/>
    </row>
    <row r="12" spans="1:28" x14ac:dyDescent="0.25">
      <c r="A12" s="56">
        <v>303</v>
      </c>
      <c r="B12" s="56">
        <v>1311020</v>
      </c>
      <c r="C12" s="56">
        <v>5505010</v>
      </c>
      <c r="D12" s="84" t="s">
        <v>29</v>
      </c>
      <c r="E12" s="84"/>
      <c r="F12" s="114">
        <v>101354.29999999999</v>
      </c>
      <c r="G12" s="114">
        <v>135239.09999999998</v>
      </c>
      <c r="H12" s="114">
        <f>G12-F12</f>
        <v>33884.799999999988</v>
      </c>
      <c r="I12" s="114">
        <v>185506.44999999998</v>
      </c>
      <c r="J12" s="114">
        <f>I12-G12</f>
        <v>50267.350000000006</v>
      </c>
      <c r="K12" s="114">
        <v>271625.48999999993</v>
      </c>
      <c r="L12" s="114">
        <f>K12-I12</f>
        <v>86119.03999999995</v>
      </c>
      <c r="M12" s="114">
        <v>272322.37999999995</v>
      </c>
      <c r="N12" s="114">
        <f>M12-K12</f>
        <v>696.89000000001397</v>
      </c>
      <c r="O12" s="112"/>
      <c r="P12" s="114">
        <f>'bal sheet 2017'!J12</f>
        <v>0</v>
      </c>
      <c r="Q12" s="114">
        <f>'bal sheet 2018'!$J12</f>
        <v>0</v>
      </c>
      <c r="R12" s="114">
        <f t="shared" si="1"/>
        <v>0</v>
      </c>
      <c r="S12" s="114">
        <v>4524747.03</v>
      </c>
      <c r="T12" s="114">
        <f t="shared" si="0"/>
        <v>4524747.03</v>
      </c>
      <c r="U12" s="114">
        <f>3568279</f>
        <v>3568279</v>
      </c>
      <c r="V12" s="114">
        <f t="shared" si="0"/>
        <v>-956468.03000000026</v>
      </c>
      <c r="W12" s="114">
        <v>5023941.620000001</v>
      </c>
      <c r="X12" s="114">
        <f t="shared" si="0"/>
        <v>1455662.620000001</v>
      </c>
      <c r="Z12" s="151"/>
      <c r="AA12" s="151"/>
      <c r="AB12" s="151"/>
    </row>
    <row r="13" spans="1:28" x14ac:dyDescent="0.25">
      <c r="A13" s="86"/>
      <c r="B13" s="86"/>
      <c r="C13" s="86"/>
      <c r="D13" s="84" t="s">
        <v>30</v>
      </c>
      <c r="E13" s="84"/>
      <c r="F13" s="114">
        <f>SUM(F9:F12)</f>
        <v>101354.29999999999</v>
      </c>
      <c r="G13" s="114">
        <f t="shared" ref="G13:N13" si="2">SUM(G9:G12)</f>
        <v>135239.09999999998</v>
      </c>
      <c r="H13" s="114">
        <f t="shared" si="2"/>
        <v>33884.799999999988</v>
      </c>
      <c r="I13" s="114">
        <f t="shared" si="2"/>
        <v>185506.44999999998</v>
      </c>
      <c r="J13" s="114">
        <f t="shared" si="2"/>
        <v>50267.350000000006</v>
      </c>
      <c r="K13" s="114">
        <f t="shared" si="2"/>
        <v>271625.48999999993</v>
      </c>
      <c r="L13" s="114">
        <f t="shared" si="2"/>
        <v>86119.03999999995</v>
      </c>
      <c r="M13" s="114">
        <f t="shared" si="2"/>
        <v>272322.37999999995</v>
      </c>
      <c r="N13" s="114">
        <f t="shared" si="2"/>
        <v>696.89000000001397</v>
      </c>
      <c r="O13" s="112"/>
      <c r="P13" s="114">
        <f>SUM(P9:P12)</f>
        <v>53150.52</v>
      </c>
      <c r="Q13" s="114">
        <f t="shared" ref="Q13:X13" si="3">SUM(Q9:Q12)</f>
        <v>53150.52</v>
      </c>
      <c r="R13" s="114">
        <f t="shared" si="3"/>
        <v>0</v>
      </c>
      <c r="S13" s="114">
        <f t="shared" si="3"/>
        <v>4577898.03</v>
      </c>
      <c r="T13" s="114">
        <f t="shared" si="3"/>
        <v>4524747.5100000007</v>
      </c>
      <c r="U13" s="114">
        <f t="shared" si="3"/>
        <v>4999158</v>
      </c>
      <c r="V13" s="114">
        <f t="shared" si="3"/>
        <v>421259.96999999974</v>
      </c>
      <c r="W13" s="114">
        <f t="shared" si="3"/>
        <v>5077092.1400000006</v>
      </c>
      <c r="X13" s="114">
        <f t="shared" si="3"/>
        <v>77934.140000001062</v>
      </c>
    </row>
    <row r="14" spans="1:28" x14ac:dyDescent="0.25">
      <c r="A14" s="86"/>
      <c r="B14" s="86"/>
      <c r="C14" s="86"/>
      <c r="F14" s="113"/>
      <c r="G14" s="113"/>
      <c r="H14" s="113"/>
      <c r="I14" s="113"/>
      <c r="J14" s="113"/>
      <c r="K14" s="113"/>
      <c r="L14" s="113"/>
      <c r="M14" s="113"/>
      <c r="N14" s="113"/>
      <c r="O14" s="112"/>
      <c r="P14" s="113"/>
      <c r="Q14" s="113"/>
      <c r="R14" s="113"/>
      <c r="S14" s="113"/>
      <c r="T14" s="113"/>
      <c r="U14" s="113"/>
      <c r="V14" s="113"/>
      <c r="W14" s="113"/>
      <c r="X14" s="113"/>
    </row>
    <row r="15" spans="1:28" x14ac:dyDescent="0.25">
      <c r="A15" s="86"/>
      <c r="B15" s="86"/>
      <c r="C15" s="86"/>
      <c r="D15" s="83" t="s">
        <v>31</v>
      </c>
      <c r="E15" s="83"/>
      <c r="F15" s="113"/>
      <c r="G15" s="113"/>
      <c r="H15" s="113"/>
      <c r="I15" s="113"/>
      <c r="J15" s="113"/>
      <c r="K15" s="113"/>
      <c r="L15" s="113"/>
      <c r="M15" s="113"/>
      <c r="N15" s="113"/>
      <c r="O15" s="112"/>
      <c r="P15" s="113"/>
      <c r="Q15" s="113"/>
      <c r="R15" s="113"/>
      <c r="S15" s="113"/>
      <c r="T15" s="113"/>
      <c r="U15" s="113"/>
      <c r="V15" s="113"/>
      <c r="W15" s="113"/>
      <c r="X15" s="113"/>
      <c r="Z15" s="113"/>
    </row>
    <row r="16" spans="1:28" ht="13" x14ac:dyDescent="0.25">
      <c r="A16" s="56">
        <v>3254</v>
      </c>
      <c r="B16" s="56">
        <v>1311030</v>
      </c>
      <c r="C16" s="56">
        <v>5501010</v>
      </c>
      <c r="D16" s="84" t="s">
        <v>361</v>
      </c>
      <c r="E16" s="84"/>
      <c r="F16" s="113">
        <v>0</v>
      </c>
      <c r="G16" s="113">
        <v>0</v>
      </c>
      <c r="H16" s="113"/>
      <c r="I16" s="113">
        <v>0</v>
      </c>
      <c r="J16" s="113"/>
      <c r="K16" s="113">
        <v>0</v>
      </c>
      <c r="L16" s="113"/>
      <c r="M16" s="113">
        <v>0</v>
      </c>
      <c r="N16" s="113"/>
      <c r="O16" s="112"/>
      <c r="P16" s="113">
        <f>'bal sheet 2017'!J16</f>
        <v>97038.2</v>
      </c>
      <c r="Q16" s="121">
        <v>97055.2</v>
      </c>
      <c r="R16" s="113">
        <f>Q16-P16</f>
        <v>17</v>
      </c>
      <c r="S16" s="113">
        <v>97055.2</v>
      </c>
      <c r="T16" s="113">
        <f t="shared" ref="T16:X22" si="4">S16-Q16</f>
        <v>0</v>
      </c>
      <c r="U16" s="113">
        <v>97055.2</v>
      </c>
      <c r="V16" s="113">
        <f t="shared" si="4"/>
        <v>0</v>
      </c>
      <c r="W16" s="113">
        <v>97055.2</v>
      </c>
      <c r="X16" s="113">
        <f t="shared" si="4"/>
        <v>0</v>
      </c>
      <c r="Z16" s="113"/>
    </row>
    <row r="17" spans="1:24" ht="13" x14ac:dyDescent="0.25">
      <c r="A17" s="84" t="s">
        <v>32</v>
      </c>
      <c r="B17" s="56">
        <v>1311050</v>
      </c>
      <c r="C17" s="56">
        <v>5501030</v>
      </c>
      <c r="D17" s="87" t="s">
        <v>33</v>
      </c>
      <c r="E17" s="87"/>
      <c r="F17" s="113">
        <v>0</v>
      </c>
      <c r="G17" s="113">
        <v>0</v>
      </c>
      <c r="H17" s="113"/>
      <c r="I17" s="113">
        <v>0</v>
      </c>
      <c r="J17" s="113"/>
      <c r="K17" s="113">
        <v>0</v>
      </c>
      <c r="L17" s="113"/>
      <c r="M17" s="113">
        <v>0</v>
      </c>
      <c r="N17" s="113"/>
      <c r="O17" s="112"/>
      <c r="P17" s="113">
        <f>'bal sheet 2017'!J17</f>
        <v>47946.51</v>
      </c>
      <c r="Q17" s="121">
        <v>47946.51</v>
      </c>
      <c r="R17" s="113">
        <f t="shared" ref="R17:R22" si="5">Q17-P17</f>
        <v>0</v>
      </c>
      <c r="S17" s="113">
        <v>47946.51</v>
      </c>
      <c r="T17" s="113">
        <f t="shared" si="4"/>
        <v>0</v>
      </c>
      <c r="U17" s="113">
        <v>47946.51</v>
      </c>
      <c r="V17" s="113">
        <f t="shared" si="4"/>
        <v>0</v>
      </c>
      <c r="W17" s="113">
        <v>47946.51</v>
      </c>
      <c r="X17" s="113">
        <f t="shared" si="4"/>
        <v>0</v>
      </c>
    </row>
    <row r="18" spans="1:24" ht="13" x14ac:dyDescent="0.25">
      <c r="A18" s="84">
        <v>331</v>
      </c>
      <c r="B18" s="56">
        <v>1311050</v>
      </c>
      <c r="C18" s="56">
        <v>5501030</v>
      </c>
      <c r="D18" s="87" t="s">
        <v>34</v>
      </c>
      <c r="E18" s="87"/>
      <c r="F18" s="113">
        <v>0</v>
      </c>
      <c r="G18" s="113">
        <v>0</v>
      </c>
      <c r="H18" s="113"/>
      <c r="I18" s="113">
        <v>0</v>
      </c>
      <c r="J18" s="113"/>
      <c r="K18" s="113">
        <v>0</v>
      </c>
      <c r="L18" s="113"/>
      <c r="M18" s="113">
        <v>0</v>
      </c>
      <c r="N18" s="113"/>
      <c r="O18" s="112"/>
      <c r="P18" s="113">
        <f>'bal sheet 2017'!J18</f>
        <v>7795.46</v>
      </c>
      <c r="Q18" s="121">
        <v>0</v>
      </c>
      <c r="R18" s="113">
        <f t="shared" si="5"/>
        <v>-7795.46</v>
      </c>
      <c r="S18" s="113"/>
      <c r="T18" s="113">
        <f t="shared" si="4"/>
        <v>0</v>
      </c>
      <c r="U18" s="113"/>
      <c r="V18" s="113">
        <f t="shared" si="4"/>
        <v>0</v>
      </c>
      <c r="W18" s="113"/>
      <c r="X18" s="113">
        <f t="shared" si="4"/>
        <v>0</v>
      </c>
    </row>
    <row r="19" spans="1:24" ht="13" x14ac:dyDescent="0.25">
      <c r="A19" s="56" t="s">
        <v>35</v>
      </c>
      <c r="B19" s="56">
        <v>1311050</v>
      </c>
      <c r="C19" s="56">
        <v>5501030</v>
      </c>
      <c r="D19" s="84" t="s">
        <v>36</v>
      </c>
      <c r="E19" s="84"/>
      <c r="F19" s="113">
        <v>0</v>
      </c>
      <c r="G19" s="113">
        <v>0</v>
      </c>
      <c r="H19" s="113"/>
      <c r="I19" s="113">
        <v>0</v>
      </c>
      <c r="J19" s="113"/>
      <c r="K19" s="113">
        <v>0</v>
      </c>
      <c r="L19" s="113"/>
      <c r="M19" s="113">
        <v>0</v>
      </c>
      <c r="N19" s="113"/>
      <c r="O19" s="112"/>
      <c r="P19" s="113">
        <f>'bal sheet 2017'!J19</f>
        <v>2120526.08</v>
      </c>
      <c r="Q19" s="121">
        <v>2080909.6400000001</v>
      </c>
      <c r="R19" s="113">
        <f t="shared" si="5"/>
        <v>-39616.439999999944</v>
      </c>
      <c r="S19" s="113">
        <v>2290298.65</v>
      </c>
      <c r="T19" s="113">
        <f t="shared" si="4"/>
        <v>209389.00999999978</v>
      </c>
      <c r="U19" s="113">
        <v>2290298.65</v>
      </c>
      <c r="V19" s="113">
        <f t="shared" si="4"/>
        <v>0</v>
      </c>
      <c r="W19" s="113">
        <v>2290298.65</v>
      </c>
      <c r="X19" s="113">
        <f t="shared" si="4"/>
        <v>0</v>
      </c>
    </row>
    <row r="20" spans="1:24" ht="13" x14ac:dyDescent="0.25">
      <c r="A20" s="84" t="s">
        <v>37</v>
      </c>
      <c r="B20" s="56">
        <v>1311050</v>
      </c>
      <c r="C20" s="56">
        <v>5501030</v>
      </c>
      <c r="D20" s="84" t="s">
        <v>38</v>
      </c>
      <c r="E20" s="84"/>
      <c r="F20" s="113">
        <v>0</v>
      </c>
      <c r="G20" s="113">
        <v>0</v>
      </c>
      <c r="H20" s="113"/>
      <c r="I20" s="113">
        <v>0</v>
      </c>
      <c r="J20" s="113"/>
      <c r="K20" s="113">
        <v>0</v>
      </c>
      <c r="L20" s="113"/>
      <c r="M20" s="113">
        <v>0</v>
      </c>
      <c r="N20" s="113"/>
      <c r="O20" s="112"/>
      <c r="P20" s="113">
        <f>'bal sheet 2017'!J20</f>
        <v>867475.87</v>
      </c>
      <c r="Q20" s="121">
        <v>739064.38</v>
      </c>
      <c r="R20" s="113">
        <f t="shared" si="5"/>
        <v>-128411.48999999999</v>
      </c>
      <c r="S20" s="113">
        <v>855738.93</v>
      </c>
      <c r="T20" s="113">
        <f t="shared" si="4"/>
        <v>116674.55000000005</v>
      </c>
      <c r="U20" s="113">
        <v>862610.3600000001</v>
      </c>
      <c r="V20" s="113">
        <f t="shared" si="4"/>
        <v>6871.4300000000512</v>
      </c>
      <c r="W20" s="113">
        <v>862610.3600000001</v>
      </c>
      <c r="X20" s="113">
        <f t="shared" si="4"/>
        <v>0</v>
      </c>
    </row>
    <row r="21" spans="1:24" ht="13" x14ac:dyDescent="0.25">
      <c r="A21" s="84" t="s">
        <v>39</v>
      </c>
      <c r="B21" s="56">
        <v>1311050</v>
      </c>
      <c r="C21" s="56">
        <v>5501030</v>
      </c>
      <c r="D21" s="87" t="s">
        <v>40</v>
      </c>
      <c r="E21" s="87"/>
      <c r="F21" s="59">
        <v>0</v>
      </c>
      <c r="G21" s="59">
        <v>0</v>
      </c>
      <c r="H21" s="59"/>
      <c r="I21" s="59">
        <v>0</v>
      </c>
      <c r="J21" s="59"/>
      <c r="K21" s="59">
        <v>0</v>
      </c>
      <c r="L21" s="59"/>
      <c r="M21" s="59">
        <v>0</v>
      </c>
      <c r="N21" s="59"/>
      <c r="O21" s="112"/>
      <c r="P21" s="59">
        <f>'bal sheet 2017'!J21</f>
        <v>180880.93</v>
      </c>
      <c r="Q21" s="121">
        <v>154138</v>
      </c>
      <c r="R21" s="113">
        <f t="shared" si="5"/>
        <v>-26742.929999999993</v>
      </c>
      <c r="S21" s="59">
        <v>260297.76</v>
      </c>
      <c r="T21" s="113">
        <f t="shared" si="4"/>
        <v>106159.76000000001</v>
      </c>
      <c r="U21" s="59">
        <v>355534.02999999997</v>
      </c>
      <c r="V21" s="113">
        <f t="shared" si="4"/>
        <v>95236.26999999996</v>
      </c>
      <c r="W21" s="59">
        <v>358026.26999999996</v>
      </c>
      <c r="X21" s="113">
        <f t="shared" si="4"/>
        <v>2492.2399999999907</v>
      </c>
    </row>
    <row r="22" spans="1:24" ht="13" x14ac:dyDescent="0.25">
      <c r="A22" s="84">
        <v>335</v>
      </c>
      <c r="B22" s="56">
        <v>1311050</v>
      </c>
      <c r="C22" s="56">
        <v>5501030</v>
      </c>
      <c r="D22" s="64" t="s">
        <v>357</v>
      </c>
      <c r="F22" s="59">
        <v>0</v>
      </c>
      <c r="G22" s="59">
        <v>0</v>
      </c>
      <c r="H22" s="59"/>
      <c r="I22" s="59">
        <v>0</v>
      </c>
      <c r="J22" s="59"/>
      <c r="K22" s="59">
        <v>0</v>
      </c>
      <c r="L22" s="59"/>
      <c r="M22" s="59">
        <v>0</v>
      </c>
      <c r="N22" s="59"/>
      <c r="O22" s="112"/>
      <c r="P22" s="114">
        <f>'bal sheet 2017'!J22</f>
        <v>10790.25</v>
      </c>
      <c r="Q22" s="122">
        <v>10790.25</v>
      </c>
      <c r="R22" s="114">
        <f t="shared" si="5"/>
        <v>0</v>
      </c>
      <c r="S22" s="114"/>
      <c r="T22" s="114">
        <f t="shared" si="4"/>
        <v>-10790.25</v>
      </c>
      <c r="U22" s="114"/>
      <c r="V22" s="114">
        <f t="shared" si="4"/>
        <v>0</v>
      </c>
      <c r="W22" s="114"/>
      <c r="X22" s="114">
        <f t="shared" si="4"/>
        <v>0</v>
      </c>
    </row>
    <row r="23" spans="1:24" x14ac:dyDescent="0.25">
      <c r="A23" s="86"/>
      <c r="B23" s="86"/>
      <c r="C23" s="86"/>
      <c r="D23" s="84" t="s">
        <v>30</v>
      </c>
      <c r="E23" s="84"/>
      <c r="F23" s="115">
        <v>0</v>
      </c>
      <c r="G23" s="115">
        <v>0</v>
      </c>
      <c r="H23" s="115"/>
      <c r="I23" s="115">
        <v>0</v>
      </c>
      <c r="J23" s="115"/>
      <c r="K23" s="115">
        <v>0</v>
      </c>
      <c r="L23" s="115"/>
      <c r="M23" s="115">
        <v>0</v>
      </c>
      <c r="N23" s="115">
        <v>0</v>
      </c>
      <c r="O23" s="112"/>
      <c r="P23" s="114">
        <f t="shared" ref="P23:W23" si="6">SUM(P16:P22)</f>
        <v>3332453.3000000003</v>
      </c>
      <c r="Q23" s="114">
        <f t="shared" si="6"/>
        <v>3129903.98</v>
      </c>
      <c r="R23" s="114">
        <f t="shared" si="6"/>
        <v>-202549.31999999992</v>
      </c>
      <c r="S23" s="114">
        <f t="shared" si="6"/>
        <v>3551337.05</v>
      </c>
      <c r="T23" s="114">
        <f t="shared" ref="T23" si="7">SUM(T16:T22)</f>
        <v>421433.06999999983</v>
      </c>
      <c r="U23" s="114">
        <f t="shared" si="6"/>
        <v>3653444.7499999995</v>
      </c>
      <c r="V23" s="114">
        <f t="shared" si="6"/>
        <v>102107.70000000001</v>
      </c>
      <c r="W23" s="114">
        <f t="shared" si="6"/>
        <v>3655936.9899999998</v>
      </c>
      <c r="X23" s="114">
        <f t="shared" ref="X23" si="8">SUM(X16:X22)</f>
        <v>2492.2399999999907</v>
      </c>
    </row>
    <row r="24" spans="1:24" x14ac:dyDescent="0.25">
      <c r="A24" s="86"/>
      <c r="B24" s="86"/>
      <c r="C24" s="86"/>
      <c r="F24" s="113"/>
      <c r="G24" s="113"/>
      <c r="H24" s="113"/>
      <c r="I24" s="113"/>
      <c r="J24" s="113"/>
      <c r="K24" s="113"/>
      <c r="L24" s="113"/>
      <c r="M24" s="113"/>
      <c r="N24" s="113"/>
      <c r="O24" s="112"/>
      <c r="P24" s="113"/>
      <c r="Q24" s="113"/>
      <c r="R24" s="113"/>
      <c r="S24" s="113"/>
      <c r="T24" s="113"/>
      <c r="U24" s="113"/>
      <c r="V24" s="113"/>
      <c r="W24" s="113"/>
      <c r="X24" s="113"/>
    </row>
    <row r="25" spans="1:24" x14ac:dyDescent="0.25">
      <c r="A25" s="86"/>
      <c r="B25" s="86"/>
      <c r="C25" s="86"/>
      <c r="D25" s="89" t="s">
        <v>41</v>
      </c>
      <c r="E25" s="89"/>
      <c r="F25" s="113"/>
      <c r="G25" s="113"/>
      <c r="H25" s="113"/>
      <c r="I25" s="113"/>
      <c r="J25" s="113"/>
      <c r="K25" s="113"/>
      <c r="L25" s="113"/>
      <c r="M25" s="113"/>
      <c r="N25" s="113"/>
      <c r="O25" s="112"/>
      <c r="P25" s="113"/>
      <c r="Q25" s="113"/>
      <c r="R25" s="113"/>
      <c r="S25" s="113"/>
      <c r="T25" s="113"/>
      <c r="U25" s="113"/>
      <c r="V25" s="113"/>
      <c r="W25" s="113"/>
      <c r="X25" s="113"/>
    </row>
    <row r="26" spans="1:24" x14ac:dyDescent="0.25">
      <c r="A26" s="90" t="s">
        <v>42</v>
      </c>
      <c r="B26" s="90">
        <v>1311030</v>
      </c>
      <c r="C26" s="90" t="s">
        <v>26</v>
      </c>
      <c r="D26" s="64" t="s">
        <v>43</v>
      </c>
      <c r="F26" s="113">
        <v>0</v>
      </c>
      <c r="G26" s="113">
        <v>0</v>
      </c>
      <c r="H26" s="113"/>
      <c r="I26" s="113">
        <v>0</v>
      </c>
      <c r="J26" s="113"/>
      <c r="K26" s="113">
        <v>0</v>
      </c>
      <c r="L26" s="113"/>
      <c r="M26" s="113">
        <v>0</v>
      </c>
      <c r="N26" s="113"/>
      <c r="O26" s="112"/>
      <c r="P26" s="113">
        <f>'bal sheet 2017'!J26</f>
        <v>74294.61</v>
      </c>
      <c r="Q26" s="113">
        <v>74294.61</v>
      </c>
      <c r="R26" s="113">
        <f t="shared" ref="R26:X40" si="9">Q26-P26</f>
        <v>0</v>
      </c>
      <c r="S26" s="113">
        <v>74294.61</v>
      </c>
      <c r="T26" s="113">
        <f t="shared" ref="T26:X40" si="10">S26-Q26</f>
        <v>0</v>
      </c>
      <c r="U26" s="113">
        <v>74294.61</v>
      </c>
      <c r="V26" s="113">
        <f t="shared" si="10"/>
        <v>0</v>
      </c>
      <c r="W26" s="113">
        <v>74294.61</v>
      </c>
      <c r="X26" s="113">
        <f t="shared" si="10"/>
        <v>0</v>
      </c>
    </row>
    <row r="27" spans="1:24" x14ac:dyDescent="0.25">
      <c r="A27" s="90">
        <v>35002</v>
      </c>
      <c r="B27" s="90">
        <v>1311030</v>
      </c>
      <c r="C27" s="90" t="s">
        <v>26</v>
      </c>
      <c r="D27" s="64" t="s">
        <v>44</v>
      </c>
      <c r="F27" s="113">
        <v>0</v>
      </c>
      <c r="G27" s="113">
        <v>0</v>
      </c>
      <c r="H27" s="113"/>
      <c r="I27" s="113">
        <v>0</v>
      </c>
      <c r="J27" s="113"/>
      <c r="K27" s="113">
        <v>0</v>
      </c>
      <c r="L27" s="113"/>
      <c r="M27" s="113">
        <v>0</v>
      </c>
      <c r="N27" s="113"/>
      <c r="O27" s="112"/>
      <c r="P27" s="113">
        <f>'bal sheet 2017'!J27</f>
        <v>186820.97</v>
      </c>
      <c r="Q27" s="113">
        <v>186820.97</v>
      </c>
      <c r="R27" s="113">
        <f t="shared" si="9"/>
        <v>0</v>
      </c>
      <c r="S27" s="113">
        <v>186820.97</v>
      </c>
      <c r="T27" s="113">
        <f t="shared" si="10"/>
        <v>0</v>
      </c>
      <c r="U27" s="113">
        <v>186820.97</v>
      </c>
      <c r="V27" s="113">
        <f t="shared" si="10"/>
        <v>0</v>
      </c>
      <c r="W27" s="113">
        <v>186820.97</v>
      </c>
      <c r="X27" s="113">
        <f t="shared" si="10"/>
        <v>0</v>
      </c>
    </row>
    <row r="28" spans="1:24" x14ac:dyDescent="0.25">
      <c r="A28" s="90">
        <v>35005</v>
      </c>
      <c r="B28" s="90">
        <v>1311030</v>
      </c>
      <c r="C28" s="90">
        <v>5501033</v>
      </c>
      <c r="D28" s="64" t="s">
        <v>363</v>
      </c>
      <c r="F28" s="113"/>
      <c r="G28" s="113"/>
      <c r="H28" s="113"/>
      <c r="I28" s="113"/>
      <c r="J28" s="113"/>
      <c r="K28" s="113"/>
      <c r="L28" s="113"/>
      <c r="M28" s="113"/>
      <c r="N28" s="113"/>
      <c r="O28" s="112"/>
      <c r="P28" s="113">
        <f>'bal sheet 2017'!J28</f>
        <v>1494.93</v>
      </c>
      <c r="Q28" s="113">
        <v>0</v>
      </c>
      <c r="R28" s="113">
        <f t="shared" si="9"/>
        <v>-1494.93</v>
      </c>
      <c r="S28" s="113">
        <v>0</v>
      </c>
      <c r="T28" s="113">
        <f t="shared" si="10"/>
        <v>0</v>
      </c>
      <c r="U28" s="113">
        <v>0</v>
      </c>
      <c r="V28" s="113">
        <f t="shared" si="10"/>
        <v>0</v>
      </c>
      <c r="W28" s="113"/>
      <c r="X28" s="113">
        <f t="shared" si="10"/>
        <v>0</v>
      </c>
    </row>
    <row r="29" spans="1:24" x14ac:dyDescent="0.25">
      <c r="A29" s="90">
        <v>35006</v>
      </c>
      <c r="B29" s="90">
        <v>1311030</v>
      </c>
      <c r="C29" s="90">
        <v>5501033</v>
      </c>
      <c r="D29" s="64" t="s">
        <v>364</v>
      </c>
      <c r="F29" s="113"/>
      <c r="G29" s="113"/>
      <c r="H29" s="113"/>
      <c r="I29" s="113"/>
      <c r="J29" s="113"/>
      <c r="K29" s="113"/>
      <c r="L29" s="113"/>
      <c r="M29" s="113"/>
      <c r="N29" s="113"/>
      <c r="O29" s="112"/>
      <c r="P29" s="113">
        <f>'bal sheet 2017'!J29</f>
        <v>0</v>
      </c>
      <c r="Q29" s="113">
        <v>0</v>
      </c>
      <c r="R29" s="113">
        <f t="shared" si="9"/>
        <v>0</v>
      </c>
      <c r="S29" s="113">
        <v>0</v>
      </c>
      <c r="T29" s="113">
        <f t="shared" si="10"/>
        <v>0</v>
      </c>
      <c r="U29" s="113">
        <v>0</v>
      </c>
      <c r="V29" s="113">
        <f t="shared" si="10"/>
        <v>0</v>
      </c>
      <c r="W29" s="113"/>
      <c r="X29" s="113">
        <f t="shared" si="10"/>
        <v>0</v>
      </c>
    </row>
    <row r="30" spans="1:24" x14ac:dyDescent="0.25">
      <c r="A30" s="87">
        <v>351</v>
      </c>
      <c r="B30" s="90">
        <v>1311052</v>
      </c>
      <c r="C30" s="90">
        <v>5501033</v>
      </c>
      <c r="D30" s="84" t="s">
        <v>45</v>
      </c>
      <c r="E30" s="84"/>
      <c r="F30" s="113">
        <v>0</v>
      </c>
      <c r="G30" s="113">
        <v>0</v>
      </c>
      <c r="H30" s="113"/>
      <c r="I30" s="113">
        <v>0</v>
      </c>
      <c r="J30" s="113"/>
      <c r="K30" s="113">
        <v>0</v>
      </c>
      <c r="L30" s="113"/>
      <c r="M30" s="113">
        <v>0</v>
      </c>
      <c r="N30" s="113"/>
      <c r="O30" s="112"/>
      <c r="P30" s="113">
        <f>'bal sheet 2017'!J30</f>
        <v>706162.11</v>
      </c>
      <c r="Q30" s="113">
        <v>723568.12</v>
      </c>
      <c r="R30" s="113">
        <f t="shared" si="9"/>
        <v>17406.010000000009</v>
      </c>
      <c r="S30" s="113">
        <v>723568.12</v>
      </c>
      <c r="T30" s="113">
        <f t="shared" si="10"/>
        <v>0</v>
      </c>
      <c r="U30" s="113">
        <v>723568.12</v>
      </c>
      <c r="V30" s="113">
        <f t="shared" si="10"/>
        <v>0</v>
      </c>
      <c r="W30" s="113">
        <v>723568.12</v>
      </c>
      <c r="X30" s="113">
        <f t="shared" si="10"/>
        <v>0</v>
      </c>
    </row>
    <row r="31" spans="1:24" x14ac:dyDescent="0.25">
      <c r="A31" s="87">
        <v>352</v>
      </c>
      <c r="B31" s="90">
        <v>1311052</v>
      </c>
      <c r="C31" s="90">
        <v>5501033</v>
      </c>
      <c r="D31" s="84" t="s">
        <v>46</v>
      </c>
      <c r="E31" s="84"/>
      <c r="F31" s="113">
        <v>0</v>
      </c>
      <c r="G31" s="113">
        <v>0</v>
      </c>
      <c r="H31" s="113"/>
      <c r="I31" s="113">
        <v>0</v>
      </c>
      <c r="J31" s="113"/>
      <c r="K31" s="113">
        <v>0</v>
      </c>
      <c r="L31" s="113"/>
      <c r="M31" s="113">
        <v>0</v>
      </c>
      <c r="N31" s="113"/>
      <c r="O31" s="112"/>
      <c r="P31" s="113">
        <f>'bal sheet 2017'!J31</f>
        <v>8219579.4400000004</v>
      </c>
      <c r="Q31" s="113">
        <v>8265295.1200000001</v>
      </c>
      <c r="R31" s="113">
        <f t="shared" si="9"/>
        <v>45715.679999999702</v>
      </c>
      <c r="S31" s="113">
        <v>8249076.96</v>
      </c>
      <c r="T31" s="113">
        <f t="shared" si="10"/>
        <v>-16218.160000000149</v>
      </c>
      <c r="U31" s="113">
        <v>8249076.96</v>
      </c>
      <c r="V31" s="113">
        <f t="shared" si="10"/>
        <v>0</v>
      </c>
      <c r="W31" s="113">
        <v>8249076.96</v>
      </c>
      <c r="X31" s="113">
        <f t="shared" si="10"/>
        <v>0</v>
      </c>
    </row>
    <row r="32" spans="1:24" x14ac:dyDescent="0.25">
      <c r="A32" s="90" t="s">
        <v>47</v>
      </c>
      <c r="B32" s="90" t="s">
        <v>48</v>
      </c>
      <c r="C32" s="90">
        <v>5505300</v>
      </c>
      <c r="D32" s="64" t="s">
        <v>49</v>
      </c>
      <c r="F32" s="113">
        <v>0</v>
      </c>
      <c r="G32" s="113">
        <v>0</v>
      </c>
      <c r="H32" s="113"/>
      <c r="I32" s="113">
        <v>0</v>
      </c>
      <c r="J32" s="113"/>
      <c r="K32" s="113">
        <v>0</v>
      </c>
      <c r="L32" s="113"/>
      <c r="M32" s="113">
        <v>0</v>
      </c>
      <c r="N32" s="113"/>
      <c r="O32" s="112"/>
      <c r="P32" s="113">
        <f>'bal sheet 2017'!J32</f>
        <v>860396.29</v>
      </c>
      <c r="Q32" s="113">
        <v>860396.29</v>
      </c>
      <c r="R32" s="113">
        <f t="shared" si="9"/>
        <v>0</v>
      </c>
      <c r="S32" s="113">
        <v>860396.29</v>
      </c>
      <c r="T32" s="113">
        <f t="shared" si="10"/>
        <v>0</v>
      </c>
      <c r="U32" s="113">
        <v>860396.29</v>
      </c>
      <c r="V32" s="113">
        <f t="shared" si="10"/>
        <v>0</v>
      </c>
      <c r="W32" s="113">
        <v>860396.29</v>
      </c>
      <c r="X32" s="113">
        <f t="shared" si="10"/>
        <v>0</v>
      </c>
    </row>
    <row r="33" spans="1:26" x14ac:dyDescent="0.25">
      <c r="A33" s="90" t="s">
        <v>50</v>
      </c>
      <c r="B33" s="90">
        <v>1311052</v>
      </c>
      <c r="C33" s="90">
        <v>5501033</v>
      </c>
      <c r="D33" s="64" t="s">
        <v>51</v>
      </c>
      <c r="F33" s="113">
        <v>0</v>
      </c>
      <c r="G33" s="113">
        <v>0</v>
      </c>
      <c r="H33" s="113"/>
      <c r="I33" s="113">
        <v>0</v>
      </c>
      <c r="J33" s="113"/>
      <c r="K33" s="113">
        <v>0</v>
      </c>
      <c r="L33" s="113"/>
      <c r="M33" s="113">
        <v>0</v>
      </c>
      <c r="N33" s="113"/>
      <c r="O33" s="112"/>
      <c r="P33" s="113">
        <f>'bal sheet 2017'!J33</f>
        <v>1759384.18</v>
      </c>
      <c r="Q33" s="113">
        <v>1759384.18</v>
      </c>
      <c r="R33" s="113">
        <f t="shared" si="9"/>
        <v>0</v>
      </c>
      <c r="S33" s="113">
        <v>1759384.18</v>
      </c>
      <c r="T33" s="113">
        <f t="shared" si="10"/>
        <v>0</v>
      </c>
      <c r="U33" s="113">
        <v>1759384.18</v>
      </c>
      <c r="V33" s="113">
        <f t="shared" si="10"/>
        <v>0</v>
      </c>
      <c r="W33" s="113">
        <v>1759384.18</v>
      </c>
      <c r="X33" s="113">
        <f t="shared" si="10"/>
        <v>0</v>
      </c>
    </row>
    <row r="34" spans="1:26" x14ac:dyDescent="0.25">
      <c r="A34" s="90" t="s">
        <v>52</v>
      </c>
      <c r="B34" s="90">
        <v>1311052</v>
      </c>
      <c r="C34" s="90">
        <v>5501033</v>
      </c>
      <c r="D34" s="64" t="s">
        <v>53</v>
      </c>
      <c r="F34" s="113">
        <v>0</v>
      </c>
      <c r="G34" s="113">
        <v>0</v>
      </c>
      <c r="H34" s="113"/>
      <c r="I34" s="113">
        <v>0</v>
      </c>
      <c r="J34" s="113"/>
      <c r="K34" s="113">
        <v>0</v>
      </c>
      <c r="L34" s="113"/>
      <c r="M34" s="113">
        <v>0</v>
      </c>
      <c r="N34" s="113"/>
      <c r="O34" s="112"/>
      <c r="P34" s="113">
        <f>'bal sheet 2017'!J34</f>
        <v>294306.84000000003</v>
      </c>
      <c r="Q34" s="113">
        <v>294306.84000000003</v>
      </c>
      <c r="R34" s="113">
        <f t="shared" si="9"/>
        <v>0</v>
      </c>
      <c r="S34" s="113">
        <v>294306.84000000003</v>
      </c>
      <c r="T34" s="113">
        <f t="shared" si="10"/>
        <v>0</v>
      </c>
      <c r="U34" s="113">
        <v>294306.84000000003</v>
      </c>
      <c r="V34" s="113">
        <f t="shared" si="10"/>
        <v>0</v>
      </c>
      <c r="W34" s="113">
        <v>294306.84000000003</v>
      </c>
      <c r="X34" s="113">
        <f t="shared" si="10"/>
        <v>0</v>
      </c>
    </row>
    <row r="35" spans="1:26" x14ac:dyDescent="0.25">
      <c r="A35" s="90" t="s">
        <v>54</v>
      </c>
      <c r="B35" s="90">
        <v>1311052</v>
      </c>
      <c r="C35" s="90">
        <v>5501033</v>
      </c>
      <c r="D35" s="64" t="s">
        <v>55</v>
      </c>
      <c r="F35" s="113">
        <v>0</v>
      </c>
      <c r="G35" s="113">
        <v>0</v>
      </c>
      <c r="H35" s="113"/>
      <c r="I35" s="113">
        <v>0</v>
      </c>
      <c r="J35" s="113"/>
      <c r="K35" s="113">
        <v>0</v>
      </c>
      <c r="L35" s="113"/>
      <c r="M35" s="113">
        <v>0</v>
      </c>
      <c r="N35" s="113"/>
      <c r="O35" s="112"/>
      <c r="P35" s="113">
        <f>'bal sheet 2017'!J35</f>
        <v>6074566.5500000007</v>
      </c>
      <c r="Q35" s="113">
        <v>6083263.0000000009</v>
      </c>
      <c r="R35" s="113">
        <f t="shared" si="9"/>
        <v>8696.4500000001863</v>
      </c>
      <c r="S35" s="113">
        <v>6086341.8400000008</v>
      </c>
      <c r="T35" s="113">
        <f t="shared" si="10"/>
        <v>3078.839999999851</v>
      </c>
      <c r="U35" s="113">
        <v>6086341.8400000008</v>
      </c>
      <c r="V35" s="113">
        <f t="shared" si="10"/>
        <v>0</v>
      </c>
      <c r="W35" s="113">
        <v>6086341.8400000008</v>
      </c>
      <c r="X35" s="113">
        <f t="shared" si="10"/>
        <v>0</v>
      </c>
    </row>
    <row r="36" spans="1:26" x14ac:dyDescent="0.25">
      <c r="A36" s="90" t="s">
        <v>56</v>
      </c>
      <c r="B36" s="90">
        <v>1311052</v>
      </c>
      <c r="C36" s="90">
        <v>5501033</v>
      </c>
      <c r="D36" s="64" t="s">
        <v>57</v>
      </c>
      <c r="F36" s="113">
        <v>0</v>
      </c>
      <c r="G36" s="113">
        <v>0</v>
      </c>
      <c r="H36" s="113"/>
      <c r="I36" s="113">
        <v>0</v>
      </c>
      <c r="J36" s="113"/>
      <c r="K36" s="113">
        <v>0</v>
      </c>
      <c r="L36" s="113"/>
      <c r="M36" s="113">
        <v>0</v>
      </c>
      <c r="N36" s="113"/>
      <c r="O36" s="112"/>
      <c r="P36" s="113">
        <f>'bal sheet 2017'!J36</f>
        <v>4411354.5</v>
      </c>
      <c r="Q36" s="113">
        <v>4467192.05</v>
      </c>
      <c r="R36" s="113">
        <f t="shared" si="9"/>
        <v>55837.549999999814</v>
      </c>
      <c r="S36" s="113">
        <v>4525056.1500000004</v>
      </c>
      <c r="T36" s="113">
        <f t="shared" si="10"/>
        <v>57864.100000000559</v>
      </c>
      <c r="U36" s="113">
        <v>4526580.67</v>
      </c>
      <c r="V36" s="113">
        <f t="shared" si="10"/>
        <v>1524.519999999553</v>
      </c>
      <c r="W36" s="113">
        <v>4526580.67</v>
      </c>
      <c r="X36" s="113">
        <f t="shared" si="10"/>
        <v>0</v>
      </c>
    </row>
    <row r="37" spans="1:26" x14ac:dyDescent="0.25">
      <c r="A37" s="90" t="s">
        <v>58</v>
      </c>
      <c r="B37" s="90">
        <v>1311052</v>
      </c>
      <c r="C37" s="90">
        <v>5501033</v>
      </c>
      <c r="D37" s="64" t="s">
        <v>59</v>
      </c>
      <c r="F37" s="113">
        <v>0</v>
      </c>
      <c r="G37" s="113">
        <v>0</v>
      </c>
      <c r="H37" s="113"/>
      <c r="I37" s="113">
        <v>0</v>
      </c>
      <c r="J37" s="113"/>
      <c r="K37" s="113">
        <v>0</v>
      </c>
      <c r="L37" s="113"/>
      <c r="M37" s="113">
        <v>0</v>
      </c>
      <c r="N37" s="113"/>
      <c r="O37" s="112"/>
      <c r="P37" s="113">
        <f>'bal sheet 2017'!J37</f>
        <v>1153241.2</v>
      </c>
      <c r="Q37" s="113">
        <v>1150289.6499999999</v>
      </c>
      <c r="R37" s="113">
        <f t="shared" si="9"/>
        <v>-2951.5500000000466</v>
      </c>
      <c r="S37" s="113">
        <v>1167367.8799999999</v>
      </c>
      <c r="T37" s="113">
        <f t="shared" si="10"/>
        <v>17078.229999999981</v>
      </c>
      <c r="U37" s="113">
        <v>1167367.8799999999</v>
      </c>
      <c r="V37" s="113">
        <f t="shared" si="10"/>
        <v>0</v>
      </c>
      <c r="W37" s="113">
        <v>1167367.8799999999</v>
      </c>
      <c r="X37" s="113">
        <f t="shared" si="10"/>
        <v>0</v>
      </c>
    </row>
    <row r="38" spans="1:26" x14ac:dyDescent="0.25">
      <c r="A38" s="90">
        <v>356</v>
      </c>
      <c r="B38" s="90">
        <v>1311052</v>
      </c>
      <c r="C38" s="90">
        <v>5501033</v>
      </c>
      <c r="D38" s="64" t="s">
        <v>60</v>
      </c>
      <c r="F38" s="113">
        <v>0</v>
      </c>
      <c r="G38" s="113">
        <v>0</v>
      </c>
      <c r="H38" s="113"/>
      <c r="I38" s="113">
        <v>0</v>
      </c>
      <c r="J38" s="113"/>
      <c r="K38" s="113">
        <v>0</v>
      </c>
      <c r="L38" s="113"/>
      <c r="M38" s="113">
        <v>0</v>
      </c>
      <c r="N38" s="113"/>
      <c r="O38" s="112"/>
      <c r="P38" s="113">
        <f>'bal sheet 2017'!J38</f>
        <v>6408247.0099999998</v>
      </c>
      <c r="Q38" s="113">
        <v>6416799.4100000001</v>
      </c>
      <c r="R38" s="113">
        <f t="shared" si="9"/>
        <v>8552.4000000003725</v>
      </c>
      <c r="S38" s="113">
        <v>6426297.9299999997</v>
      </c>
      <c r="T38" s="113">
        <f t="shared" si="10"/>
        <v>9498.519999999553</v>
      </c>
      <c r="U38" s="113">
        <v>6426297.9299999997</v>
      </c>
      <c r="V38" s="113">
        <f t="shared" si="10"/>
        <v>0</v>
      </c>
      <c r="W38" s="113">
        <v>6426297.9299999997</v>
      </c>
      <c r="X38" s="113">
        <f t="shared" si="10"/>
        <v>0</v>
      </c>
    </row>
    <row r="39" spans="1:26" x14ac:dyDescent="0.25">
      <c r="A39" s="90" t="s">
        <v>61</v>
      </c>
      <c r="B39" s="90">
        <v>1311052</v>
      </c>
      <c r="C39" s="90">
        <v>5501033</v>
      </c>
      <c r="D39" s="64" t="s">
        <v>62</v>
      </c>
      <c r="F39" s="59">
        <v>0</v>
      </c>
      <c r="G39" s="59">
        <v>0</v>
      </c>
      <c r="H39" s="59"/>
      <c r="I39" s="59">
        <v>0</v>
      </c>
      <c r="J39" s="59"/>
      <c r="K39" s="59">
        <v>0</v>
      </c>
      <c r="L39" s="59"/>
      <c r="M39" s="59">
        <v>0</v>
      </c>
      <c r="N39" s="59"/>
      <c r="O39" s="112"/>
      <c r="P39" s="113">
        <f>'bal sheet 2017'!J39</f>
        <v>109795.01</v>
      </c>
      <c r="Q39" s="59">
        <v>109795.01</v>
      </c>
      <c r="R39" s="113">
        <f t="shared" si="9"/>
        <v>0</v>
      </c>
      <c r="S39" s="59">
        <v>109795.01</v>
      </c>
      <c r="T39" s="113">
        <f t="shared" si="10"/>
        <v>0</v>
      </c>
      <c r="U39" s="59">
        <v>109795.01</v>
      </c>
      <c r="V39" s="113">
        <f t="shared" si="10"/>
        <v>0</v>
      </c>
      <c r="W39" s="59">
        <v>109795.01</v>
      </c>
      <c r="X39" s="113">
        <f t="shared" si="10"/>
        <v>0</v>
      </c>
    </row>
    <row r="40" spans="1:26" x14ac:dyDescent="0.25">
      <c r="A40" s="90" t="s">
        <v>362</v>
      </c>
      <c r="B40" s="90">
        <v>1311052</v>
      </c>
      <c r="C40" s="90">
        <v>5501033</v>
      </c>
      <c r="D40" s="64" t="s">
        <v>357</v>
      </c>
      <c r="F40" s="116"/>
      <c r="G40" s="116"/>
      <c r="H40" s="116"/>
      <c r="I40" s="116"/>
      <c r="J40" s="116"/>
      <c r="K40" s="116"/>
      <c r="L40" s="116"/>
      <c r="M40" s="116"/>
      <c r="N40" s="117"/>
      <c r="O40" s="112"/>
      <c r="P40" s="114">
        <f>'bal sheet 2017'!J40</f>
        <v>13116.18</v>
      </c>
      <c r="Q40" s="116">
        <v>13116.18</v>
      </c>
      <c r="R40" s="114">
        <f t="shared" si="9"/>
        <v>0</v>
      </c>
      <c r="S40" s="114"/>
      <c r="T40" s="114">
        <f t="shared" si="10"/>
        <v>-13116.18</v>
      </c>
      <c r="U40" s="114"/>
      <c r="V40" s="114">
        <f t="shared" si="9"/>
        <v>13116.18</v>
      </c>
      <c r="W40" s="114"/>
      <c r="X40" s="114">
        <f t="shared" si="9"/>
        <v>-13116.18</v>
      </c>
    </row>
    <row r="41" spans="1:26" x14ac:dyDescent="0.25">
      <c r="A41" s="86"/>
      <c r="B41" s="86"/>
      <c r="C41" s="86"/>
      <c r="D41" s="64" t="s">
        <v>30</v>
      </c>
      <c r="F41" s="114">
        <f t="shared" ref="F41:G41" si="11">SUM(F26:F40)</f>
        <v>0</v>
      </c>
      <c r="G41" s="114">
        <f t="shared" si="11"/>
        <v>0</v>
      </c>
      <c r="H41" s="114"/>
      <c r="I41" s="114">
        <f t="shared" ref="I41:K41" si="12">SUM(I26:I40)</f>
        <v>0</v>
      </c>
      <c r="J41" s="114"/>
      <c r="K41" s="114">
        <f t="shared" si="12"/>
        <v>0</v>
      </c>
      <c r="L41" s="114"/>
      <c r="M41" s="114">
        <f t="shared" ref="M41:N41" si="13">SUM(M26:M40)</f>
        <v>0</v>
      </c>
      <c r="N41" s="114">
        <f t="shared" si="13"/>
        <v>0</v>
      </c>
      <c r="O41" s="112"/>
      <c r="P41" s="114">
        <f>SUM(P26:P40)</f>
        <v>30272759.820000004</v>
      </c>
      <c r="Q41" s="114">
        <f t="shared" ref="Q41:X41" si="14">SUM(Q26:Q40)</f>
        <v>30404521.43</v>
      </c>
      <c r="R41" s="114">
        <f t="shared" si="14"/>
        <v>131761.61000000004</v>
      </c>
      <c r="S41" s="114">
        <f t="shared" si="14"/>
        <v>30462706.780000001</v>
      </c>
      <c r="T41" s="114">
        <f t="shared" si="14"/>
        <v>58185.349999999795</v>
      </c>
      <c r="U41" s="114">
        <f t="shared" si="14"/>
        <v>30464231.299999997</v>
      </c>
      <c r="V41" s="114">
        <f t="shared" si="14"/>
        <v>14640.699999999553</v>
      </c>
      <c r="W41" s="114">
        <f t="shared" si="14"/>
        <v>30464231.299999997</v>
      </c>
      <c r="X41" s="114">
        <f t="shared" si="14"/>
        <v>-13116.18</v>
      </c>
    </row>
    <row r="42" spans="1:26" x14ac:dyDescent="0.25">
      <c r="A42" s="86"/>
      <c r="B42" s="86"/>
      <c r="C42" s="86"/>
      <c r="F42" s="113"/>
      <c r="G42" s="113"/>
      <c r="H42" s="113"/>
      <c r="I42" s="113"/>
      <c r="J42" s="113"/>
      <c r="K42" s="113"/>
      <c r="L42" s="113"/>
      <c r="M42" s="113"/>
      <c r="N42" s="113"/>
      <c r="O42" s="112"/>
      <c r="P42" s="113"/>
      <c r="Q42" s="113"/>
      <c r="R42" s="113"/>
      <c r="S42" s="113"/>
      <c r="T42" s="113"/>
      <c r="U42" s="113"/>
      <c r="V42" s="113"/>
      <c r="W42" s="113"/>
      <c r="X42" s="113"/>
    </row>
    <row r="43" spans="1:26" x14ac:dyDescent="0.25">
      <c r="A43" s="86"/>
      <c r="B43" s="86"/>
      <c r="C43" s="86"/>
      <c r="D43" s="83" t="s">
        <v>63</v>
      </c>
      <c r="E43" s="83"/>
      <c r="F43" s="113"/>
      <c r="G43" s="113"/>
      <c r="H43" s="113"/>
      <c r="I43" s="113"/>
      <c r="J43" s="113"/>
      <c r="K43" s="113"/>
      <c r="L43" s="113"/>
      <c r="M43" s="113"/>
      <c r="N43" s="113"/>
      <c r="O43" s="112"/>
      <c r="P43" s="113"/>
      <c r="Q43" s="113"/>
      <c r="R43" s="113"/>
      <c r="S43" s="113"/>
      <c r="T43" s="113"/>
      <c r="U43" s="113"/>
      <c r="V43" s="113"/>
      <c r="W43" s="113"/>
      <c r="X43" s="113"/>
    </row>
    <row r="44" spans="1:26" ht="13" x14ac:dyDescent="0.25">
      <c r="A44" s="56" t="s">
        <v>64</v>
      </c>
      <c r="B44" s="56">
        <v>1311030</v>
      </c>
      <c r="C44" s="56" t="s">
        <v>26</v>
      </c>
      <c r="D44" s="84" t="s">
        <v>65</v>
      </c>
      <c r="E44" s="84"/>
      <c r="F44" s="113">
        <v>0</v>
      </c>
      <c r="G44" s="113">
        <v>0</v>
      </c>
      <c r="H44" s="113"/>
      <c r="I44" s="113">
        <v>0</v>
      </c>
      <c r="J44" s="113"/>
      <c r="K44" s="113">
        <v>0</v>
      </c>
      <c r="L44" s="113"/>
      <c r="M44" s="113">
        <v>0</v>
      </c>
      <c r="N44" s="113"/>
      <c r="O44" s="112"/>
      <c r="P44" s="113">
        <f>'bal sheet 2017'!J44</f>
        <v>425055.51</v>
      </c>
      <c r="Q44" s="121">
        <v>425055.51</v>
      </c>
      <c r="R44" s="113">
        <f t="shared" ref="R44:R53" si="15">Q44-P44</f>
        <v>0</v>
      </c>
      <c r="S44" s="113">
        <v>425055.51</v>
      </c>
      <c r="T44" s="113">
        <f t="shared" ref="T44:X53" si="16">S44-Q44</f>
        <v>0</v>
      </c>
      <c r="U44" s="113">
        <v>425055.51</v>
      </c>
      <c r="V44" s="113">
        <f t="shared" si="16"/>
        <v>0</v>
      </c>
      <c r="W44" s="121">
        <v>425055.51</v>
      </c>
      <c r="X44" s="113">
        <f t="shared" si="16"/>
        <v>0</v>
      </c>
    </row>
    <row r="45" spans="1:26" ht="13" x14ac:dyDescent="0.25">
      <c r="A45" s="56" t="s">
        <v>66</v>
      </c>
      <c r="B45" s="56">
        <v>1311030</v>
      </c>
      <c r="C45" s="56" t="s">
        <v>26</v>
      </c>
      <c r="D45" s="84" t="s">
        <v>67</v>
      </c>
      <c r="E45" s="84"/>
      <c r="F45" s="113">
        <v>0</v>
      </c>
      <c r="G45" s="113">
        <v>0</v>
      </c>
      <c r="H45" s="113"/>
      <c r="I45" s="113">
        <v>0</v>
      </c>
      <c r="J45" s="113"/>
      <c r="K45" s="113">
        <v>0</v>
      </c>
      <c r="L45" s="113"/>
      <c r="M45" s="113">
        <v>0</v>
      </c>
      <c r="N45" s="113"/>
      <c r="O45" s="112"/>
      <c r="P45" s="113">
        <f>'bal sheet 2017'!J45</f>
        <v>1250583.26</v>
      </c>
      <c r="Q45" s="121">
        <v>1250617.26</v>
      </c>
      <c r="R45" s="113">
        <f t="shared" si="15"/>
        <v>34</v>
      </c>
      <c r="S45" s="113">
        <v>1250617.26</v>
      </c>
      <c r="T45" s="113">
        <f t="shared" si="16"/>
        <v>0</v>
      </c>
      <c r="U45" s="113">
        <v>1250617.26</v>
      </c>
      <c r="V45" s="113">
        <f t="shared" si="16"/>
        <v>0</v>
      </c>
      <c r="W45" s="121">
        <v>1250617.26</v>
      </c>
      <c r="X45" s="113">
        <f t="shared" si="16"/>
        <v>0</v>
      </c>
    </row>
    <row r="46" spans="1:26" ht="13" x14ac:dyDescent="0.25">
      <c r="A46" s="56">
        <v>3653</v>
      </c>
      <c r="B46" s="56">
        <v>1311060</v>
      </c>
      <c r="C46" s="56">
        <v>5501040</v>
      </c>
      <c r="D46" s="84" t="s">
        <v>365</v>
      </c>
      <c r="E46" s="84"/>
      <c r="F46" s="113"/>
      <c r="G46" s="113"/>
      <c r="H46" s="113"/>
      <c r="I46" s="113"/>
      <c r="J46" s="113"/>
      <c r="K46" s="113"/>
      <c r="L46" s="113"/>
      <c r="M46" s="113"/>
      <c r="N46" s="113"/>
      <c r="O46" s="112"/>
      <c r="P46" s="113">
        <f>'bal sheet 2017'!J46</f>
        <v>163626.10999999999</v>
      </c>
      <c r="Q46" s="121">
        <v>0</v>
      </c>
      <c r="R46" s="113">
        <f t="shared" si="15"/>
        <v>-163626.10999999999</v>
      </c>
      <c r="S46" s="113"/>
      <c r="T46" s="113">
        <f t="shared" si="16"/>
        <v>0</v>
      </c>
      <c r="U46" s="113"/>
      <c r="V46" s="113">
        <f t="shared" si="16"/>
        <v>0</v>
      </c>
      <c r="W46" s="121">
        <v>0</v>
      </c>
      <c r="X46" s="113">
        <f t="shared" si="16"/>
        <v>0</v>
      </c>
    </row>
    <row r="47" spans="1:26" ht="13" x14ac:dyDescent="0.25">
      <c r="A47" s="56" t="s">
        <v>68</v>
      </c>
      <c r="B47" s="56">
        <v>1311060</v>
      </c>
      <c r="C47" s="56">
        <v>5501040</v>
      </c>
      <c r="D47" s="84" t="s">
        <v>69</v>
      </c>
      <c r="E47" s="84"/>
      <c r="F47" s="113">
        <v>0</v>
      </c>
      <c r="G47" s="113">
        <v>0</v>
      </c>
      <c r="H47" s="113"/>
      <c r="I47" s="113">
        <v>0</v>
      </c>
      <c r="J47" s="113"/>
      <c r="K47" s="113">
        <v>0</v>
      </c>
      <c r="L47" s="113"/>
      <c r="M47" s="113">
        <v>0</v>
      </c>
      <c r="N47" s="113"/>
      <c r="O47" s="112"/>
      <c r="P47" s="113">
        <f>'bal sheet 2017'!J47</f>
        <v>257175.01</v>
      </c>
      <c r="Q47" s="121">
        <v>259367.66999999998</v>
      </c>
      <c r="R47" s="113">
        <f t="shared" si="15"/>
        <v>2192.6599999999744</v>
      </c>
      <c r="S47" s="113">
        <v>268732.5</v>
      </c>
      <c r="T47" s="113">
        <f t="shared" si="16"/>
        <v>9364.8300000000163</v>
      </c>
      <c r="U47" s="113">
        <v>355403.39</v>
      </c>
      <c r="V47" s="113">
        <f t="shared" si="16"/>
        <v>86670.890000000014</v>
      </c>
      <c r="W47" s="121">
        <v>355403.39</v>
      </c>
      <c r="X47" s="113">
        <f t="shared" si="16"/>
        <v>0</v>
      </c>
      <c r="Z47" s="121"/>
    </row>
    <row r="48" spans="1:26" ht="13" x14ac:dyDescent="0.25">
      <c r="A48" s="56" t="s">
        <v>70</v>
      </c>
      <c r="B48" s="56">
        <v>1311060</v>
      </c>
      <c r="C48" s="56">
        <v>5501040</v>
      </c>
      <c r="D48" s="84" t="s">
        <v>71</v>
      </c>
      <c r="E48" s="84"/>
      <c r="F48" s="113">
        <v>0</v>
      </c>
      <c r="G48" s="113">
        <v>0</v>
      </c>
      <c r="H48" s="113"/>
      <c r="I48" s="113">
        <v>0</v>
      </c>
      <c r="J48" s="113"/>
      <c r="K48" s="113">
        <v>0</v>
      </c>
      <c r="L48" s="113"/>
      <c r="M48" s="113">
        <v>0</v>
      </c>
      <c r="N48" s="113"/>
      <c r="O48" s="112"/>
      <c r="P48" s="113">
        <f>'bal sheet 2017'!J48</f>
        <v>26633731.260000002</v>
      </c>
      <c r="Q48" s="123">
        <v>27536206.34</v>
      </c>
      <c r="R48" s="113">
        <f t="shared" si="15"/>
        <v>902475.07999999821</v>
      </c>
      <c r="S48" s="113">
        <v>46590013.630000003</v>
      </c>
      <c r="T48" s="113">
        <f t="shared" si="16"/>
        <v>19053807.290000003</v>
      </c>
      <c r="U48" s="113">
        <v>46804548.030000001</v>
      </c>
      <c r="V48" s="113">
        <f t="shared" si="16"/>
        <v>214534.39999999851</v>
      </c>
      <c r="W48" s="121">
        <v>46815010.870000005</v>
      </c>
      <c r="X48" s="113">
        <f t="shared" si="16"/>
        <v>10462.840000003576</v>
      </c>
      <c r="Z48" s="152" t="s">
        <v>375</v>
      </c>
    </row>
    <row r="49" spans="1:27" ht="13" x14ac:dyDescent="0.25">
      <c r="A49" s="56">
        <v>3671</v>
      </c>
      <c r="B49" s="56">
        <v>1311060</v>
      </c>
      <c r="C49" s="56">
        <v>5501040</v>
      </c>
      <c r="D49" s="84" t="s">
        <v>71</v>
      </c>
      <c r="E49" s="84"/>
      <c r="F49" s="113"/>
      <c r="G49" s="113"/>
      <c r="H49" s="113"/>
      <c r="I49" s="113"/>
      <c r="J49" s="113"/>
      <c r="K49" s="113"/>
      <c r="L49" s="113"/>
      <c r="M49" s="113"/>
      <c r="N49" s="113"/>
      <c r="O49" s="112"/>
      <c r="P49" s="113">
        <f>'bal sheet 2017'!J49</f>
        <v>18389359.16</v>
      </c>
      <c r="Q49" s="123">
        <v>18399200.16</v>
      </c>
      <c r="R49" s="113">
        <f t="shared" si="15"/>
        <v>9841</v>
      </c>
      <c r="S49" s="113"/>
      <c r="T49" s="113">
        <f t="shared" si="16"/>
        <v>-18399200.16</v>
      </c>
      <c r="U49" s="113"/>
      <c r="V49" s="113">
        <f t="shared" si="16"/>
        <v>0</v>
      </c>
      <c r="W49" s="121"/>
      <c r="X49" s="113">
        <f t="shared" si="16"/>
        <v>0</v>
      </c>
      <c r="Z49" s="153"/>
      <c r="AA49" s="118"/>
    </row>
    <row r="50" spans="1:27" ht="13" x14ac:dyDescent="0.25">
      <c r="A50" s="56" t="s">
        <v>72</v>
      </c>
      <c r="B50" s="56">
        <v>1311060</v>
      </c>
      <c r="C50" s="56">
        <v>5501040</v>
      </c>
      <c r="D50" s="84" t="s">
        <v>73</v>
      </c>
      <c r="E50" s="84"/>
      <c r="F50" s="113">
        <v>0</v>
      </c>
      <c r="G50" s="113">
        <v>0</v>
      </c>
      <c r="H50" s="113"/>
      <c r="I50" s="113">
        <v>0</v>
      </c>
      <c r="J50" s="113"/>
      <c r="K50" s="113">
        <v>0</v>
      </c>
      <c r="L50" s="113"/>
      <c r="M50" s="113">
        <v>0</v>
      </c>
      <c r="N50" s="113"/>
      <c r="O50" s="112"/>
      <c r="P50" s="113">
        <f>'bal sheet 2017'!J50</f>
        <v>8706861.8499999996</v>
      </c>
      <c r="Q50" s="121">
        <v>8714395.1099999994</v>
      </c>
      <c r="R50" s="113">
        <f t="shared" si="15"/>
        <v>7533.2599999997765</v>
      </c>
      <c r="S50" s="113">
        <v>8794951.6999999993</v>
      </c>
      <c r="T50" s="113">
        <f t="shared" si="16"/>
        <v>80556.589999999851</v>
      </c>
      <c r="U50" s="113">
        <v>8795496.7599999998</v>
      </c>
      <c r="V50" s="113">
        <f t="shared" si="16"/>
        <v>545.06000000052154</v>
      </c>
      <c r="W50" s="121">
        <v>8795496.7599999998</v>
      </c>
      <c r="X50" s="113">
        <f t="shared" si="16"/>
        <v>0</v>
      </c>
    </row>
    <row r="51" spans="1:27" ht="13" x14ac:dyDescent="0.25">
      <c r="A51" s="56" t="s">
        <v>74</v>
      </c>
      <c r="B51" s="56">
        <v>1311060</v>
      </c>
      <c r="C51" s="56">
        <v>5501040</v>
      </c>
      <c r="D51" s="84" t="s">
        <v>75</v>
      </c>
      <c r="E51" s="84"/>
      <c r="F51" s="113">
        <v>0</v>
      </c>
      <c r="G51" s="113">
        <v>0</v>
      </c>
      <c r="H51" s="113"/>
      <c r="I51" s="113">
        <v>0</v>
      </c>
      <c r="J51" s="113"/>
      <c r="K51" s="113">
        <v>0</v>
      </c>
      <c r="L51" s="113"/>
      <c r="M51" s="113">
        <v>0</v>
      </c>
      <c r="N51" s="113"/>
      <c r="O51" s="112"/>
      <c r="P51" s="113">
        <f>'bal sheet 2017'!J51</f>
        <v>4164393.19</v>
      </c>
      <c r="Q51" s="121">
        <v>3786968.96</v>
      </c>
      <c r="R51" s="113">
        <f t="shared" si="15"/>
        <v>-377424.23</v>
      </c>
      <c r="S51" s="113">
        <v>3836383.36</v>
      </c>
      <c r="T51" s="113">
        <f t="shared" si="16"/>
        <v>49414.399999999907</v>
      </c>
      <c r="U51" s="113">
        <v>4599022.6400000006</v>
      </c>
      <c r="V51" s="113">
        <f t="shared" si="16"/>
        <v>762639.28000000073</v>
      </c>
      <c r="W51" s="121">
        <v>4413179.91</v>
      </c>
      <c r="X51" s="113">
        <f t="shared" si="16"/>
        <v>-185842.73000000045</v>
      </c>
    </row>
    <row r="52" spans="1:27" ht="13" x14ac:dyDescent="0.25">
      <c r="A52" s="56" t="s">
        <v>76</v>
      </c>
      <c r="B52" s="56">
        <v>1311060</v>
      </c>
      <c r="C52" s="56">
        <v>5501040</v>
      </c>
      <c r="D52" s="84" t="s">
        <v>77</v>
      </c>
      <c r="E52" s="84"/>
      <c r="F52" s="114">
        <v>0</v>
      </c>
      <c r="G52" s="114">
        <v>0</v>
      </c>
      <c r="H52" s="114"/>
      <c r="I52" s="114">
        <v>0</v>
      </c>
      <c r="J52" s="114"/>
      <c r="K52" s="114">
        <v>0</v>
      </c>
      <c r="L52" s="114"/>
      <c r="M52" s="114">
        <v>0</v>
      </c>
      <c r="N52" s="59"/>
      <c r="O52" s="112"/>
      <c r="P52" s="113">
        <f>'bal sheet 2017'!J52</f>
        <v>441762.69</v>
      </c>
      <c r="Q52" s="121">
        <v>391134.19</v>
      </c>
      <c r="R52" s="113">
        <f t="shared" si="15"/>
        <v>-50628.5</v>
      </c>
      <c r="S52" s="59">
        <v>391134.19</v>
      </c>
      <c r="T52" s="113">
        <f t="shared" si="16"/>
        <v>0</v>
      </c>
      <c r="U52" s="59">
        <v>391134.19</v>
      </c>
      <c r="V52" s="113">
        <f t="shared" si="16"/>
        <v>0</v>
      </c>
      <c r="W52" s="121">
        <v>391134.19</v>
      </c>
      <c r="X52" s="113">
        <f t="shared" si="16"/>
        <v>0</v>
      </c>
    </row>
    <row r="53" spans="1:27" ht="13" x14ac:dyDescent="0.25">
      <c r="A53" s="86"/>
      <c r="B53" s="86"/>
      <c r="C53" s="86"/>
      <c r="F53" s="119"/>
      <c r="G53" s="119"/>
      <c r="H53" s="119"/>
      <c r="I53" s="119"/>
      <c r="J53" s="119"/>
      <c r="K53" s="119"/>
      <c r="L53" s="119"/>
      <c r="M53" s="119"/>
      <c r="N53" s="119"/>
      <c r="O53" s="112"/>
      <c r="P53" s="113">
        <f>'bal sheet 2017'!J53</f>
        <v>37068.01</v>
      </c>
      <c r="Q53" s="121">
        <v>37068.01</v>
      </c>
      <c r="R53" s="113">
        <f t="shared" si="15"/>
        <v>0</v>
      </c>
      <c r="S53" s="116"/>
      <c r="T53" s="113">
        <f t="shared" si="16"/>
        <v>-37068.01</v>
      </c>
      <c r="U53" s="116"/>
      <c r="V53" s="113">
        <f t="shared" si="16"/>
        <v>0</v>
      </c>
      <c r="W53" s="122">
        <v>0</v>
      </c>
      <c r="X53" s="113">
        <f t="shared" si="16"/>
        <v>0</v>
      </c>
    </row>
    <row r="54" spans="1:27" x14ac:dyDescent="0.25">
      <c r="A54" s="86"/>
      <c r="B54" s="86"/>
      <c r="C54" s="86"/>
      <c r="D54" s="84" t="s">
        <v>30</v>
      </c>
      <c r="E54" s="84"/>
      <c r="F54" s="114">
        <f t="shared" ref="F54:G54" si="17">SUM(F44:F53)</f>
        <v>0</v>
      </c>
      <c r="G54" s="114">
        <f t="shared" si="17"/>
        <v>0</v>
      </c>
      <c r="H54" s="114"/>
      <c r="I54" s="114">
        <f t="shared" ref="I54:K54" si="18">SUM(I44:I53)</f>
        <v>0</v>
      </c>
      <c r="J54" s="114"/>
      <c r="K54" s="114">
        <f t="shared" si="18"/>
        <v>0</v>
      </c>
      <c r="L54" s="114"/>
      <c r="M54" s="114">
        <f t="shared" ref="M54:N54" si="19">SUM(M44:M53)</f>
        <v>0</v>
      </c>
      <c r="N54" s="114">
        <f t="shared" si="19"/>
        <v>0</v>
      </c>
      <c r="O54" s="112"/>
      <c r="P54" s="115">
        <f t="shared" ref="P54:W54" si="20">SUM(P44:P53)</f>
        <v>60469616.049999997</v>
      </c>
      <c r="Q54" s="115">
        <f t="shared" si="20"/>
        <v>60800013.209999993</v>
      </c>
      <c r="R54" s="115">
        <f t="shared" si="20"/>
        <v>330397.15999999805</v>
      </c>
      <c r="S54" s="115">
        <f t="shared" si="20"/>
        <v>61556888.150000006</v>
      </c>
      <c r="T54" s="115">
        <f t="shared" ref="T54" si="21">SUM(T44:T53)</f>
        <v>756874.94000000064</v>
      </c>
      <c r="U54" s="115">
        <f t="shared" si="20"/>
        <v>62621277.779999994</v>
      </c>
      <c r="V54" s="115">
        <f t="shared" si="20"/>
        <v>1064389.6299999999</v>
      </c>
      <c r="W54" s="115">
        <f t="shared" si="20"/>
        <v>62445897.890000001</v>
      </c>
      <c r="X54" s="115">
        <f t="shared" ref="X54" si="22">SUM(X44:X53)</f>
        <v>-175379.88999999687</v>
      </c>
    </row>
    <row r="55" spans="1:27" x14ac:dyDescent="0.25">
      <c r="F55" s="113"/>
      <c r="G55" s="113"/>
      <c r="H55" s="113"/>
      <c r="I55" s="113"/>
      <c r="J55" s="113"/>
      <c r="K55" s="113"/>
      <c r="L55" s="113"/>
      <c r="M55" s="113"/>
      <c r="N55" s="113"/>
      <c r="O55" s="112"/>
      <c r="P55" s="113"/>
      <c r="Q55" s="113"/>
      <c r="R55" s="113"/>
      <c r="S55" s="113"/>
      <c r="T55" s="113"/>
      <c r="U55" s="113"/>
      <c r="V55" s="113"/>
      <c r="W55" s="113"/>
      <c r="X55" s="113"/>
    </row>
    <row r="56" spans="1:27" x14ac:dyDescent="0.25">
      <c r="A56" s="86"/>
      <c r="B56" s="86"/>
      <c r="C56" s="86"/>
      <c r="D56" s="83" t="s">
        <v>78</v>
      </c>
      <c r="E56" s="83"/>
      <c r="F56" s="113"/>
      <c r="G56" s="113"/>
      <c r="H56" s="113"/>
      <c r="I56" s="113"/>
      <c r="J56" s="113"/>
      <c r="K56" s="113"/>
      <c r="L56" s="113"/>
      <c r="M56" s="113"/>
      <c r="N56" s="113"/>
      <c r="O56" s="112"/>
      <c r="P56" s="113"/>
      <c r="Q56" s="113"/>
      <c r="R56" s="113"/>
      <c r="S56" s="113"/>
      <c r="T56" s="113"/>
      <c r="U56" s="113"/>
      <c r="V56" s="113"/>
      <c r="W56" s="113"/>
      <c r="X56" s="113"/>
    </row>
    <row r="57" spans="1:27" x14ac:dyDescent="0.25">
      <c r="A57" s="56" t="s">
        <v>79</v>
      </c>
      <c r="B57" s="56">
        <v>1311030</v>
      </c>
      <c r="C57" s="56" t="s">
        <v>26</v>
      </c>
      <c r="D57" s="84" t="s">
        <v>80</v>
      </c>
      <c r="E57" s="84"/>
      <c r="F57" s="113">
        <v>0</v>
      </c>
      <c r="G57" s="113">
        <v>0</v>
      </c>
      <c r="H57" s="113"/>
      <c r="I57" s="113">
        <v>0</v>
      </c>
      <c r="J57" s="113"/>
      <c r="K57" s="113">
        <v>0</v>
      </c>
      <c r="L57" s="113"/>
      <c r="M57" s="113">
        <v>0</v>
      </c>
      <c r="N57" s="113"/>
      <c r="O57" s="112"/>
      <c r="P57" s="113">
        <f>'bal sheet 2017'!J57</f>
        <v>267120.32</v>
      </c>
      <c r="Q57" s="113">
        <v>281951.02</v>
      </c>
      <c r="R57" s="113">
        <f t="shared" ref="R57:R69" si="23">Q57-P57</f>
        <v>14830.700000000012</v>
      </c>
      <c r="S57" s="113">
        <v>284482.73000000004</v>
      </c>
      <c r="T57" s="113">
        <f t="shared" ref="T57:X69" si="24">S57-Q57</f>
        <v>2531.710000000021</v>
      </c>
      <c r="U57" s="113">
        <v>283117.12000000005</v>
      </c>
      <c r="V57" s="113">
        <f t="shared" si="24"/>
        <v>-1365.609999999986</v>
      </c>
      <c r="W57" s="113">
        <v>283117.12000000005</v>
      </c>
      <c r="X57" s="113">
        <f t="shared" si="24"/>
        <v>0</v>
      </c>
    </row>
    <row r="58" spans="1:27" x14ac:dyDescent="0.25">
      <c r="A58" s="56">
        <v>37401</v>
      </c>
      <c r="B58" s="56">
        <v>1311030</v>
      </c>
      <c r="C58" s="56" t="s">
        <v>26</v>
      </c>
      <c r="D58" s="84" t="s">
        <v>81</v>
      </c>
      <c r="E58" s="84"/>
      <c r="F58" s="113">
        <v>0</v>
      </c>
      <c r="G58" s="113">
        <v>0</v>
      </c>
      <c r="H58" s="113"/>
      <c r="I58" s="113">
        <v>0</v>
      </c>
      <c r="J58" s="113"/>
      <c r="K58" s="113">
        <v>0</v>
      </c>
      <c r="L58" s="113"/>
      <c r="M58" s="113">
        <v>0</v>
      </c>
      <c r="N58" s="113"/>
      <c r="O58" s="112"/>
      <c r="P58" s="113">
        <f>'bal sheet 2017'!J58</f>
        <v>75837.25</v>
      </c>
      <c r="Q58" s="113">
        <v>75837.25</v>
      </c>
      <c r="R58" s="113">
        <f t="shared" si="23"/>
        <v>0</v>
      </c>
      <c r="S58" s="113">
        <v>75837.25</v>
      </c>
      <c r="T58" s="113">
        <f t="shared" si="24"/>
        <v>0</v>
      </c>
      <c r="U58" s="113">
        <v>75837.25</v>
      </c>
      <c r="V58" s="113">
        <f t="shared" si="24"/>
        <v>0</v>
      </c>
      <c r="W58" s="113">
        <v>75837.25</v>
      </c>
      <c r="X58" s="113">
        <f t="shared" si="24"/>
        <v>0</v>
      </c>
    </row>
    <row r="59" spans="1:27" x14ac:dyDescent="0.25">
      <c r="A59" s="56" t="s">
        <v>82</v>
      </c>
      <c r="B59" s="56">
        <v>1311070</v>
      </c>
      <c r="C59" s="56">
        <v>5501050</v>
      </c>
      <c r="D59" s="84" t="s">
        <v>69</v>
      </c>
      <c r="E59" s="84"/>
      <c r="F59" s="113">
        <v>0</v>
      </c>
      <c r="G59" s="113">
        <v>0</v>
      </c>
      <c r="H59" s="113"/>
      <c r="I59" s="113">
        <v>0</v>
      </c>
      <c r="J59" s="113"/>
      <c r="K59" s="113">
        <v>0</v>
      </c>
      <c r="L59" s="113"/>
      <c r="M59" s="113">
        <v>0</v>
      </c>
      <c r="N59" s="113"/>
      <c r="O59" s="112"/>
      <c r="P59" s="113">
        <f>'bal sheet 2017'!J59</f>
        <v>109015.16</v>
      </c>
      <c r="Q59" s="113">
        <v>105864.26000000001</v>
      </c>
      <c r="R59" s="113">
        <f t="shared" si="23"/>
        <v>-3150.8999999999942</v>
      </c>
      <c r="S59" s="113">
        <v>108292.92000000001</v>
      </c>
      <c r="T59" s="113">
        <f t="shared" si="24"/>
        <v>2428.6600000000035</v>
      </c>
      <c r="U59" s="113">
        <v>113377</v>
      </c>
      <c r="V59" s="113">
        <f t="shared" si="24"/>
        <v>5084.0799999999872</v>
      </c>
      <c r="W59" s="113">
        <v>113376.67000000001</v>
      </c>
      <c r="X59" s="113">
        <f t="shared" si="24"/>
        <v>-0.32999999998719431</v>
      </c>
    </row>
    <row r="60" spans="1:27" x14ac:dyDescent="0.25">
      <c r="A60" s="56" t="s">
        <v>83</v>
      </c>
      <c r="B60" s="56">
        <v>1311070</v>
      </c>
      <c r="C60" s="56">
        <v>5501050</v>
      </c>
      <c r="D60" s="84" t="s">
        <v>84</v>
      </c>
      <c r="E60" s="84"/>
      <c r="F60" s="113">
        <v>0</v>
      </c>
      <c r="G60" s="113">
        <v>0</v>
      </c>
      <c r="H60" s="113"/>
      <c r="I60" s="113">
        <v>0</v>
      </c>
      <c r="J60" s="113"/>
      <c r="K60" s="113">
        <v>0</v>
      </c>
      <c r="L60" s="113"/>
      <c r="M60" s="113">
        <v>0</v>
      </c>
      <c r="N60" s="113"/>
      <c r="O60" s="112"/>
      <c r="P60" s="113">
        <f>'bal sheet 2017'!J60</f>
        <v>81116810.530000001</v>
      </c>
      <c r="Q60" s="113">
        <v>84769184.5</v>
      </c>
      <c r="R60" s="113">
        <f t="shared" si="23"/>
        <v>3652373.9699999988</v>
      </c>
      <c r="S60" s="113">
        <v>91888393.290000007</v>
      </c>
      <c r="T60" s="113">
        <f t="shared" si="24"/>
        <v>7119208.7900000066</v>
      </c>
      <c r="U60" s="113">
        <v>97654498</v>
      </c>
      <c r="V60" s="113">
        <f t="shared" si="24"/>
        <v>5766104.7099999934</v>
      </c>
      <c r="W60" s="113">
        <v>97612456</v>
      </c>
      <c r="X60" s="113">
        <f t="shared" si="24"/>
        <v>-42042</v>
      </c>
    </row>
    <row r="61" spans="1:27" x14ac:dyDescent="0.25">
      <c r="A61" s="56" t="s">
        <v>85</v>
      </c>
      <c r="B61" s="56">
        <v>1311070</v>
      </c>
      <c r="C61" s="56">
        <v>5501050</v>
      </c>
      <c r="D61" s="84" t="s">
        <v>86</v>
      </c>
      <c r="E61" s="84"/>
      <c r="F61" s="113">
        <v>0</v>
      </c>
      <c r="G61" s="113">
        <v>0</v>
      </c>
      <c r="H61" s="113"/>
      <c r="I61" s="113">
        <v>0</v>
      </c>
      <c r="J61" s="113"/>
      <c r="K61" s="113">
        <v>0</v>
      </c>
      <c r="L61" s="113"/>
      <c r="M61" s="113">
        <v>0</v>
      </c>
      <c r="N61" s="113"/>
      <c r="O61" s="112"/>
      <c r="P61" s="113">
        <f>'bal sheet 2017'!J61</f>
        <v>2076708.56</v>
      </c>
      <c r="Q61" s="113">
        <v>2108905.9300000002</v>
      </c>
      <c r="R61" s="113">
        <f t="shared" si="23"/>
        <v>32197.370000000112</v>
      </c>
      <c r="S61" s="113">
        <v>2170969.0200000005</v>
      </c>
      <c r="T61" s="113">
        <f t="shared" si="24"/>
        <v>62063.090000000317</v>
      </c>
      <c r="U61" s="113">
        <v>2194334</v>
      </c>
      <c r="V61" s="113">
        <f t="shared" si="24"/>
        <v>23364.979999999516</v>
      </c>
      <c r="W61" s="113">
        <v>2206054.0400000005</v>
      </c>
      <c r="X61" s="113">
        <f t="shared" si="24"/>
        <v>11720.040000000503</v>
      </c>
    </row>
    <row r="62" spans="1:27" x14ac:dyDescent="0.25">
      <c r="A62" s="56" t="s">
        <v>87</v>
      </c>
      <c r="B62" s="56">
        <v>1311070</v>
      </c>
      <c r="C62" s="56">
        <v>5501050</v>
      </c>
      <c r="D62" s="84" t="s">
        <v>88</v>
      </c>
      <c r="E62" s="84"/>
      <c r="F62" s="113">
        <v>0</v>
      </c>
      <c r="G62" s="113">
        <v>0</v>
      </c>
      <c r="H62" s="113"/>
      <c r="I62" s="113">
        <v>0</v>
      </c>
      <c r="J62" s="113"/>
      <c r="K62" s="113">
        <v>0</v>
      </c>
      <c r="L62" s="113"/>
      <c r="M62" s="113">
        <v>0</v>
      </c>
      <c r="N62" s="113"/>
      <c r="O62" s="112"/>
      <c r="P62" s="113">
        <f>'bal sheet 2017'!J62</f>
        <v>940048.75</v>
      </c>
      <c r="Q62" s="113">
        <v>948945.56</v>
      </c>
      <c r="R62" s="113">
        <f t="shared" si="23"/>
        <v>8896.8100000000559</v>
      </c>
      <c r="S62" s="113">
        <v>948794.95000000007</v>
      </c>
      <c r="T62" s="113">
        <f t="shared" si="24"/>
        <v>-150.60999999998603</v>
      </c>
      <c r="U62" s="113">
        <v>933554</v>
      </c>
      <c r="V62" s="113">
        <f t="shared" si="24"/>
        <v>-15240.95000000007</v>
      </c>
      <c r="W62" s="113">
        <v>933553.62000000011</v>
      </c>
      <c r="X62" s="113">
        <f t="shared" si="24"/>
        <v>-0.37999999988824129</v>
      </c>
    </row>
    <row r="63" spans="1:27" x14ac:dyDescent="0.25">
      <c r="A63" s="84" t="s">
        <v>89</v>
      </c>
      <c r="B63" s="56">
        <v>1311070</v>
      </c>
      <c r="C63" s="56">
        <v>5501050</v>
      </c>
      <c r="D63" s="84" t="s">
        <v>90</v>
      </c>
      <c r="E63" s="84"/>
      <c r="F63" s="113">
        <v>0</v>
      </c>
      <c r="G63" s="113">
        <v>0</v>
      </c>
      <c r="H63" s="113"/>
      <c r="I63" s="113">
        <v>0</v>
      </c>
      <c r="J63" s="113"/>
      <c r="K63" s="113">
        <v>0</v>
      </c>
      <c r="L63" s="113"/>
      <c r="M63" s="113">
        <v>0</v>
      </c>
      <c r="N63" s="113"/>
      <c r="O63" s="112"/>
      <c r="P63" s="113">
        <f>'bal sheet 2017'!J63</f>
        <v>18872344.210000001</v>
      </c>
      <c r="Q63" s="113">
        <v>19867747.960000001</v>
      </c>
      <c r="R63" s="113">
        <f t="shared" si="23"/>
        <v>995403.75</v>
      </c>
      <c r="S63" s="113">
        <v>21069285.719999999</v>
      </c>
      <c r="T63" s="113">
        <f t="shared" si="24"/>
        <v>1201537.7599999979</v>
      </c>
      <c r="U63" s="113">
        <v>22520223</v>
      </c>
      <c r="V63" s="113">
        <f t="shared" si="24"/>
        <v>1450937.2800000012</v>
      </c>
      <c r="W63" s="113">
        <v>22800599.549999997</v>
      </c>
      <c r="X63" s="113">
        <f t="shared" si="24"/>
        <v>280376.54999999702</v>
      </c>
    </row>
    <row r="64" spans="1:27" x14ac:dyDescent="0.25">
      <c r="A64" s="56" t="s">
        <v>91</v>
      </c>
      <c r="B64" s="56">
        <v>1311070</v>
      </c>
      <c r="C64" s="56">
        <v>5501050</v>
      </c>
      <c r="D64" s="84" t="s">
        <v>92</v>
      </c>
      <c r="E64" s="84"/>
      <c r="F64" s="113">
        <v>534221.43999999994</v>
      </c>
      <c r="G64" s="113">
        <v>574586.95999999985</v>
      </c>
      <c r="H64" s="59">
        <f>G64-F64</f>
        <v>40365.519999999902</v>
      </c>
      <c r="I64" s="113">
        <v>578162.39999999979</v>
      </c>
      <c r="J64" s="59">
        <f>I64-G64</f>
        <v>3575.4399999999441</v>
      </c>
      <c r="K64" s="113">
        <v>694925.39999999979</v>
      </c>
      <c r="L64" s="59">
        <f>K64-I64</f>
        <v>116763</v>
      </c>
      <c r="M64" s="113">
        <v>746668.54999999981</v>
      </c>
      <c r="N64" s="59">
        <f>M64-K64</f>
        <v>51743.150000000023</v>
      </c>
      <c r="O64" s="112"/>
      <c r="P64" s="113">
        <f>'bal sheet 2017'!J64</f>
        <v>9012708.6900000013</v>
      </c>
      <c r="Q64" s="113">
        <v>9264429.0099999998</v>
      </c>
      <c r="R64" s="113">
        <f t="shared" si="23"/>
        <v>251720.31999999844</v>
      </c>
      <c r="S64" s="113">
        <v>9315982.2400000002</v>
      </c>
      <c r="T64" s="113">
        <f t="shared" si="24"/>
        <v>51553.230000000447</v>
      </c>
      <c r="U64" s="113">
        <f>9349820</f>
        <v>9349820</v>
      </c>
      <c r="V64" s="113">
        <f t="shared" si="24"/>
        <v>33837.759999999776</v>
      </c>
      <c r="W64" s="113">
        <v>9658885.5099999998</v>
      </c>
      <c r="X64" s="113">
        <f t="shared" si="24"/>
        <v>309065.50999999978</v>
      </c>
    </row>
    <row r="65" spans="1:24" x14ac:dyDescent="0.25">
      <c r="A65" s="56" t="s">
        <v>93</v>
      </c>
      <c r="B65" s="56">
        <v>1311070</v>
      </c>
      <c r="C65" s="56">
        <v>5501050</v>
      </c>
      <c r="D65" s="84" t="s">
        <v>94</v>
      </c>
      <c r="E65" s="84"/>
      <c r="F65" s="113">
        <v>1116505.56</v>
      </c>
      <c r="G65" s="113">
        <v>1158721.2</v>
      </c>
      <c r="H65" s="59">
        <f t="shared" ref="H65:H68" si="25">G65-F65</f>
        <v>42215.639999999898</v>
      </c>
      <c r="I65" s="113">
        <v>1196870.8399999999</v>
      </c>
      <c r="J65" s="59">
        <f t="shared" ref="J65:J68" si="26">I65-G65</f>
        <v>38149.639999999898</v>
      </c>
      <c r="K65" s="113">
        <v>1267317.81</v>
      </c>
      <c r="L65" s="59">
        <f t="shared" ref="L65:L68" si="27">K65-I65</f>
        <v>70446.970000000205</v>
      </c>
      <c r="M65" s="113">
        <v>1284157.1200000001</v>
      </c>
      <c r="N65" s="59">
        <f t="shared" ref="N65:N68" si="28">M65-K65</f>
        <v>16839.310000000056</v>
      </c>
      <c r="O65" s="112"/>
      <c r="P65" s="113">
        <f>'bal sheet 2017'!J65</f>
        <v>3575494.96</v>
      </c>
      <c r="Q65" s="113">
        <v>3638284.7800000003</v>
      </c>
      <c r="R65" s="113">
        <f t="shared" si="23"/>
        <v>62789.820000000298</v>
      </c>
      <c r="S65" s="113">
        <v>3818372.8300000005</v>
      </c>
      <c r="T65" s="113">
        <f t="shared" si="24"/>
        <v>180088.05000000028</v>
      </c>
      <c r="U65" s="113">
        <f>4103023</f>
        <v>4103023</v>
      </c>
      <c r="V65" s="113">
        <f t="shared" si="24"/>
        <v>284650.16999999946</v>
      </c>
      <c r="W65" s="113">
        <v>4121198.99</v>
      </c>
      <c r="X65" s="113">
        <f t="shared" si="24"/>
        <v>18175.990000000224</v>
      </c>
    </row>
    <row r="66" spans="1:24" x14ac:dyDescent="0.25">
      <c r="A66" s="56" t="s">
        <v>95</v>
      </c>
      <c r="B66" s="56">
        <v>1311070</v>
      </c>
      <c r="C66" s="56">
        <v>5501050</v>
      </c>
      <c r="D66" s="84" t="s">
        <v>96</v>
      </c>
      <c r="E66" s="84"/>
      <c r="F66" s="113">
        <v>0</v>
      </c>
      <c r="G66" s="113">
        <v>0</v>
      </c>
      <c r="H66" s="59">
        <f t="shared" si="25"/>
        <v>0</v>
      </c>
      <c r="I66" s="113">
        <v>0</v>
      </c>
      <c r="J66" s="59">
        <f t="shared" si="26"/>
        <v>0</v>
      </c>
      <c r="K66" s="113">
        <v>0</v>
      </c>
      <c r="L66" s="59">
        <f t="shared" si="27"/>
        <v>0</v>
      </c>
      <c r="M66" s="113">
        <v>0</v>
      </c>
      <c r="N66" s="59">
        <f t="shared" si="28"/>
        <v>0</v>
      </c>
      <c r="O66" s="112"/>
      <c r="P66" s="113">
        <f>'bal sheet 2017'!J66</f>
        <v>4127546.56</v>
      </c>
      <c r="Q66" s="113">
        <v>4200496.74</v>
      </c>
      <c r="R66" s="113">
        <f t="shared" si="23"/>
        <v>72950.180000000168</v>
      </c>
      <c r="S66" s="113">
        <v>4298590.95</v>
      </c>
      <c r="T66" s="113">
        <f t="shared" si="24"/>
        <v>98094.209999999963</v>
      </c>
      <c r="U66" s="113">
        <v>4456306</v>
      </c>
      <c r="V66" s="113">
        <f t="shared" si="24"/>
        <v>157715.04999999981</v>
      </c>
      <c r="W66" s="113">
        <v>4457976.4399999995</v>
      </c>
      <c r="X66" s="113">
        <f t="shared" si="24"/>
        <v>1670.4399999994785</v>
      </c>
    </row>
    <row r="67" spans="1:24" x14ac:dyDescent="0.25">
      <c r="A67" s="56" t="s">
        <v>97</v>
      </c>
      <c r="B67" s="56">
        <v>1311070</v>
      </c>
      <c r="C67" s="56">
        <v>5501050</v>
      </c>
      <c r="D67" s="84" t="s">
        <v>98</v>
      </c>
      <c r="E67" s="84"/>
      <c r="F67" s="59">
        <v>0</v>
      </c>
      <c r="G67" s="59">
        <v>0</v>
      </c>
      <c r="H67" s="59">
        <f t="shared" si="25"/>
        <v>0</v>
      </c>
      <c r="I67" s="59">
        <v>0</v>
      </c>
      <c r="J67" s="59">
        <f t="shared" si="26"/>
        <v>0</v>
      </c>
      <c r="K67" s="59">
        <v>0</v>
      </c>
      <c r="L67" s="59">
        <f t="shared" si="27"/>
        <v>0</v>
      </c>
      <c r="M67" s="59">
        <v>0</v>
      </c>
      <c r="N67" s="59">
        <f t="shared" si="28"/>
        <v>0</v>
      </c>
      <c r="O67" s="120"/>
      <c r="P67" s="113">
        <f>'bal sheet 2017'!J67</f>
        <v>1671211.25</v>
      </c>
      <c r="Q67" s="59">
        <v>1653057.57</v>
      </c>
      <c r="R67" s="113">
        <f t="shared" si="23"/>
        <v>-18153.679999999935</v>
      </c>
      <c r="S67" s="59">
        <v>1685661.4000000001</v>
      </c>
      <c r="T67" s="113">
        <f t="shared" si="24"/>
        <v>32603.830000000075</v>
      </c>
      <c r="U67" s="59">
        <v>1781633</v>
      </c>
      <c r="V67" s="113">
        <f t="shared" si="24"/>
        <v>95971.59999999986</v>
      </c>
      <c r="W67" s="59">
        <v>1780668.6700000002</v>
      </c>
      <c r="X67" s="113">
        <f t="shared" si="24"/>
        <v>-964.32999999984168</v>
      </c>
    </row>
    <row r="68" spans="1:24" x14ac:dyDescent="0.25">
      <c r="A68" s="56">
        <v>387</v>
      </c>
      <c r="B68" s="56">
        <v>1311070</v>
      </c>
      <c r="C68" s="56">
        <v>5501050</v>
      </c>
      <c r="D68" s="124" t="s">
        <v>373</v>
      </c>
      <c r="E68" s="84"/>
      <c r="F68" s="59">
        <v>27913.62</v>
      </c>
      <c r="G68" s="59">
        <v>27913.62</v>
      </c>
      <c r="H68" s="59">
        <f t="shared" si="25"/>
        <v>0</v>
      </c>
      <c r="I68" s="59">
        <v>27913.62</v>
      </c>
      <c r="J68" s="59">
        <f t="shared" si="26"/>
        <v>0</v>
      </c>
      <c r="K68" s="59">
        <v>27913.62</v>
      </c>
      <c r="L68" s="59">
        <f t="shared" si="27"/>
        <v>0</v>
      </c>
      <c r="M68" s="59">
        <v>27913.62</v>
      </c>
      <c r="N68" s="59">
        <f t="shared" si="28"/>
        <v>0</v>
      </c>
      <c r="O68" s="112"/>
      <c r="P68" s="113"/>
      <c r="Q68" s="59"/>
      <c r="R68" s="113">
        <f t="shared" si="23"/>
        <v>0</v>
      </c>
      <c r="S68" s="59">
        <v>0</v>
      </c>
      <c r="T68" s="113">
        <f t="shared" si="24"/>
        <v>0</v>
      </c>
      <c r="U68" s="59"/>
      <c r="V68" s="113">
        <f t="shared" si="24"/>
        <v>0</v>
      </c>
      <c r="W68" s="59"/>
      <c r="X68" s="113">
        <f t="shared" si="24"/>
        <v>0</v>
      </c>
    </row>
    <row r="69" spans="1:24" x14ac:dyDescent="0.25">
      <c r="A69" s="56">
        <v>388</v>
      </c>
      <c r="B69" s="56">
        <v>1311070</v>
      </c>
      <c r="C69" s="56">
        <v>5501050</v>
      </c>
      <c r="D69" s="64" t="s">
        <v>357</v>
      </c>
      <c r="F69" s="119"/>
      <c r="G69" s="119"/>
      <c r="H69" s="119"/>
      <c r="I69" s="119"/>
      <c r="J69" s="119"/>
      <c r="K69" s="119"/>
      <c r="L69" s="119"/>
      <c r="M69" s="119">
        <v>0</v>
      </c>
      <c r="N69" s="119"/>
      <c r="O69" s="112"/>
      <c r="P69" s="114">
        <f>'bal sheet 2017'!J69</f>
        <v>3280238.1599999997</v>
      </c>
      <c r="Q69" s="116">
        <v>3268746.39</v>
      </c>
      <c r="R69" s="113">
        <f t="shared" si="23"/>
        <v>-11491.769999999553</v>
      </c>
      <c r="S69" s="116">
        <v>0</v>
      </c>
      <c r="T69" s="113">
        <f t="shared" si="24"/>
        <v>-3268746.39</v>
      </c>
      <c r="U69" s="116"/>
      <c r="V69" s="113">
        <f t="shared" si="24"/>
        <v>0</v>
      </c>
      <c r="W69" s="116"/>
      <c r="X69" s="113">
        <f t="shared" si="24"/>
        <v>0</v>
      </c>
    </row>
    <row r="70" spans="1:24" x14ac:dyDescent="0.25">
      <c r="A70" s="86"/>
      <c r="B70" s="86"/>
      <c r="C70" s="86"/>
      <c r="D70" s="84" t="s">
        <v>30</v>
      </c>
      <c r="E70" s="84"/>
      <c r="F70" s="115">
        <f t="shared" ref="F70:N70" si="29">SUM(F57:F69)</f>
        <v>1678640.62</v>
      </c>
      <c r="G70" s="115">
        <f t="shared" si="29"/>
        <v>1761221.7799999998</v>
      </c>
      <c r="H70" s="115">
        <f t="shared" si="29"/>
        <v>82581.1599999998</v>
      </c>
      <c r="I70" s="115">
        <f t="shared" si="29"/>
        <v>1802946.8599999999</v>
      </c>
      <c r="J70" s="115">
        <f t="shared" si="29"/>
        <v>41725.079999999842</v>
      </c>
      <c r="K70" s="115">
        <f t="shared" si="29"/>
        <v>1990156.83</v>
      </c>
      <c r="L70" s="115">
        <f t="shared" si="29"/>
        <v>187209.9700000002</v>
      </c>
      <c r="M70" s="115">
        <f t="shared" si="29"/>
        <v>2058739.29</v>
      </c>
      <c r="N70" s="115">
        <f t="shared" si="29"/>
        <v>68582.460000000079</v>
      </c>
      <c r="O70" s="112"/>
      <c r="P70" s="114">
        <f t="shared" ref="P70:W70" si="30">SUM(P57:P69)</f>
        <v>125125084.39999999</v>
      </c>
      <c r="Q70" s="114">
        <f t="shared" si="30"/>
        <v>130183450.97000001</v>
      </c>
      <c r="R70" s="115">
        <f t="shared" si="30"/>
        <v>5058366.5699999984</v>
      </c>
      <c r="S70" s="114">
        <f t="shared" si="30"/>
        <v>135664663.30000001</v>
      </c>
      <c r="T70" s="115">
        <f t="shared" ref="T70" si="31">SUM(T57:T69)</f>
        <v>5481212.3300000075</v>
      </c>
      <c r="U70" s="114">
        <f t="shared" si="30"/>
        <v>143465722.37</v>
      </c>
      <c r="V70" s="115">
        <f t="shared" si="30"/>
        <v>7801059.0699999919</v>
      </c>
      <c r="W70" s="114">
        <f t="shared" si="30"/>
        <v>144043723.86000001</v>
      </c>
      <c r="X70" s="115">
        <f t="shared" ref="X70" si="32">SUM(X57:X69)</f>
        <v>578001.48999999731</v>
      </c>
    </row>
    <row r="71" spans="1:24" x14ac:dyDescent="0.25">
      <c r="F71" s="113"/>
      <c r="G71" s="113"/>
      <c r="H71" s="113"/>
      <c r="I71" s="113"/>
      <c r="J71" s="113"/>
      <c r="K71" s="113"/>
      <c r="L71" s="113"/>
      <c r="M71" s="113"/>
      <c r="N71" s="113"/>
      <c r="O71" s="112"/>
      <c r="P71" s="113"/>
      <c r="Q71" s="113"/>
      <c r="R71" s="113"/>
      <c r="S71" s="113"/>
      <c r="T71" s="113"/>
      <c r="U71" s="113"/>
      <c r="V71" s="113"/>
      <c r="W71" s="113"/>
      <c r="X71" s="113"/>
    </row>
    <row r="72" spans="1:24" x14ac:dyDescent="0.25">
      <c r="D72" s="83" t="s">
        <v>99</v>
      </c>
      <c r="E72" s="83"/>
      <c r="F72" s="113"/>
      <c r="G72" s="113"/>
      <c r="H72" s="113"/>
      <c r="I72" s="113"/>
      <c r="J72" s="113"/>
      <c r="K72" s="113"/>
      <c r="L72" s="113"/>
      <c r="M72" s="113"/>
      <c r="N72" s="113"/>
      <c r="O72" s="112"/>
      <c r="P72" s="113"/>
      <c r="Q72" s="113"/>
      <c r="R72" s="113"/>
      <c r="S72" s="113"/>
      <c r="T72" s="113"/>
      <c r="U72" s="113"/>
      <c r="V72" s="113"/>
      <c r="W72" s="113"/>
      <c r="X72" s="113"/>
    </row>
    <row r="73" spans="1:24" ht="13" x14ac:dyDescent="0.3">
      <c r="A73" s="56" t="s">
        <v>100</v>
      </c>
      <c r="B73" s="56">
        <v>1331030</v>
      </c>
      <c r="C73" s="56" t="s">
        <v>26</v>
      </c>
      <c r="D73" s="84" t="s">
        <v>65</v>
      </c>
      <c r="E73" s="56" t="s">
        <v>100</v>
      </c>
      <c r="F73" s="113">
        <v>0</v>
      </c>
      <c r="G73" s="113">
        <v>0</v>
      </c>
      <c r="H73" s="59">
        <f>G73-F73</f>
        <v>0</v>
      </c>
      <c r="I73" s="113">
        <v>0</v>
      </c>
      <c r="J73" s="59">
        <f t="shared" ref="J73:J86" si="33">I73-G73</f>
        <v>0</v>
      </c>
      <c r="K73" s="113">
        <v>0</v>
      </c>
      <c r="L73" s="59">
        <f>K73-I73</f>
        <v>0</v>
      </c>
      <c r="M73" s="113">
        <v>0</v>
      </c>
      <c r="N73" s="59">
        <f>M73-K73</f>
        <v>0</v>
      </c>
      <c r="O73" s="112"/>
      <c r="P73" s="113">
        <f>'bal sheet 2017'!J73</f>
        <v>999353.67</v>
      </c>
      <c r="Q73" s="121">
        <v>999353.67</v>
      </c>
      <c r="R73" s="59">
        <f>Q73-P73</f>
        <v>0</v>
      </c>
      <c r="S73" s="125">
        <v>998570.67</v>
      </c>
      <c r="T73" s="113">
        <f t="shared" ref="T73:X90" si="34">S73-Q73</f>
        <v>-783</v>
      </c>
      <c r="U73" s="113">
        <v>998570.67</v>
      </c>
      <c r="V73" s="113">
        <f t="shared" si="34"/>
        <v>0</v>
      </c>
      <c r="W73" s="113">
        <v>998570.67</v>
      </c>
      <c r="X73" s="113">
        <f t="shared" si="34"/>
        <v>0</v>
      </c>
    </row>
    <row r="74" spans="1:24" ht="13" x14ac:dyDescent="0.3">
      <c r="A74" s="56" t="s">
        <v>101</v>
      </c>
      <c r="B74" s="56">
        <v>1331090</v>
      </c>
      <c r="C74" s="56">
        <v>5501020</v>
      </c>
      <c r="D74" s="84" t="s">
        <v>45</v>
      </c>
      <c r="E74" s="56" t="s">
        <v>101</v>
      </c>
      <c r="F74" s="113">
        <v>58881.06</v>
      </c>
      <c r="G74" s="113">
        <v>58881.06</v>
      </c>
      <c r="H74" s="59">
        <f t="shared" ref="H74:H86" si="35">G74-F74</f>
        <v>0</v>
      </c>
      <c r="I74" s="113">
        <v>58881.06</v>
      </c>
      <c r="J74" s="59">
        <f t="shared" si="33"/>
        <v>0</v>
      </c>
      <c r="K74" s="113">
        <v>58881.06</v>
      </c>
      <c r="L74" s="59">
        <f t="shared" ref="L74:L86" si="36">K74-I74</f>
        <v>0</v>
      </c>
      <c r="M74" s="113">
        <v>58881.06</v>
      </c>
      <c r="N74" s="59">
        <f t="shared" ref="N74:N86" si="37">M74-K74</f>
        <v>0</v>
      </c>
      <c r="O74" s="112"/>
      <c r="P74" s="113">
        <f>'bal sheet 2017'!J74</f>
        <v>5828960.7300000004</v>
      </c>
      <c r="Q74" s="121">
        <v>5875105.1600000011</v>
      </c>
      <c r="R74" s="59">
        <f t="shared" ref="R74:R89" si="38">Q74-P74</f>
        <v>46144.430000000633</v>
      </c>
      <c r="S74" s="125">
        <v>5971222.9700000007</v>
      </c>
      <c r="T74" s="113">
        <f t="shared" si="34"/>
        <v>96117.80999999959</v>
      </c>
      <c r="U74" s="113">
        <v>5971807.870000001</v>
      </c>
      <c r="V74" s="113">
        <f t="shared" si="34"/>
        <v>584.90000000037253</v>
      </c>
      <c r="W74" s="113">
        <v>5968657.7200000007</v>
      </c>
      <c r="X74" s="113">
        <f t="shared" si="34"/>
        <v>-3150.1500000003725</v>
      </c>
    </row>
    <row r="75" spans="1:24" ht="13" x14ac:dyDescent="0.3">
      <c r="A75" s="84" t="s">
        <v>102</v>
      </c>
      <c r="B75" s="56">
        <v>1331090</v>
      </c>
      <c r="C75" s="56">
        <v>5501070</v>
      </c>
      <c r="D75" s="87" t="s">
        <v>103</v>
      </c>
      <c r="E75" s="84" t="s">
        <v>102</v>
      </c>
      <c r="F75" s="113"/>
      <c r="G75" s="113"/>
      <c r="H75" s="59">
        <f t="shared" si="35"/>
        <v>0</v>
      </c>
      <c r="I75" s="113"/>
      <c r="J75" s="59">
        <f t="shared" si="33"/>
        <v>0</v>
      </c>
      <c r="K75" s="113">
        <v>0</v>
      </c>
      <c r="L75" s="59">
        <f t="shared" si="36"/>
        <v>0</v>
      </c>
      <c r="M75" s="113">
        <v>0</v>
      </c>
      <c r="N75" s="59">
        <f t="shared" si="37"/>
        <v>0</v>
      </c>
      <c r="O75" s="112"/>
      <c r="P75" s="113">
        <f>'bal sheet 2017'!J75</f>
        <v>180448.43</v>
      </c>
      <c r="Q75" s="121">
        <v>180448.43</v>
      </c>
      <c r="R75" s="59">
        <f t="shared" si="38"/>
        <v>0</v>
      </c>
      <c r="S75" s="125">
        <v>195011.77</v>
      </c>
      <c r="T75" s="113">
        <f t="shared" si="34"/>
        <v>14563.339999999997</v>
      </c>
      <c r="U75" s="113">
        <v>178406.87</v>
      </c>
      <c r="V75" s="113">
        <f t="shared" si="34"/>
        <v>-16604.899999999994</v>
      </c>
      <c r="W75" s="113">
        <v>178406.87</v>
      </c>
      <c r="X75" s="113">
        <f t="shared" si="34"/>
        <v>0</v>
      </c>
    </row>
    <row r="76" spans="1:24" ht="13" x14ac:dyDescent="0.3">
      <c r="A76" s="93">
        <v>391</v>
      </c>
      <c r="B76" s="56">
        <v>1331090</v>
      </c>
      <c r="C76" s="56">
        <v>5501070</v>
      </c>
      <c r="D76" s="87" t="s">
        <v>104</v>
      </c>
      <c r="E76" s="93">
        <v>391</v>
      </c>
      <c r="F76" s="113">
        <f>'bal sheet 2017'!P75</f>
        <v>18135.23</v>
      </c>
      <c r="G76" s="113">
        <v>18135.23</v>
      </c>
      <c r="H76" s="59">
        <f t="shared" si="35"/>
        <v>0</v>
      </c>
      <c r="I76" s="113">
        <v>18135.23</v>
      </c>
      <c r="J76" s="59">
        <f t="shared" si="33"/>
        <v>0</v>
      </c>
      <c r="K76" s="113">
        <v>18135.23</v>
      </c>
      <c r="L76" s="59">
        <f t="shared" si="36"/>
        <v>0</v>
      </c>
      <c r="M76" s="113">
        <v>18135.23</v>
      </c>
      <c r="N76" s="59">
        <f t="shared" si="37"/>
        <v>0</v>
      </c>
      <c r="O76" s="112"/>
      <c r="P76" s="113">
        <f>'bal sheet 2017'!J76</f>
        <v>0</v>
      </c>
      <c r="Q76" s="121">
        <v>0</v>
      </c>
      <c r="R76" s="59">
        <f t="shared" si="38"/>
        <v>0</v>
      </c>
      <c r="S76" s="125">
        <v>0</v>
      </c>
      <c r="T76" s="113">
        <f t="shared" si="34"/>
        <v>0</v>
      </c>
      <c r="U76" s="125">
        <v>0</v>
      </c>
      <c r="V76" s="113">
        <f t="shared" si="34"/>
        <v>0</v>
      </c>
      <c r="W76" s="125">
        <v>0</v>
      </c>
      <c r="X76" s="113">
        <f t="shared" si="34"/>
        <v>0</v>
      </c>
    </row>
    <row r="77" spans="1:24" ht="13" x14ac:dyDescent="0.3">
      <c r="A77" s="93">
        <v>3912</v>
      </c>
      <c r="B77" s="56">
        <v>1331090</v>
      </c>
      <c r="C77" s="56">
        <v>5501070</v>
      </c>
      <c r="D77" s="87" t="s">
        <v>105</v>
      </c>
      <c r="E77" s="93">
        <v>3912</v>
      </c>
      <c r="F77" s="113">
        <v>0</v>
      </c>
      <c r="G77" s="113">
        <v>0</v>
      </c>
      <c r="H77" s="59">
        <f t="shared" si="35"/>
        <v>0</v>
      </c>
      <c r="I77" s="113">
        <v>0</v>
      </c>
      <c r="J77" s="59">
        <f t="shared" si="33"/>
        <v>0</v>
      </c>
      <c r="K77" s="113">
        <v>0</v>
      </c>
      <c r="L77" s="59">
        <f t="shared" si="36"/>
        <v>0</v>
      </c>
      <c r="M77" s="113">
        <v>0</v>
      </c>
      <c r="N77" s="59">
        <f t="shared" si="37"/>
        <v>0</v>
      </c>
      <c r="O77" s="112"/>
      <c r="P77" s="113">
        <f>'bal sheet 2017'!J77</f>
        <v>0</v>
      </c>
      <c r="Q77" s="121">
        <v>0</v>
      </c>
      <c r="R77" s="59">
        <f t="shared" si="38"/>
        <v>0</v>
      </c>
      <c r="S77" s="125">
        <v>0</v>
      </c>
      <c r="T77" s="113">
        <f t="shared" si="34"/>
        <v>0</v>
      </c>
      <c r="U77" s="125">
        <v>0</v>
      </c>
      <c r="V77" s="113">
        <f t="shared" si="34"/>
        <v>0</v>
      </c>
      <c r="W77" s="113">
        <v>0</v>
      </c>
      <c r="X77" s="113">
        <f t="shared" si="34"/>
        <v>0</v>
      </c>
    </row>
    <row r="78" spans="1:24" ht="13" x14ac:dyDescent="0.3">
      <c r="A78" s="56" t="s">
        <v>106</v>
      </c>
      <c r="B78" s="56">
        <v>1331090</v>
      </c>
      <c r="C78" s="56">
        <v>5501060</v>
      </c>
      <c r="D78" s="84" t="s">
        <v>107</v>
      </c>
      <c r="E78" s="56" t="s">
        <v>106</v>
      </c>
      <c r="F78" s="113">
        <v>398469.17</v>
      </c>
      <c r="G78" s="113">
        <v>447512.18999999994</v>
      </c>
      <c r="H78" s="59">
        <f t="shared" si="35"/>
        <v>49043.01999999996</v>
      </c>
      <c r="I78" s="113">
        <v>442100.05999999994</v>
      </c>
      <c r="J78" s="59">
        <f t="shared" si="33"/>
        <v>-5412.1300000000047</v>
      </c>
      <c r="K78" s="113">
        <v>442100.05999999994</v>
      </c>
      <c r="L78" s="59">
        <f t="shared" si="36"/>
        <v>0</v>
      </c>
      <c r="M78" s="113">
        <v>442100.05999999994</v>
      </c>
      <c r="N78" s="59">
        <f t="shared" si="37"/>
        <v>0</v>
      </c>
      <c r="O78" s="112"/>
      <c r="P78" s="113">
        <f>'bal sheet 2017'!J78</f>
        <v>4980526.8899999997</v>
      </c>
      <c r="Q78" s="121">
        <v>5064557.72</v>
      </c>
      <c r="R78" s="59">
        <f t="shared" si="38"/>
        <v>84030.830000000075</v>
      </c>
      <c r="S78" s="125">
        <v>5256617.8599999994</v>
      </c>
      <c r="T78" s="113">
        <f t="shared" si="34"/>
        <v>192060.13999999966</v>
      </c>
      <c r="U78" s="113">
        <v>5503795.6999999993</v>
      </c>
      <c r="V78" s="113">
        <f t="shared" si="34"/>
        <v>247177.83999999985</v>
      </c>
      <c r="W78" s="113">
        <v>5503795.6999999993</v>
      </c>
      <c r="X78" s="113">
        <f t="shared" si="34"/>
        <v>0</v>
      </c>
    </row>
    <row r="79" spans="1:24" ht="13" x14ac:dyDescent="0.3">
      <c r="A79" s="56" t="s">
        <v>108</v>
      </c>
      <c r="B79" s="56">
        <v>1331090</v>
      </c>
      <c r="C79" s="56">
        <v>5501070</v>
      </c>
      <c r="D79" s="87" t="s">
        <v>109</v>
      </c>
      <c r="E79" s="56" t="s">
        <v>108</v>
      </c>
      <c r="F79" s="113">
        <v>0</v>
      </c>
      <c r="G79" s="113">
        <v>0</v>
      </c>
      <c r="H79" s="59">
        <f t="shared" si="35"/>
        <v>0</v>
      </c>
      <c r="I79" s="113">
        <v>0</v>
      </c>
      <c r="J79" s="59">
        <f t="shared" si="33"/>
        <v>0</v>
      </c>
      <c r="K79" s="113">
        <v>0</v>
      </c>
      <c r="L79" s="59">
        <f t="shared" si="36"/>
        <v>0</v>
      </c>
      <c r="M79" s="113"/>
      <c r="N79" s="59">
        <f t="shared" si="37"/>
        <v>0</v>
      </c>
      <c r="O79" s="112"/>
      <c r="P79" s="113">
        <f>'bal sheet 2017'!J79</f>
        <v>36010.82</v>
      </c>
      <c r="Q79" s="121">
        <v>36010.82</v>
      </c>
      <c r="R79" s="59">
        <f t="shared" si="38"/>
        <v>0</v>
      </c>
      <c r="S79" s="125">
        <v>36010.82</v>
      </c>
      <c r="T79" s="113">
        <f t="shared" si="34"/>
        <v>0</v>
      </c>
      <c r="U79" s="113">
        <v>36010.82</v>
      </c>
      <c r="V79" s="113">
        <f t="shared" si="34"/>
        <v>0</v>
      </c>
      <c r="W79" s="113">
        <v>36010.82</v>
      </c>
      <c r="X79" s="113">
        <f t="shared" si="34"/>
        <v>0</v>
      </c>
    </row>
    <row r="80" spans="1:24" ht="13" x14ac:dyDescent="0.3">
      <c r="A80" s="56" t="s">
        <v>110</v>
      </c>
      <c r="B80" s="56">
        <v>1331090</v>
      </c>
      <c r="C80" s="56">
        <v>5501070</v>
      </c>
      <c r="D80" s="87" t="s">
        <v>111</v>
      </c>
      <c r="E80" s="56" t="s">
        <v>110</v>
      </c>
      <c r="F80" s="113">
        <v>0</v>
      </c>
      <c r="G80" s="113">
        <v>0</v>
      </c>
      <c r="H80" s="59">
        <f t="shared" si="35"/>
        <v>0</v>
      </c>
      <c r="I80" s="113">
        <v>0</v>
      </c>
      <c r="J80" s="59">
        <f t="shared" si="33"/>
        <v>0</v>
      </c>
      <c r="K80" s="113">
        <v>0</v>
      </c>
      <c r="L80" s="59">
        <f t="shared" si="36"/>
        <v>0</v>
      </c>
      <c r="M80" s="113">
        <v>0</v>
      </c>
      <c r="N80" s="59">
        <f t="shared" si="37"/>
        <v>0</v>
      </c>
      <c r="O80" s="112"/>
      <c r="P80" s="113">
        <f>'bal sheet 2017'!J80</f>
        <v>892042.55999999994</v>
      </c>
      <c r="Q80" s="121">
        <v>971591.26000000013</v>
      </c>
      <c r="R80" s="59">
        <f t="shared" si="38"/>
        <v>79548.700000000186</v>
      </c>
      <c r="S80" s="125">
        <v>1024903.6200000001</v>
      </c>
      <c r="T80" s="113">
        <f t="shared" si="34"/>
        <v>53312.359999999986</v>
      </c>
      <c r="U80" s="113">
        <v>780855.31</v>
      </c>
      <c r="V80" s="113">
        <f t="shared" si="34"/>
        <v>-244048.31000000006</v>
      </c>
      <c r="W80" s="113">
        <v>795855.31</v>
      </c>
      <c r="X80" s="113">
        <f t="shared" si="34"/>
        <v>15000</v>
      </c>
    </row>
    <row r="81" spans="1:26" ht="13" x14ac:dyDescent="0.3">
      <c r="A81" s="90" t="s">
        <v>112</v>
      </c>
      <c r="B81" s="56">
        <v>1331090</v>
      </c>
      <c r="C81" s="56">
        <v>5501070</v>
      </c>
      <c r="D81" s="87" t="s">
        <v>113</v>
      </c>
      <c r="E81" s="90" t="s">
        <v>112</v>
      </c>
      <c r="F81" s="113">
        <v>0</v>
      </c>
      <c r="G81" s="113">
        <v>0</v>
      </c>
      <c r="H81" s="59">
        <f t="shared" si="35"/>
        <v>0</v>
      </c>
      <c r="I81" s="113">
        <v>0</v>
      </c>
      <c r="J81" s="59">
        <f t="shared" si="33"/>
        <v>0</v>
      </c>
      <c r="K81" s="113">
        <v>0</v>
      </c>
      <c r="L81" s="59">
        <f t="shared" si="36"/>
        <v>0</v>
      </c>
      <c r="M81" s="113">
        <v>0</v>
      </c>
      <c r="N81" s="59">
        <f t="shared" si="37"/>
        <v>0</v>
      </c>
      <c r="O81" s="112"/>
      <c r="P81" s="113">
        <f>'bal sheet 2017'!J81</f>
        <v>271352.46000000002</v>
      </c>
      <c r="Q81" s="121">
        <v>271352.46000000002</v>
      </c>
      <c r="R81" s="59">
        <f t="shared" si="38"/>
        <v>0</v>
      </c>
      <c r="S81" s="125">
        <v>271352.46000000002</v>
      </c>
      <c r="T81" s="113">
        <f t="shared" si="34"/>
        <v>0</v>
      </c>
      <c r="U81" s="113">
        <v>271352.46000000002</v>
      </c>
      <c r="V81" s="113">
        <f t="shared" si="34"/>
        <v>0</v>
      </c>
      <c r="W81" s="113">
        <v>271352.46000000002</v>
      </c>
      <c r="X81" s="113">
        <f t="shared" si="34"/>
        <v>0</v>
      </c>
    </row>
    <row r="82" spans="1:26" ht="13" x14ac:dyDescent="0.3">
      <c r="A82" s="56" t="s">
        <v>114</v>
      </c>
      <c r="B82" s="56">
        <v>1331090</v>
      </c>
      <c r="C82" s="56">
        <v>5501070</v>
      </c>
      <c r="D82" s="84" t="s">
        <v>115</v>
      </c>
      <c r="E82" s="56" t="s">
        <v>114</v>
      </c>
      <c r="F82" s="113">
        <v>0</v>
      </c>
      <c r="G82" s="113">
        <v>0</v>
      </c>
      <c r="H82" s="59">
        <f t="shared" si="35"/>
        <v>0</v>
      </c>
      <c r="I82" s="113">
        <v>0</v>
      </c>
      <c r="J82" s="59">
        <f t="shared" si="33"/>
        <v>0</v>
      </c>
      <c r="K82" s="113">
        <v>0</v>
      </c>
      <c r="L82" s="59">
        <f t="shared" si="36"/>
        <v>0</v>
      </c>
      <c r="M82" s="113">
        <v>0</v>
      </c>
      <c r="N82" s="59">
        <f t="shared" si="37"/>
        <v>0</v>
      </c>
      <c r="O82" s="112"/>
      <c r="P82" s="113">
        <f>'bal sheet 2017'!J82</f>
        <v>293796.11</v>
      </c>
      <c r="Q82" s="121">
        <v>221394.03999999998</v>
      </c>
      <c r="R82" s="59">
        <f t="shared" si="38"/>
        <v>-72402.070000000007</v>
      </c>
      <c r="S82" s="125">
        <v>225215.71</v>
      </c>
      <c r="T82" s="113">
        <f t="shared" si="34"/>
        <v>3821.6700000000128</v>
      </c>
      <c r="U82" s="113">
        <v>195671.22999999998</v>
      </c>
      <c r="V82" s="113">
        <f t="shared" si="34"/>
        <v>-29544.48000000001</v>
      </c>
      <c r="W82" s="113">
        <v>202964.02999999997</v>
      </c>
      <c r="X82" s="113">
        <f t="shared" si="34"/>
        <v>7292.7999999999884</v>
      </c>
    </row>
    <row r="83" spans="1:26" ht="13" x14ac:dyDescent="0.3">
      <c r="A83" s="56" t="s">
        <v>116</v>
      </c>
      <c r="B83" s="56">
        <v>1331090</v>
      </c>
      <c r="C83" s="56">
        <v>5501060</v>
      </c>
      <c r="D83" s="84" t="s">
        <v>117</v>
      </c>
      <c r="E83" s="56" t="s">
        <v>116</v>
      </c>
      <c r="F83" s="113">
        <v>0</v>
      </c>
      <c r="G83" s="113">
        <v>0</v>
      </c>
      <c r="H83" s="59">
        <f t="shared" si="35"/>
        <v>0</v>
      </c>
      <c r="I83" s="113">
        <v>0</v>
      </c>
      <c r="J83" s="59">
        <f t="shared" si="33"/>
        <v>0</v>
      </c>
      <c r="K83" s="113">
        <v>0</v>
      </c>
      <c r="L83" s="59">
        <f t="shared" si="36"/>
        <v>0</v>
      </c>
      <c r="M83" s="113">
        <v>0</v>
      </c>
      <c r="N83" s="59">
        <f t="shared" si="37"/>
        <v>0</v>
      </c>
      <c r="O83" s="112"/>
      <c r="P83" s="113">
        <f>'bal sheet 2017'!J83</f>
        <v>3946760.79</v>
      </c>
      <c r="Q83" s="121">
        <v>4148681.83</v>
      </c>
      <c r="R83" s="59">
        <f t="shared" si="38"/>
        <v>201921.04000000004</v>
      </c>
      <c r="S83" s="125">
        <v>4336291.29</v>
      </c>
      <c r="T83" s="113">
        <f t="shared" si="34"/>
        <v>187609.45999999996</v>
      </c>
      <c r="U83" s="113">
        <v>4339651.6399999997</v>
      </c>
      <c r="V83" s="113">
        <f t="shared" si="34"/>
        <v>3360.3499999996275</v>
      </c>
      <c r="W83" s="113">
        <v>4380946.1199999992</v>
      </c>
      <c r="X83" s="113">
        <f t="shared" si="34"/>
        <v>41294.479999999516</v>
      </c>
    </row>
    <row r="84" spans="1:26" ht="13" x14ac:dyDescent="0.3">
      <c r="A84" s="56" t="s">
        <v>118</v>
      </c>
      <c r="B84" s="56">
        <v>1331090</v>
      </c>
      <c r="C84" s="56">
        <v>5501070</v>
      </c>
      <c r="D84" s="84" t="s">
        <v>119</v>
      </c>
      <c r="E84" s="56" t="s">
        <v>118</v>
      </c>
      <c r="F84" s="113">
        <v>0</v>
      </c>
      <c r="G84" s="113">
        <v>0</v>
      </c>
      <c r="H84" s="59">
        <f t="shared" si="35"/>
        <v>0</v>
      </c>
      <c r="I84" s="113">
        <v>0</v>
      </c>
      <c r="J84" s="59">
        <f t="shared" si="33"/>
        <v>0</v>
      </c>
      <c r="K84" s="113">
        <v>0</v>
      </c>
      <c r="L84" s="59">
        <f t="shared" si="36"/>
        <v>0</v>
      </c>
      <c r="M84" s="113">
        <v>0</v>
      </c>
      <c r="N84" s="59">
        <f t="shared" si="37"/>
        <v>0</v>
      </c>
      <c r="O84" s="112"/>
      <c r="P84" s="113">
        <f>'bal sheet 2017'!J84</f>
        <v>339747.6</v>
      </c>
      <c r="Q84" s="121">
        <v>277642.06</v>
      </c>
      <c r="R84" s="59">
        <f t="shared" si="38"/>
        <v>-62105.539999999979</v>
      </c>
      <c r="S84" s="125">
        <v>277642.06</v>
      </c>
      <c r="T84" s="113">
        <f t="shared" si="34"/>
        <v>0</v>
      </c>
      <c r="U84" s="113">
        <v>237626.16</v>
      </c>
      <c r="V84" s="113">
        <f t="shared" si="34"/>
        <v>-40015.899999999994</v>
      </c>
      <c r="W84" s="113">
        <v>237626.16</v>
      </c>
      <c r="X84" s="113">
        <f t="shared" si="34"/>
        <v>0</v>
      </c>
    </row>
    <row r="85" spans="1:26" ht="13" x14ac:dyDescent="0.3">
      <c r="A85" s="56" t="s">
        <v>120</v>
      </c>
      <c r="B85" s="56">
        <v>1331090</v>
      </c>
      <c r="C85" s="56">
        <v>5501070</v>
      </c>
      <c r="D85" s="84" t="s">
        <v>121</v>
      </c>
      <c r="E85" s="56" t="s">
        <v>120</v>
      </c>
      <c r="F85" s="113">
        <v>0</v>
      </c>
      <c r="G85" s="113">
        <v>0</v>
      </c>
      <c r="H85" s="59">
        <f t="shared" si="35"/>
        <v>0</v>
      </c>
      <c r="I85" s="113">
        <v>0</v>
      </c>
      <c r="J85" s="59">
        <f t="shared" si="33"/>
        <v>0</v>
      </c>
      <c r="K85" s="113">
        <v>0</v>
      </c>
      <c r="L85" s="59">
        <f t="shared" si="36"/>
        <v>0</v>
      </c>
      <c r="M85" s="113">
        <v>0</v>
      </c>
      <c r="N85" s="59">
        <f t="shared" si="37"/>
        <v>0</v>
      </c>
      <c r="O85" s="112"/>
      <c r="P85" s="113">
        <f>'bal sheet 2017'!J85</f>
        <v>50132.03</v>
      </c>
      <c r="Q85" s="121">
        <v>50132.03</v>
      </c>
      <c r="R85" s="59">
        <f t="shared" si="38"/>
        <v>0</v>
      </c>
      <c r="S85" s="125">
        <v>50132.03</v>
      </c>
      <c r="T85" s="113">
        <f t="shared" si="34"/>
        <v>0</v>
      </c>
      <c r="U85" s="113">
        <v>50132.03</v>
      </c>
      <c r="V85" s="113">
        <f t="shared" si="34"/>
        <v>0</v>
      </c>
      <c r="W85" s="113">
        <v>50132.03</v>
      </c>
      <c r="X85" s="113">
        <f t="shared" si="34"/>
        <v>0</v>
      </c>
    </row>
    <row r="86" spans="1:26" ht="13" x14ac:dyDescent="0.3">
      <c r="A86" s="56">
        <v>39901</v>
      </c>
      <c r="B86" s="56">
        <v>1331090</v>
      </c>
      <c r="C86" s="56">
        <v>5501070</v>
      </c>
      <c r="D86" s="84" t="s">
        <v>122</v>
      </c>
      <c r="E86" s="56">
        <v>39901</v>
      </c>
      <c r="F86" s="59">
        <v>0</v>
      </c>
      <c r="G86" s="59">
        <v>0</v>
      </c>
      <c r="H86" s="59">
        <f t="shared" si="35"/>
        <v>0</v>
      </c>
      <c r="I86" s="59">
        <v>0</v>
      </c>
      <c r="J86" s="59">
        <f t="shared" si="33"/>
        <v>0</v>
      </c>
      <c r="K86" s="59">
        <v>0</v>
      </c>
      <c r="L86" s="59">
        <f t="shared" si="36"/>
        <v>0</v>
      </c>
      <c r="M86" s="59">
        <v>0</v>
      </c>
      <c r="N86" s="59">
        <f t="shared" si="37"/>
        <v>0</v>
      </c>
      <c r="O86" s="60"/>
      <c r="P86" s="113">
        <f>'bal sheet 2017'!J86</f>
        <v>638508.87</v>
      </c>
      <c r="Q86" s="121">
        <v>390666.82999999996</v>
      </c>
      <c r="R86" s="59">
        <f t="shared" si="38"/>
        <v>-247842.04000000004</v>
      </c>
      <c r="S86" s="126">
        <v>390666.82999999996</v>
      </c>
      <c r="T86" s="113">
        <f t="shared" si="34"/>
        <v>0</v>
      </c>
      <c r="U86" s="59">
        <v>265539.82999999996</v>
      </c>
      <c r="V86" s="113">
        <f t="shared" si="34"/>
        <v>-125127</v>
      </c>
      <c r="W86" s="59">
        <v>265539.82999999996</v>
      </c>
      <c r="X86" s="113">
        <f t="shared" si="34"/>
        <v>0</v>
      </c>
    </row>
    <row r="87" spans="1:26" ht="13" x14ac:dyDescent="0.3">
      <c r="A87" s="56">
        <v>39902</v>
      </c>
      <c r="B87" s="56">
        <v>1331090</v>
      </c>
      <c r="C87" s="56">
        <v>5501070</v>
      </c>
      <c r="D87" s="84" t="s">
        <v>358</v>
      </c>
      <c r="E87" s="56">
        <v>39902</v>
      </c>
      <c r="F87" s="59"/>
      <c r="G87" s="59"/>
      <c r="H87" s="59"/>
      <c r="I87" s="59"/>
      <c r="J87" s="59"/>
      <c r="K87" s="59"/>
      <c r="L87" s="59"/>
      <c r="M87" s="59"/>
      <c r="N87" s="59"/>
      <c r="O87" s="60"/>
      <c r="P87" s="113">
        <f>'bal sheet 2017'!J87</f>
        <v>4689323.74</v>
      </c>
      <c r="Q87" s="121">
        <v>1362023.7999999998</v>
      </c>
      <c r="R87" s="59">
        <f t="shared" si="38"/>
        <v>-3327299.9400000004</v>
      </c>
      <c r="S87" s="126"/>
      <c r="T87" s="113">
        <f t="shared" si="34"/>
        <v>-1362023.7999999998</v>
      </c>
      <c r="U87" s="59"/>
      <c r="V87" s="113">
        <f t="shared" si="34"/>
        <v>0</v>
      </c>
      <c r="W87" s="59">
        <v>0</v>
      </c>
      <c r="X87" s="113">
        <f t="shared" si="34"/>
        <v>0</v>
      </c>
      <c r="Z87" s="150" t="s">
        <v>376</v>
      </c>
    </row>
    <row r="88" spans="1:26" ht="13" x14ac:dyDescent="0.3">
      <c r="A88" s="56">
        <v>399021</v>
      </c>
      <c r="B88" s="56">
        <v>1331090</v>
      </c>
      <c r="C88" s="56">
        <v>5501070</v>
      </c>
      <c r="D88" s="84" t="s">
        <v>358</v>
      </c>
      <c r="E88" s="56"/>
      <c r="F88" s="59"/>
      <c r="G88" s="59"/>
      <c r="H88" s="59"/>
      <c r="I88" s="59"/>
      <c r="J88" s="59"/>
      <c r="K88" s="59"/>
      <c r="L88" s="59"/>
      <c r="M88" s="59"/>
      <c r="N88" s="59"/>
      <c r="O88" s="60"/>
      <c r="P88" s="113"/>
      <c r="Q88" s="121">
        <v>2488042.94</v>
      </c>
      <c r="R88" s="59">
        <f t="shared" si="38"/>
        <v>2488042.94</v>
      </c>
      <c r="S88" s="126"/>
      <c r="T88" s="113">
        <f t="shared" si="34"/>
        <v>-2488042.94</v>
      </c>
      <c r="U88" s="59"/>
      <c r="V88" s="113">
        <f t="shared" si="34"/>
        <v>0</v>
      </c>
      <c r="W88" s="59">
        <v>0</v>
      </c>
      <c r="X88" s="113">
        <f t="shared" si="34"/>
        <v>0</v>
      </c>
      <c r="Z88" s="151"/>
    </row>
    <row r="89" spans="1:26" ht="13" x14ac:dyDescent="0.3">
      <c r="A89" s="56">
        <v>39903</v>
      </c>
      <c r="B89" s="56">
        <v>1331090</v>
      </c>
      <c r="C89" s="56">
        <v>5501070</v>
      </c>
      <c r="D89" s="84" t="s">
        <v>358</v>
      </c>
      <c r="E89" s="56">
        <v>39903</v>
      </c>
      <c r="F89" s="59"/>
      <c r="G89" s="59"/>
      <c r="H89" s="59"/>
      <c r="I89" s="59"/>
      <c r="J89" s="59"/>
      <c r="K89" s="59"/>
      <c r="L89" s="59"/>
      <c r="M89" s="59"/>
      <c r="N89" s="59"/>
      <c r="O89" s="60"/>
      <c r="P89" s="113">
        <f>'bal sheet 2017'!J88</f>
        <v>910221.35</v>
      </c>
      <c r="Q89" s="121">
        <v>734444.66999999993</v>
      </c>
      <c r="R89" s="59">
        <f t="shared" si="38"/>
        <v>-175776.68000000005</v>
      </c>
      <c r="S89" s="126">
        <v>853702.86999999988</v>
      </c>
      <c r="T89" s="113">
        <f t="shared" si="34"/>
        <v>119258.19999999995</v>
      </c>
      <c r="U89" s="59">
        <v>820786.22999999986</v>
      </c>
      <c r="V89" s="113">
        <f t="shared" si="34"/>
        <v>-32916.640000000014</v>
      </c>
      <c r="W89" s="59">
        <v>827146.22999999986</v>
      </c>
      <c r="X89" s="113">
        <f t="shared" si="34"/>
        <v>6360</v>
      </c>
    </row>
    <row r="90" spans="1:26" ht="13" x14ac:dyDescent="0.3">
      <c r="A90" s="56">
        <v>399031</v>
      </c>
      <c r="B90" s="56">
        <v>1331090</v>
      </c>
      <c r="C90" s="56">
        <v>5501070</v>
      </c>
      <c r="D90" s="84" t="s">
        <v>359</v>
      </c>
      <c r="E90" s="56">
        <v>399031</v>
      </c>
      <c r="F90" s="59"/>
      <c r="G90" s="59"/>
      <c r="H90" s="59"/>
      <c r="I90" s="59"/>
      <c r="J90" s="59"/>
      <c r="K90" s="59"/>
      <c r="L90" s="59"/>
      <c r="M90" s="59"/>
      <c r="N90" s="59"/>
      <c r="O90" s="112"/>
      <c r="P90" s="113">
        <f>'bal sheet 2017'!J89</f>
        <v>209611.34</v>
      </c>
      <c r="Q90" s="121">
        <v>109071.29999999999</v>
      </c>
      <c r="R90" s="59">
        <f t="shared" ref="R90" si="39">Q90-P90</f>
        <v>-100540.04000000001</v>
      </c>
      <c r="S90" s="127">
        <v>109071.29999999999</v>
      </c>
      <c r="T90" s="113">
        <f t="shared" si="34"/>
        <v>0</v>
      </c>
      <c r="U90" s="119">
        <v>109071.29999999999</v>
      </c>
      <c r="V90" s="113">
        <f t="shared" si="34"/>
        <v>0</v>
      </c>
      <c r="W90" s="119">
        <v>109071.29999999999</v>
      </c>
      <c r="X90" s="113">
        <f t="shared" si="34"/>
        <v>0</v>
      </c>
    </row>
    <row r="91" spans="1:26" x14ac:dyDescent="0.25">
      <c r="A91" s="86"/>
      <c r="B91" s="86"/>
      <c r="C91" s="86"/>
      <c r="D91" s="84" t="s">
        <v>30</v>
      </c>
      <c r="E91" s="84"/>
      <c r="F91" s="115">
        <f t="shared" ref="F91:N91" si="40">SUM(F73:F86)</f>
        <v>475485.45999999996</v>
      </c>
      <c r="G91" s="115">
        <f t="shared" si="40"/>
        <v>524528.48</v>
      </c>
      <c r="H91" s="115">
        <f t="shared" si="40"/>
        <v>49043.01999999996</v>
      </c>
      <c r="I91" s="115">
        <f t="shared" si="40"/>
        <v>519116.34999999992</v>
      </c>
      <c r="J91" s="115">
        <f t="shared" si="40"/>
        <v>-5412.1300000000047</v>
      </c>
      <c r="K91" s="115">
        <f t="shared" si="40"/>
        <v>519116.34999999992</v>
      </c>
      <c r="L91" s="115">
        <f t="shared" si="40"/>
        <v>0</v>
      </c>
      <c r="M91" s="115">
        <f t="shared" si="40"/>
        <v>519116.34999999992</v>
      </c>
      <c r="N91" s="115">
        <f t="shared" si="40"/>
        <v>0</v>
      </c>
      <c r="O91" s="112"/>
      <c r="P91" s="115">
        <f>SUM(P73:P90)</f>
        <v>24266797.390000004</v>
      </c>
      <c r="Q91" s="115">
        <f>SUM(Q73:Q90)</f>
        <v>23180519.02</v>
      </c>
      <c r="R91" s="115">
        <f t="shared" ref="R91:X91" si="41">SUM(R73:R90)</f>
        <v>-1086278.3699999994</v>
      </c>
      <c r="S91" s="115">
        <f t="shared" si="41"/>
        <v>19996412.260000002</v>
      </c>
      <c r="T91" s="115">
        <f t="shared" si="41"/>
        <v>-3184106.7600000007</v>
      </c>
      <c r="U91" s="115">
        <f t="shared" si="41"/>
        <v>19759278.120000001</v>
      </c>
      <c r="V91" s="115">
        <f t="shared" si="41"/>
        <v>-237134.14000000022</v>
      </c>
      <c r="W91" s="115">
        <f t="shared" si="41"/>
        <v>19826075.250000004</v>
      </c>
      <c r="X91" s="115">
        <f t="shared" si="41"/>
        <v>66797.129999999132</v>
      </c>
    </row>
    <row r="92" spans="1:26" x14ac:dyDescent="0.25">
      <c r="A92" s="86"/>
      <c r="B92" s="86"/>
      <c r="C92" s="86"/>
      <c r="D92" s="84"/>
      <c r="E92" s="84"/>
      <c r="F92" s="113"/>
      <c r="G92" s="113"/>
      <c r="H92" s="113"/>
      <c r="I92" s="113"/>
      <c r="J92" s="113"/>
      <c r="K92" s="113"/>
      <c r="L92" s="113"/>
      <c r="M92" s="113"/>
      <c r="N92" s="113"/>
      <c r="O92" s="112"/>
      <c r="P92" s="114"/>
      <c r="Q92" s="114"/>
      <c r="R92" s="115"/>
      <c r="S92" s="114"/>
      <c r="T92" s="115"/>
      <c r="U92" s="115"/>
      <c r="V92" s="115"/>
      <c r="W92" s="115"/>
      <c r="X92" s="115"/>
    </row>
    <row r="93" spans="1:26" x14ac:dyDescent="0.25">
      <c r="A93" s="86"/>
      <c r="B93" s="86"/>
      <c r="C93" s="86"/>
      <c r="D93" s="84" t="s">
        <v>123</v>
      </c>
      <c r="E93" s="84"/>
      <c r="F93" s="114">
        <f>F91+F70+F54+F41+F23+F13</f>
        <v>2255480.38</v>
      </c>
      <c r="G93" s="114">
        <f>G91+G70+G54+G41+G23+G13</f>
        <v>2420989.36</v>
      </c>
      <c r="H93" s="114">
        <f t="shared" ref="H93:N93" si="42">H91+H70+H54+H41+H23+H13</f>
        <v>165508.97999999975</v>
      </c>
      <c r="I93" s="114">
        <f t="shared" si="42"/>
        <v>2507569.66</v>
      </c>
      <c r="J93" s="114">
        <f t="shared" si="42"/>
        <v>86580.299999999843</v>
      </c>
      <c r="K93" s="114">
        <f t="shared" si="42"/>
        <v>2780898.67</v>
      </c>
      <c r="L93" s="114">
        <f t="shared" si="42"/>
        <v>273329.01000000013</v>
      </c>
      <c r="M93" s="114">
        <f t="shared" si="42"/>
        <v>2850178.02</v>
      </c>
      <c r="N93" s="114">
        <f t="shared" si="42"/>
        <v>69279.350000000093</v>
      </c>
      <c r="O93" s="112"/>
      <c r="P93" s="114">
        <f>P13+P23+P41+P54+P70+P91</f>
        <v>243519861.47999999</v>
      </c>
      <c r="Q93" s="114">
        <f>Q13+Q23+Q41+Q54+Q70+Q91</f>
        <v>247751559.13000003</v>
      </c>
      <c r="R93" s="114">
        <f t="shared" ref="R93" si="43">R91+R70+R54+R41+R23+R13</f>
        <v>4231697.6499999976</v>
      </c>
      <c r="S93" s="114">
        <f>S13+S23+S41+S54+S70+S91</f>
        <v>255809905.56999999</v>
      </c>
      <c r="T93" s="114">
        <f t="shared" ref="T93" si="44">T91+T70+T54+T41+T23+T13</f>
        <v>8058346.4400000069</v>
      </c>
      <c r="U93" s="114">
        <f>U13+U23+U41+U54+U70+U91</f>
        <v>264963112.31999999</v>
      </c>
      <c r="V93" s="114">
        <f t="shared" ref="V93:X93" si="45">V91+V70+V54+V41+V23+V13</f>
        <v>9166322.9299999885</v>
      </c>
      <c r="W93" s="114">
        <f>W13+W23+W41+W54+W70+W91</f>
        <v>265512957.43000001</v>
      </c>
      <c r="X93" s="114">
        <f t="shared" si="45"/>
        <v>536728.93000000063</v>
      </c>
    </row>
    <row r="94" spans="1:26" x14ac:dyDescent="0.25">
      <c r="A94" s="86"/>
      <c r="B94" s="86"/>
      <c r="C94" s="86"/>
      <c r="D94" s="86"/>
      <c r="E94" s="86"/>
      <c r="F94" s="86"/>
      <c r="G94" s="86"/>
      <c r="H94" s="86"/>
      <c r="I94" s="86"/>
      <c r="J94" s="86"/>
      <c r="O94" s="112"/>
      <c r="P94" s="84"/>
      <c r="R94" s="86"/>
      <c r="T94" s="86"/>
      <c r="V94" s="86"/>
      <c r="X94" s="86"/>
    </row>
    <row r="95" spans="1:26" x14ac:dyDescent="0.25">
      <c r="O95" s="112"/>
    </row>
    <row r="96" spans="1:26" x14ac:dyDescent="0.25">
      <c r="O96" s="112"/>
    </row>
    <row r="97" spans="8:24" hidden="1" x14ac:dyDescent="0.25">
      <c r="H97" s="113">
        <f>G93-F93</f>
        <v>165508.97999999998</v>
      </c>
      <c r="J97" s="113">
        <f>I93-G93</f>
        <v>86580.300000000279</v>
      </c>
      <c r="L97" s="113">
        <f>K93-I93</f>
        <v>273329.00999999978</v>
      </c>
      <c r="N97" s="113">
        <f>M93-K93</f>
        <v>69279.350000000093</v>
      </c>
      <c r="O97" s="112"/>
      <c r="R97" s="113">
        <f>Q93-P93</f>
        <v>4231697.6500000358</v>
      </c>
      <c r="T97" s="113">
        <f>S93-Q93</f>
        <v>8058346.4399999678</v>
      </c>
      <c r="V97" s="113">
        <f>U93-S93</f>
        <v>9153206.75</v>
      </c>
      <c r="X97" s="113">
        <f>W93-U93</f>
        <v>549845.11000001431</v>
      </c>
    </row>
    <row r="98" spans="8:24" hidden="1" x14ac:dyDescent="0.25">
      <c r="O98" s="112"/>
    </row>
    <row r="99" spans="8:24" hidden="1" x14ac:dyDescent="0.25">
      <c r="O99" s="112"/>
    </row>
    <row r="100" spans="8:24" hidden="1" x14ac:dyDescent="0.25">
      <c r="O100" s="112"/>
      <c r="R100" s="113">
        <f>R93-R97</f>
        <v>-3.8184225559234619E-8</v>
      </c>
    </row>
    <row r="101" spans="8:24" hidden="1" x14ac:dyDescent="0.25">
      <c r="O101" s="112"/>
    </row>
    <row r="102" spans="8:24" hidden="1" x14ac:dyDescent="0.25">
      <c r="O102" s="112"/>
    </row>
    <row r="103" spans="8:24" hidden="1" x14ac:dyDescent="0.25">
      <c r="O103" s="112"/>
    </row>
    <row r="104" spans="8:24" hidden="1" x14ac:dyDescent="0.25">
      <c r="O104" s="112"/>
    </row>
    <row r="105" spans="8:24" x14ac:dyDescent="0.25">
      <c r="O105" s="112"/>
    </row>
    <row r="106" spans="8:24" x14ac:dyDescent="0.25">
      <c r="O106" s="112"/>
    </row>
    <row r="107" spans="8:24" x14ac:dyDescent="0.25">
      <c r="O107" s="112"/>
    </row>
    <row r="108" spans="8:24" x14ac:dyDescent="0.25">
      <c r="O108" s="112"/>
    </row>
    <row r="109" spans="8:24" x14ac:dyDescent="0.25">
      <c r="O109" s="112"/>
    </row>
    <row r="110" spans="8:24" x14ac:dyDescent="0.25">
      <c r="O110" s="112"/>
    </row>
    <row r="111" spans="8:24" x14ac:dyDescent="0.25">
      <c r="O111" s="112"/>
    </row>
    <row r="112" spans="8:24" x14ac:dyDescent="0.25">
      <c r="O112" s="112"/>
    </row>
    <row r="113" spans="15:15" x14ac:dyDescent="0.25">
      <c r="O113" s="112"/>
    </row>
    <row r="114" spans="15:15" x14ac:dyDescent="0.25">
      <c r="O114" s="112"/>
    </row>
    <row r="115" spans="15:15" x14ac:dyDescent="0.25">
      <c r="O115" s="112"/>
    </row>
    <row r="116" spans="15:15" x14ac:dyDescent="0.25">
      <c r="O116" s="112"/>
    </row>
    <row r="117" spans="15:15" x14ac:dyDescent="0.25">
      <c r="O117" s="112"/>
    </row>
    <row r="118" spans="15:15" x14ac:dyDescent="0.25">
      <c r="O118" s="112"/>
    </row>
    <row r="119" spans="15:15" x14ac:dyDescent="0.25">
      <c r="O119" s="112"/>
    </row>
    <row r="120" spans="15:15" x14ac:dyDescent="0.25">
      <c r="O120" s="112"/>
    </row>
    <row r="121" spans="15:15" x14ac:dyDescent="0.25">
      <c r="O121" s="112"/>
    </row>
    <row r="122" spans="15:15" x14ac:dyDescent="0.25">
      <c r="O122" s="112"/>
    </row>
    <row r="123" spans="15:15" x14ac:dyDescent="0.25">
      <c r="O123" s="112"/>
    </row>
    <row r="124" spans="15:15" x14ac:dyDescent="0.25">
      <c r="O124" s="112"/>
    </row>
    <row r="125" spans="15:15" x14ac:dyDescent="0.25">
      <c r="O125" s="112"/>
    </row>
    <row r="126" spans="15:15" x14ac:dyDescent="0.25">
      <c r="O126" s="112"/>
    </row>
    <row r="127" spans="15:15" x14ac:dyDescent="0.25">
      <c r="O127" s="112"/>
    </row>
    <row r="128" spans="15:15" x14ac:dyDescent="0.25">
      <c r="O128" s="112"/>
    </row>
  </sheetData>
  <mergeCells count="3">
    <mergeCell ref="Z11:AB12"/>
    <mergeCell ref="Z48:Z49"/>
    <mergeCell ref="Z87:Z88"/>
  </mergeCells>
  <pageMargins left="0.7" right="0.7" top="0.75" bottom="0.75" header="0.3" footer="0.3"/>
  <pageSetup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B997-A426-45D3-85F6-A81E88ACDA63}">
  <dimension ref="A1:K115"/>
  <sheetViews>
    <sheetView topLeftCell="A99" workbookViewId="0">
      <selection activeCell="E13" sqref="E13"/>
    </sheetView>
  </sheetViews>
  <sheetFormatPr defaultColWidth="11.3984375" defaultRowHeight="13" x14ac:dyDescent="0.3"/>
  <cols>
    <col min="1" max="1" width="4.69921875" style="37" customWidth="1"/>
    <col min="2" max="2" width="10.69921875" style="37" customWidth="1"/>
    <col min="3" max="3" width="53.09765625" style="37" bestFit="1" customWidth="1"/>
    <col min="4" max="4" width="16.09765625" style="52" bestFit="1" customWidth="1"/>
    <col min="5" max="5" width="14.19921875" style="52" bestFit="1" customWidth="1"/>
    <col min="6" max="6" width="11.8984375" style="52" bestFit="1" customWidth="1"/>
    <col min="7" max="7" width="7.69921875" style="37" customWidth="1"/>
    <col min="8" max="8" width="11.3984375" style="37"/>
    <col min="9" max="9" width="12.8984375" style="37" bestFit="1" customWidth="1"/>
    <col min="10" max="10" width="16" style="37" bestFit="1" customWidth="1"/>
    <col min="11" max="16384" width="11.3984375" style="37"/>
  </cols>
  <sheetData>
    <row r="1" spans="1:10" s="31" customFormat="1" ht="63" x14ac:dyDescent="0.3">
      <c r="A1" s="29" t="s">
        <v>127</v>
      </c>
      <c r="B1" s="29" t="s">
        <v>128</v>
      </c>
      <c r="C1" s="29" t="s">
        <v>129</v>
      </c>
      <c r="D1" s="30" t="s">
        <v>130</v>
      </c>
      <c r="E1" s="30" t="s">
        <v>131</v>
      </c>
      <c r="F1" s="30" t="s">
        <v>132</v>
      </c>
      <c r="G1" s="29" t="s">
        <v>133</v>
      </c>
    </row>
    <row r="2" spans="1:10" x14ac:dyDescent="0.3">
      <c r="A2" s="32" t="s">
        <v>134</v>
      </c>
      <c r="B2" s="32" t="s">
        <v>134</v>
      </c>
      <c r="C2" s="33"/>
      <c r="D2" s="34" t="s">
        <v>135</v>
      </c>
      <c r="E2" s="34" t="s">
        <v>136</v>
      </c>
      <c r="F2" s="35"/>
      <c r="G2" s="36" t="s">
        <v>134</v>
      </c>
    </row>
    <row r="3" spans="1:10" x14ac:dyDescent="0.3">
      <c r="A3" s="32"/>
      <c r="B3" s="32"/>
      <c r="C3" s="33" t="s">
        <v>137</v>
      </c>
      <c r="D3" s="38"/>
      <c r="E3" s="38"/>
      <c r="F3" s="35"/>
      <c r="G3" s="36"/>
    </row>
    <row r="4" spans="1:10" x14ac:dyDescent="0.3">
      <c r="A4" s="39" t="s">
        <v>134</v>
      </c>
      <c r="B4" s="39" t="s">
        <v>134</v>
      </c>
      <c r="C4" s="40" t="s">
        <v>138</v>
      </c>
      <c r="D4" s="41"/>
      <c r="E4" s="41"/>
      <c r="F4" s="41"/>
      <c r="G4" s="42" t="s">
        <v>134</v>
      </c>
    </row>
    <row r="5" spans="1:10" x14ac:dyDescent="0.3">
      <c r="A5" s="39" t="s">
        <v>139</v>
      </c>
      <c r="B5" s="39" t="s">
        <v>140</v>
      </c>
      <c r="C5" s="40" t="s">
        <v>141</v>
      </c>
      <c r="D5" s="41">
        <v>268424110.19</v>
      </c>
      <c r="E5" s="41">
        <v>267804985.19999999</v>
      </c>
      <c r="F5" s="41">
        <v>619124.99</v>
      </c>
      <c r="G5" s="42" t="s">
        <v>142</v>
      </c>
    </row>
    <row r="6" spans="1:10" x14ac:dyDescent="0.3">
      <c r="A6" s="39" t="s">
        <v>143</v>
      </c>
      <c r="B6" s="39" t="s">
        <v>144</v>
      </c>
      <c r="C6" s="40" t="s">
        <v>145</v>
      </c>
      <c r="D6" s="41">
        <v>85471.66</v>
      </c>
      <c r="E6" s="41">
        <v>91469.88</v>
      </c>
      <c r="F6" s="41">
        <v>-5998.22</v>
      </c>
      <c r="G6" s="42" t="s">
        <v>146</v>
      </c>
    </row>
    <row r="7" spans="1:10" x14ac:dyDescent="0.3">
      <c r="A7" s="39" t="s">
        <v>147</v>
      </c>
      <c r="B7" s="39" t="s">
        <v>148</v>
      </c>
      <c r="C7" s="40" t="s">
        <v>149</v>
      </c>
      <c r="D7" s="41">
        <v>-580759.07999999996</v>
      </c>
      <c r="E7" s="41">
        <v>-580759.07999999996</v>
      </c>
      <c r="F7" s="41">
        <v>0</v>
      </c>
      <c r="G7" s="42" t="s">
        <v>150</v>
      </c>
    </row>
    <row r="8" spans="1:10" x14ac:dyDescent="0.3">
      <c r="A8" s="43" t="s">
        <v>134</v>
      </c>
      <c r="B8" s="43" t="s">
        <v>134</v>
      </c>
      <c r="C8" s="40" t="s">
        <v>151</v>
      </c>
      <c r="D8" s="44">
        <v>267928822.77000001</v>
      </c>
      <c r="E8" s="44">
        <v>267315696</v>
      </c>
      <c r="F8" s="44">
        <v>613126.77</v>
      </c>
      <c r="G8" s="45" t="s">
        <v>142</v>
      </c>
    </row>
    <row r="9" spans="1:10" x14ac:dyDescent="0.3">
      <c r="A9" s="39" t="s">
        <v>139</v>
      </c>
      <c r="B9" s="39" t="s">
        <v>152</v>
      </c>
      <c r="C9" s="40" t="s">
        <v>153</v>
      </c>
      <c r="D9" s="41">
        <v>5508658.7999999998</v>
      </c>
      <c r="E9" s="41">
        <v>4585903.09</v>
      </c>
      <c r="F9" s="41">
        <v>922755.71</v>
      </c>
      <c r="G9" s="42" t="s">
        <v>154</v>
      </c>
      <c r="I9" s="53" t="s">
        <v>135</v>
      </c>
      <c r="J9" s="53" t="s">
        <v>136</v>
      </c>
    </row>
    <row r="10" spans="1:10" x14ac:dyDescent="0.3">
      <c r="A10" s="43" t="s">
        <v>134</v>
      </c>
      <c r="B10" s="43" t="s">
        <v>134</v>
      </c>
      <c r="C10" s="40" t="s">
        <v>155</v>
      </c>
      <c r="D10" s="44">
        <v>5508658.7999999998</v>
      </c>
      <c r="E10" s="44">
        <v>4585903.09</v>
      </c>
      <c r="F10" s="44">
        <v>922755.71</v>
      </c>
      <c r="G10" s="45" t="s">
        <v>154</v>
      </c>
    </row>
    <row r="11" spans="1:10" x14ac:dyDescent="0.3">
      <c r="A11" s="43" t="s">
        <v>134</v>
      </c>
      <c r="B11" s="43" t="s">
        <v>134</v>
      </c>
      <c r="C11" s="40" t="s">
        <v>156</v>
      </c>
      <c r="D11" s="44">
        <v>273437481.56999999</v>
      </c>
      <c r="E11" s="44">
        <v>271901599.08999997</v>
      </c>
      <c r="F11" s="44">
        <v>1535882.48</v>
      </c>
      <c r="G11" s="45" t="s">
        <v>157</v>
      </c>
      <c r="I11" s="46">
        <f>D11</f>
        <v>273437481.56999999</v>
      </c>
      <c r="J11" s="46">
        <f>E11</f>
        <v>271901599.08999997</v>
      </c>
    </row>
    <row r="12" spans="1:10" ht="14" x14ac:dyDescent="0.4">
      <c r="A12" s="39" t="s">
        <v>139</v>
      </c>
      <c r="B12" s="39" t="s">
        <v>158</v>
      </c>
      <c r="C12" s="40" t="s">
        <v>159</v>
      </c>
      <c r="D12" s="41">
        <v>-116648785.73</v>
      </c>
      <c r="E12" s="41">
        <v>-114808648.26000001</v>
      </c>
      <c r="F12" s="41">
        <v>-1840137.47</v>
      </c>
      <c r="G12" s="42" t="s">
        <v>160</v>
      </c>
      <c r="I12" s="47">
        <f>D19</f>
        <v>4208069.49</v>
      </c>
      <c r="J12" s="47">
        <f>E19</f>
        <v>4208069.49</v>
      </c>
    </row>
    <row r="13" spans="1:10" x14ac:dyDescent="0.3">
      <c r="A13" s="39" t="s">
        <v>139</v>
      </c>
      <c r="B13" s="39" t="s">
        <v>161</v>
      </c>
      <c r="C13" s="40" t="s">
        <v>162</v>
      </c>
      <c r="D13" s="41">
        <v>-2872822.33</v>
      </c>
      <c r="E13" s="41">
        <v>-2769391.6</v>
      </c>
      <c r="F13" s="41">
        <v>-103430.73</v>
      </c>
      <c r="G13" s="42" t="s">
        <v>163</v>
      </c>
      <c r="I13" s="46">
        <f>I11+I12</f>
        <v>277645551.06</v>
      </c>
      <c r="J13" s="46">
        <f>J11+J12</f>
        <v>276109668.57999998</v>
      </c>
    </row>
    <row r="14" spans="1:10" x14ac:dyDescent="0.3">
      <c r="A14" s="39" t="s">
        <v>147</v>
      </c>
      <c r="B14" s="39" t="s">
        <v>164</v>
      </c>
      <c r="C14" s="40" t="s">
        <v>165</v>
      </c>
      <c r="D14" s="41">
        <v>580759.07999999996</v>
      </c>
      <c r="E14" s="41">
        <v>580759.07999999996</v>
      </c>
      <c r="F14" s="41">
        <v>0</v>
      </c>
      <c r="G14" s="42" t="s">
        <v>150</v>
      </c>
    </row>
    <row r="15" spans="1:10" x14ac:dyDescent="0.3">
      <c r="A15" s="43" t="s">
        <v>134</v>
      </c>
      <c r="B15" s="43" t="s">
        <v>134</v>
      </c>
      <c r="C15" s="40" t="s">
        <v>166</v>
      </c>
      <c r="D15" s="44">
        <v>-118940848.98</v>
      </c>
      <c r="E15" s="44">
        <v>-116997280.78</v>
      </c>
      <c r="F15" s="44">
        <v>-1943568.2</v>
      </c>
      <c r="G15" s="45" t="s">
        <v>167</v>
      </c>
    </row>
    <row r="16" spans="1:10" x14ac:dyDescent="0.3">
      <c r="A16" s="43" t="s">
        <v>134</v>
      </c>
      <c r="B16" s="43" t="s">
        <v>134</v>
      </c>
      <c r="C16" s="40" t="s">
        <v>168</v>
      </c>
      <c r="D16" s="44">
        <v>154496632.59</v>
      </c>
      <c r="E16" s="44">
        <v>154904318.31</v>
      </c>
      <c r="F16" s="44">
        <v>-407685.72</v>
      </c>
      <c r="G16" s="45" t="s">
        <v>169</v>
      </c>
    </row>
    <row r="17" spans="1:7" x14ac:dyDescent="0.3">
      <c r="A17" s="43" t="s">
        <v>134</v>
      </c>
      <c r="B17" s="43" t="s">
        <v>134</v>
      </c>
      <c r="C17" s="40" t="s">
        <v>170</v>
      </c>
      <c r="D17" s="44">
        <v>154496632.59</v>
      </c>
      <c r="E17" s="44">
        <v>154904318.31</v>
      </c>
      <c r="F17" s="44">
        <v>-407685.72</v>
      </c>
      <c r="G17" s="45" t="s">
        <v>169</v>
      </c>
    </row>
    <row r="18" spans="1:7" x14ac:dyDescent="0.3">
      <c r="A18" s="39" t="s">
        <v>147</v>
      </c>
      <c r="B18" s="39" t="s">
        <v>171</v>
      </c>
      <c r="C18" s="40" t="s">
        <v>172</v>
      </c>
      <c r="D18" s="41">
        <v>4208069.49</v>
      </c>
      <c r="E18" s="41">
        <v>4208069.49</v>
      </c>
      <c r="F18" s="41">
        <v>0</v>
      </c>
      <c r="G18" s="42" t="s">
        <v>150</v>
      </c>
    </row>
    <row r="19" spans="1:7" x14ac:dyDescent="0.3">
      <c r="A19" s="43" t="s">
        <v>134</v>
      </c>
      <c r="B19" s="43" t="s">
        <v>134</v>
      </c>
      <c r="C19" s="40" t="s">
        <v>173</v>
      </c>
      <c r="D19" s="44">
        <v>4208069.49</v>
      </c>
      <c r="E19" s="44">
        <v>4208069.49</v>
      </c>
      <c r="F19" s="44">
        <v>0</v>
      </c>
      <c r="G19" s="45" t="s">
        <v>150</v>
      </c>
    </row>
    <row r="20" spans="1:7" x14ac:dyDescent="0.3">
      <c r="A20" s="43" t="s">
        <v>134</v>
      </c>
      <c r="B20" s="43" t="s">
        <v>134</v>
      </c>
      <c r="C20" s="40" t="s">
        <v>174</v>
      </c>
      <c r="D20" s="44">
        <v>158704702.08000001</v>
      </c>
      <c r="E20" s="44">
        <v>159112387.80000001</v>
      </c>
      <c r="F20" s="44">
        <v>-407685.72</v>
      </c>
      <c r="G20" s="45" t="s">
        <v>169</v>
      </c>
    </row>
    <row r="21" spans="1:7" x14ac:dyDescent="0.3">
      <c r="A21" s="39" t="s">
        <v>134</v>
      </c>
      <c r="B21" s="39" t="s">
        <v>134</v>
      </c>
      <c r="C21" s="40" t="s">
        <v>175</v>
      </c>
      <c r="D21" s="41"/>
      <c r="E21" s="41"/>
      <c r="F21" s="41"/>
      <c r="G21" s="42" t="s">
        <v>134</v>
      </c>
    </row>
    <row r="22" spans="1:7" x14ac:dyDescent="0.3">
      <c r="A22" s="39" t="s">
        <v>139</v>
      </c>
      <c r="B22" s="39" t="s">
        <v>176</v>
      </c>
      <c r="C22" s="40" t="s">
        <v>177</v>
      </c>
      <c r="D22" s="41">
        <v>2101506.75</v>
      </c>
      <c r="E22" s="41">
        <v>2146226.4500000002</v>
      </c>
      <c r="F22" s="41">
        <v>-44719.7</v>
      </c>
      <c r="G22" s="42" t="s">
        <v>178</v>
      </c>
    </row>
    <row r="23" spans="1:7" x14ac:dyDescent="0.3">
      <c r="A23" s="43" t="s">
        <v>134</v>
      </c>
      <c r="B23" s="43" t="s">
        <v>134</v>
      </c>
      <c r="C23" s="40" t="s">
        <v>179</v>
      </c>
      <c r="D23" s="44">
        <v>2101506.75</v>
      </c>
      <c r="E23" s="44">
        <v>2146226.4500000002</v>
      </c>
      <c r="F23" s="44">
        <v>-44719.7</v>
      </c>
      <c r="G23" s="45" t="s">
        <v>178</v>
      </c>
    </row>
    <row r="24" spans="1:7" x14ac:dyDescent="0.3">
      <c r="A24" s="43" t="s">
        <v>134</v>
      </c>
      <c r="B24" s="43" t="s">
        <v>134</v>
      </c>
      <c r="C24" s="40" t="s">
        <v>180</v>
      </c>
      <c r="D24" s="44">
        <v>2101506.75</v>
      </c>
      <c r="E24" s="44">
        <v>2146226.4500000002</v>
      </c>
      <c r="F24" s="44">
        <v>-44719.7</v>
      </c>
      <c r="G24" s="45" t="s">
        <v>178</v>
      </c>
    </row>
    <row r="25" spans="1:7" x14ac:dyDescent="0.3">
      <c r="A25" s="39" t="s">
        <v>134</v>
      </c>
      <c r="B25" s="39" t="s">
        <v>134</v>
      </c>
      <c r="C25" s="40" t="s">
        <v>181</v>
      </c>
      <c r="D25" s="41"/>
      <c r="E25" s="41"/>
      <c r="F25" s="41"/>
      <c r="G25" s="42" t="s">
        <v>134</v>
      </c>
    </row>
    <row r="26" spans="1:7" x14ac:dyDescent="0.3">
      <c r="A26" s="39" t="s">
        <v>139</v>
      </c>
      <c r="B26" s="39" t="s">
        <v>182</v>
      </c>
      <c r="C26" s="40" t="s">
        <v>183</v>
      </c>
      <c r="D26" s="41">
        <v>400173.65</v>
      </c>
      <c r="E26" s="41">
        <v>375936.07</v>
      </c>
      <c r="F26" s="41">
        <v>24237.58</v>
      </c>
      <c r="G26" s="42" t="s">
        <v>184</v>
      </c>
    </row>
    <row r="27" spans="1:7" x14ac:dyDescent="0.3">
      <c r="A27" s="43" t="s">
        <v>134</v>
      </c>
      <c r="B27" s="43" t="s">
        <v>134</v>
      </c>
      <c r="C27" s="40" t="s">
        <v>185</v>
      </c>
      <c r="D27" s="44">
        <v>400173.65</v>
      </c>
      <c r="E27" s="44">
        <v>375936.07</v>
      </c>
      <c r="F27" s="44">
        <v>24237.58</v>
      </c>
      <c r="G27" s="45" t="s">
        <v>184</v>
      </c>
    </row>
    <row r="28" spans="1:7" x14ac:dyDescent="0.3">
      <c r="A28" s="39" t="s">
        <v>147</v>
      </c>
      <c r="B28" s="39" t="s">
        <v>186</v>
      </c>
      <c r="C28" s="40" t="s">
        <v>187</v>
      </c>
      <c r="D28" s="41">
        <v>4575</v>
      </c>
      <c r="E28" s="41">
        <v>4575</v>
      </c>
      <c r="F28" s="41">
        <v>0</v>
      </c>
      <c r="G28" s="42" t="s">
        <v>150</v>
      </c>
    </row>
    <row r="29" spans="1:7" x14ac:dyDescent="0.3">
      <c r="A29" s="43" t="s">
        <v>134</v>
      </c>
      <c r="B29" s="43" t="s">
        <v>134</v>
      </c>
      <c r="C29" s="40" t="s">
        <v>188</v>
      </c>
      <c r="D29" s="44">
        <v>4575</v>
      </c>
      <c r="E29" s="44">
        <v>4575</v>
      </c>
      <c r="F29" s="44">
        <v>0</v>
      </c>
      <c r="G29" s="45" t="s">
        <v>150</v>
      </c>
    </row>
    <row r="30" spans="1:7" x14ac:dyDescent="0.3">
      <c r="A30" s="39" t="s">
        <v>139</v>
      </c>
      <c r="B30" s="39" t="s">
        <v>189</v>
      </c>
      <c r="C30" s="40" t="s">
        <v>190</v>
      </c>
      <c r="D30" s="41">
        <v>4622745.62</v>
      </c>
      <c r="E30" s="41">
        <v>1554467.46</v>
      </c>
      <c r="F30" s="41">
        <v>3068278.16</v>
      </c>
      <c r="G30" s="42" t="s">
        <v>191</v>
      </c>
    </row>
    <row r="31" spans="1:7" x14ac:dyDescent="0.3">
      <c r="A31" s="43" t="s">
        <v>134</v>
      </c>
      <c r="B31" s="43" t="s">
        <v>134</v>
      </c>
      <c r="C31" s="40" t="s">
        <v>192</v>
      </c>
      <c r="D31" s="44">
        <v>4622745.62</v>
      </c>
      <c r="E31" s="44">
        <v>1554467.46</v>
      </c>
      <c r="F31" s="44">
        <v>3068278.16</v>
      </c>
      <c r="G31" s="45" t="s">
        <v>191</v>
      </c>
    </row>
    <row r="32" spans="1:7" x14ac:dyDescent="0.3">
      <c r="A32" s="39" t="s">
        <v>147</v>
      </c>
      <c r="B32" s="39" t="s">
        <v>193</v>
      </c>
      <c r="C32" s="40" t="s">
        <v>194</v>
      </c>
      <c r="D32" s="41">
        <v>504070.71</v>
      </c>
      <c r="E32" s="41">
        <v>137320.25</v>
      </c>
      <c r="F32" s="41">
        <v>366750.46</v>
      </c>
      <c r="G32" s="42" t="s">
        <v>195</v>
      </c>
    </row>
    <row r="33" spans="1:7" x14ac:dyDescent="0.3">
      <c r="A33" s="43" t="s">
        <v>134</v>
      </c>
      <c r="B33" s="43" t="s">
        <v>134</v>
      </c>
      <c r="C33" s="40" t="s">
        <v>196</v>
      </c>
      <c r="D33" s="44">
        <v>504070.71</v>
      </c>
      <c r="E33" s="44">
        <v>137320.25</v>
      </c>
      <c r="F33" s="44">
        <v>366750.46</v>
      </c>
      <c r="G33" s="45" t="s">
        <v>195</v>
      </c>
    </row>
    <row r="34" spans="1:7" x14ac:dyDescent="0.3">
      <c r="A34" s="39" t="s">
        <v>139</v>
      </c>
      <c r="B34" s="39" t="s">
        <v>197</v>
      </c>
      <c r="C34" s="40" t="s">
        <v>198</v>
      </c>
      <c r="D34" s="41">
        <v>-658831.5</v>
      </c>
      <c r="E34" s="41">
        <v>-332040.96000000002</v>
      </c>
      <c r="F34" s="41">
        <v>-326790.53999999998</v>
      </c>
      <c r="G34" s="42" t="s">
        <v>199</v>
      </c>
    </row>
    <row r="35" spans="1:7" x14ac:dyDescent="0.3">
      <c r="A35" s="43" t="s">
        <v>134</v>
      </c>
      <c r="B35" s="43" t="s">
        <v>134</v>
      </c>
      <c r="C35" s="40" t="s">
        <v>200</v>
      </c>
      <c r="D35" s="44">
        <v>-658831.5</v>
      </c>
      <c r="E35" s="44">
        <v>-332040.96000000002</v>
      </c>
      <c r="F35" s="44">
        <v>-326790.53999999998</v>
      </c>
      <c r="G35" s="45" t="s">
        <v>199</v>
      </c>
    </row>
    <row r="36" spans="1:7" x14ac:dyDescent="0.3">
      <c r="A36" s="39" t="s">
        <v>139</v>
      </c>
      <c r="B36" s="39" t="s">
        <v>201</v>
      </c>
      <c r="C36" s="40" t="s">
        <v>202</v>
      </c>
      <c r="D36" s="41">
        <v>505625.35</v>
      </c>
      <c r="E36" s="41">
        <v>558841.54</v>
      </c>
      <c r="F36" s="41">
        <v>-53216.19</v>
      </c>
      <c r="G36" s="42" t="s">
        <v>203</v>
      </c>
    </row>
    <row r="37" spans="1:7" x14ac:dyDescent="0.3">
      <c r="A37" s="43" t="s">
        <v>134</v>
      </c>
      <c r="B37" s="43" t="s">
        <v>134</v>
      </c>
      <c r="C37" s="40" t="s">
        <v>204</v>
      </c>
      <c r="D37" s="44">
        <v>505625.35</v>
      </c>
      <c r="E37" s="44">
        <v>558841.54</v>
      </c>
      <c r="F37" s="44">
        <v>-53216.19</v>
      </c>
      <c r="G37" s="45" t="s">
        <v>203</v>
      </c>
    </row>
    <row r="38" spans="1:7" x14ac:dyDescent="0.3">
      <c r="A38" s="39" t="s">
        <v>139</v>
      </c>
      <c r="B38" s="39" t="s">
        <v>205</v>
      </c>
      <c r="C38" s="40" t="s">
        <v>206</v>
      </c>
      <c r="D38" s="41">
        <v>689562.46</v>
      </c>
      <c r="E38" s="41">
        <v>601154.29</v>
      </c>
      <c r="F38" s="41">
        <v>88408.17</v>
      </c>
      <c r="G38" s="42" t="s">
        <v>207</v>
      </c>
    </row>
    <row r="39" spans="1:7" x14ac:dyDescent="0.3">
      <c r="A39" s="43" t="s">
        <v>134</v>
      </c>
      <c r="B39" s="43" t="s">
        <v>134</v>
      </c>
      <c r="C39" s="40" t="s">
        <v>208</v>
      </c>
      <c r="D39" s="44">
        <v>689562.46</v>
      </c>
      <c r="E39" s="44">
        <v>601154.29</v>
      </c>
      <c r="F39" s="44">
        <v>88408.17</v>
      </c>
      <c r="G39" s="45" t="s">
        <v>207</v>
      </c>
    </row>
    <row r="40" spans="1:7" x14ac:dyDescent="0.3">
      <c r="A40" s="39" t="s">
        <v>147</v>
      </c>
      <c r="B40" s="39" t="s">
        <v>209</v>
      </c>
      <c r="C40" s="40" t="s">
        <v>210</v>
      </c>
      <c r="D40" s="41">
        <v>221563.11</v>
      </c>
      <c r="E40" s="41">
        <v>875744.24</v>
      </c>
      <c r="F40" s="41">
        <v>-654181.13</v>
      </c>
      <c r="G40" s="42" t="s">
        <v>211</v>
      </c>
    </row>
    <row r="41" spans="1:7" x14ac:dyDescent="0.3">
      <c r="A41" s="43" t="s">
        <v>134</v>
      </c>
      <c r="B41" s="43" t="s">
        <v>134</v>
      </c>
      <c r="C41" s="40" t="s">
        <v>212</v>
      </c>
      <c r="D41" s="44">
        <v>221563.11</v>
      </c>
      <c r="E41" s="44">
        <v>875744.24</v>
      </c>
      <c r="F41" s="44">
        <v>-654181.13</v>
      </c>
      <c r="G41" s="45" t="s">
        <v>211</v>
      </c>
    </row>
    <row r="42" spans="1:7" x14ac:dyDescent="0.3">
      <c r="A42" s="39" t="s">
        <v>139</v>
      </c>
      <c r="B42" s="39" t="s">
        <v>213</v>
      </c>
      <c r="C42" s="40" t="s">
        <v>214</v>
      </c>
      <c r="D42" s="41">
        <v>-21130.04</v>
      </c>
      <c r="E42" s="41">
        <v>1163544.02</v>
      </c>
      <c r="F42" s="41">
        <v>-1184674.06</v>
      </c>
      <c r="G42" s="42" t="s">
        <v>215</v>
      </c>
    </row>
    <row r="43" spans="1:7" x14ac:dyDescent="0.3">
      <c r="A43" s="43" t="s">
        <v>134</v>
      </c>
      <c r="B43" s="43" t="s">
        <v>134</v>
      </c>
      <c r="C43" s="40" t="s">
        <v>216</v>
      </c>
      <c r="D43" s="44">
        <v>-21130.04</v>
      </c>
      <c r="E43" s="44">
        <v>1163544.02</v>
      </c>
      <c r="F43" s="44">
        <v>-1184674.06</v>
      </c>
      <c r="G43" s="45" t="s">
        <v>215</v>
      </c>
    </row>
    <row r="44" spans="1:7" x14ac:dyDescent="0.3">
      <c r="A44" s="39" t="s">
        <v>139</v>
      </c>
      <c r="B44" s="39" t="s">
        <v>217</v>
      </c>
      <c r="C44" s="40" t="s">
        <v>218</v>
      </c>
      <c r="D44" s="41">
        <v>1908709.27</v>
      </c>
      <c r="E44" s="41">
        <v>6380030.4800000004</v>
      </c>
      <c r="F44" s="41">
        <v>-4471321.21</v>
      </c>
      <c r="G44" s="42" t="s">
        <v>219</v>
      </c>
    </row>
    <row r="45" spans="1:7" x14ac:dyDescent="0.3">
      <c r="A45" s="43" t="s">
        <v>134</v>
      </c>
      <c r="B45" s="43" t="s">
        <v>134</v>
      </c>
      <c r="C45" s="40" t="s">
        <v>220</v>
      </c>
      <c r="D45" s="44">
        <v>1908709.27</v>
      </c>
      <c r="E45" s="44">
        <v>6380030.4800000004</v>
      </c>
      <c r="F45" s="44">
        <v>-4471321.21</v>
      </c>
      <c r="G45" s="45" t="s">
        <v>219</v>
      </c>
    </row>
    <row r="46" spans="1:7" x14ac:dyDescent="0.3">
      <c r="A46" s="39" t="s">
        <v>147</v>
      </c>
      <c r="B46" s="39" t="s">
        <v>221</v>
      </c>
      <c r="C46" s="40" t="s">
        <v>222</v>
      </c>
      <c r="D46" s="41">
        <v>251967.66</v>
      </c>
      <c r="E46" s="41">
        <v>700929.98</v>
      </c>
      <c r="F46" s="41">
        <v>-448962.32</v>
      </c>
      <c r="G46" s="42" t="s">
        <v>223</v>
      </c>
    </row>
    <row r="47" spans="1:7" x14ac:dyDescent="0.3">
      <c r="A47" s="43" t="s">
        <v>134</v>
      </c>
      <c r="B47" s="43" t="s">
        <v>134</v>
      </c>
      <c r="C47" s="40" t="s">
        <v>224</v>
      </c>
      <c r="D47" s="44">
        <v>251967.66</v>
      </c>
      <c r="E47" s="44">
        <v>700929.98</v>
      </c>
      <c r="F47" s="44">
        <v>-448962.32</v>
      </c>
      <c r="G47" s="45" t="s">
        <v>223</v>
      </c>
    </row>
    <row r="48" spans="1:7" x14ac:dyDescent="0.3">
      <c r="A48" s="43" t="s">
        <v>134</v>
      </c>
      <c r="B48" s="43" t="s">
        <v>134</v>
      </c>
      <c r="C48" s="40" t="s">
        <v>225</v>
      </c>
      <c r="D48" s="44">
        <v>8429031.2899999991</v>
      </c>
      <c r="E48" s="44">
        <v>12020502.369999999</v>
      </c>
      <c r="F48" s="44">
        <v>-3591471.08</v>
      </c>
      <c r="G48" s="45" t="s">
        <v>226</v>
      </c>
    </row>
    <row r="49" spans="1:7" x14ac:dyDescent="0.3">
      <c r="A49" s="39" t="s">
        <v>134</v>
      </c>
      <c r="B49" s="39" t="s">
        <v>134</v>
      </c>
      <c r="C49" s="40" t="s">
        <v>227</v>
      </c>
      <c r="D49" s="41"/>
      <c r="E49" s="41"/>
      <c r="F49" s="41"/>
      <c r="G49" s="42" t="s">
        <v>134</v>
      </c>
    </row>
    <row r="50" spans="1:7" x14ac:dyDescent="0.3">
      <c r="A50" s="39" t="s">
        <v>139</v>
      </c>
      <c r="B50" s="39" t="s">
        <v>228</v>
      </c>
      <c r="C50" s="40" t="s">
        <v>229</v>
      </c>
      <c r="D50" s="41">
        <v>2537113.94</v>
      </c>
      <c r="E50" s="41">
        <v>2092021.15</v>
      </c>
      <c r="F50" s="41">
        <v>445092.79</v>
      </c>
      <c r="G50" s="42" t="s">
        <v>230</v>
      </c>
    </row>
    <row r="51" spans="1:7" x14ac:dyDescent="0.3">
      <c r="A51" s="43" t="s">
        <v>134</v>
      </c>
      <c r="B51" s="43" t="s">
        <v>134</v>
      </c>
      <c r="C51" s="40" t="s">
        <v>231</v>
      </c>
      <c r="D51" s="44">
        <v>2537113.94</v>
      </c>
      <c r="E51" s="44">
        <v>2092021.15</v>
      </c>
      <c r="F51" s="44">
        <v>445092.79</v>
      </c>
      <c r="G51" s="45" t="s">
        <v>230</v>
      </c>
    </row>
    <row r="52" spans="1:7" x14ac:dyDescent="0.3">
      <c r="A52" s="39" t="s">
        <v>139</v>
      </c>
      <c r="B52" s="39" t="s">
        <v>232</v>
      </c>
      <c r="C52" s="40" t="s">
        <v>233</v>
      </c>
      <c r="D52" s="41">
        <v>-0.12</v>
      </c>
      <c r="E52" s="41">
        <v>0</v>
      </c>
      <c r="F52" s="41">
        <v>-0.12</v>
      </c>
      <c r="G52" s="42" t="s">
        <v>134</v>
      </c>
    </row>
    <row r="53" spans="1:7" x14ac:dyDescent="0.3">
      <c r="A53" s="43" t="s">
        <v>134</v>
      </c>
      <c r="B53" s="43" t="s">
        <v>134</v>
      </c>
      <c r="C53" s="40" t="s">
        <v>234</v>
      </c>
      <c r="D53" s="44">
        <v>-0.12</v>
      </c>
      <c r="E53" s="44">
        <v>0</v>
      </c>
      <c r="F53" s="44">
        <v>-0.12</v>
      </c>
      <c r="G53" s="45" t="s">
        <v>134</v>
      </c>
    </row>
    <row r="54" spans="1:7" x14ac:dyDescent="0.3">
      <c r="A54" s="39" t="s">
        <v>139</v>
      </c>
      <c r="B54" s="39" t="s">
        <v>235</v>
      </c>
      <c r="C54" s="40" t="s">
        <v>236</v>
      </c>
      <c r="D54" s="41">
        <v>10001.450000000001</v>
      </c>
      <c r="E54" s="41">
        <v>10000</v>
      </c>
      <c r="F54" s="41">
        <v>1.45</v>
      </c>
      <c r="G54" s="42" t="s">
        <v>150</v>
      </c>
    </row>
    <row r="55" spans="1:7" x14ac:dyDescent="0.3">
      <c r="A55" s="43" t="s">
        <v>134</v>
      </c>
      <c r="B55" s="43" t="s">
        <v>134</v>
      </c>
      <c r="C55" s="40" t="s">
        <v>237</v>
      </c>
      <c r="D55" s="44">
        <v>10001.450000000001</v>
      </c>
      <c r="E55" s="44">
        <v>10000</v>
      </c>
      <c r="F55" s="44">
        <v>1.45</v>
      </c>
      <c r="G55" s="45" t="s">
        <v>150</v>
      </c>
    </row>
    <row r="56" spans="1:7" x14ac:dyDescent="0.3">
      <c r="A56" s="39" t="s">
        <v>139</v>
      </c>
      <c r="B56" s="39" t="s">
        <v>238</v>
      </c>
      <c r="C56" s="40" t="s">
        <v>239</v>
      </c>
      <c r="D56" s="41">
        <v>4648258</v>
      </c>
      <c r="E56" s="41">
        <v>4770217</v>
      </c>
      <c r="F56" s="41">
        <v>-121959</v>
      </c>
      <c r="G56" s="42" t="s">
        <v>240</v>
      </c>
    </row>
    <row r="57" spans="1:7" x14ac:dyDescent="0.3">
      <c r="A57" s="43" t="s">
        <v>134</v>
      </c>
      <c r="B57" s="43" t="s">
        <v>134</v>
      </c>
      <c r="C57" s="40" t="s">
        <v>241</v>
      </c>
      <c r="D57" s="44">
        <v>4648258</v>
      </c>
      <c r="E57" s="44">
        <v>4770217</v>
      </c>
      <c r="F57" s="44">
        <v>-121959</v>
      </c>
      <c r="G57" s="45" t="s">
        <v>240</v>
      </c>
    </row>
    <row r="58" spans="1:7" x14ac:dyDescent="0.3">
      <c r="A58" s="39" t="s">
        <v>139</v>
      </c>
      <c r="B58" s="39" t="s">
        <v>242</v>
      </c>
      <c r="C58" s="40" t="s">
        <v>243</v>
      </c>
      <c r="D58" s="41">
        <v>163027.34</v>
      </c>
      <c r="E58" s="41">
        <v>327320.15000000002</v>
      </c>
      <c r="F58" s="41">
        <v>-164292.81</v>
      </c>
      <c r="G58" s="42" t="s">
        <v>244</v>
      </c>
    </row>
    <row r="59" spans="1:7" x14ac:dyDescent="0.3">
      <c r="A59" s="43" t="s">
        <v>134</v>
      </c>
      <c r="B59" s="43" t="s">
        <v>134</v>
      </c>
      <c r="C59" s="40" t="s">
        <v>245</v>
      </c>
      <c r="D59" s="44">
        <v>163027.34</v>
      </c>
      <c r="E59" s="44">
        <v>327320.15000000002</v>
      </c>
      <c r="F59" s="44">
        <v>-164292.81</v>
      </c>
      <c r="G59" s="45" t="s">
        <v>244</v>
      </c>
    </row>
    <row r="60" spans="1:7" x14ac:dyDescent="0.3">
      <c r="A60" s="43" t="s">
        <v>134</v>
      </c>
      <c r="B60" s="43" t="s">
        <v>134</v>
      </c>
      <c r="C60" s="40" t="s">
        <v>246</v>
      </c>
      <c r="D60" s="44">
        <v>7358400.6100000003</v>
      </c>
      <c r="E60" s="44">
        <v>7199558.2999999998</v>
      </c>
      <c r="F60" s="44">
        <v>158842.31</v>
      </c>
      <c r="G60" s="45" t="s">
        <v>247</v>
      </c>
    </row>
    <row r="61" spans="1:7" x14ac:dyDescent="0.3">
      <c r="A61" s="43" t="s">
        <v>134</v>
      </c>
      <c r="B61" s="43" t="s">
        <v>134</v>
      </c>
      <c r="C61" s="40" t="s">
        <v>248</v>
      </c>
      <c r="D61" s="44">
        <v>176593640.72999999</v>
      </c>
      <c r="E61" s="44">
        <v>180478674.91999999</v>
      </c>
      <c r="F61" s="44">
        <v>-3885034.19</v>
      </c>
      <c r="G61" s="45" t="s">
        <v>249</v>
      </c>
    </row>
    <row r="62" spans="1:7" x14ac:dyDescent="0.3">
      <c r="A62" s="39" t="s">
        <v>134</v>
      </c>
      <c r="B62" s="39" t="s">
        <v>134</v>
      </c>
      <c r="C62" s="40" t="s">
        <v>250</v>
      </c>
      <c r="D62" s="41"/>
      <c r="E62" s="41"/>
      <c r="F62" s="41"/>
      <c r="G62" s="42" t="s">
        <v>134</v>
      </c>
    </row>
    <row r="63" spans="1:7" x14ac:dyDescent="0.3">
      <c r="A63" s="39" t="s">
        <v>134</v>
      </c>
      <c r="B63" s="39" t="s">
        <v>134</v>
      </c>
      <c r="C63" s="40" t="s">
        <v>251</v>
      </c>
      <c r="D63" s="41"/>
      <c r="E63" s="41"/>
      <c r="F63" s="41"/>
      <c r="G63" s="42" t="s">
        <v>134</v>
      </c>
    </row>
    <row r="64" spans="1:7" x14ac:dyDescent="0.3">
      <c r="A64" s="39" t="s">
        <v>139</v>
      </c>
      <c r="B64" s="39" t="s">
        <v>252</v>
      </c>
      <c r="C64" s="40" t="s">
        <v>253</v>
      </c>
      <c r="D64" s="41">
        <v>-69728019.280000001</v>
      </c>
      <c r="E64" s="41">
        <v>-70018202.939999998</v>
      </c>
      <c r="F64" s="41">
        <v>290183.65999999997</v>
      </c>
      <c r="G64" s="42" t="s">
        <v>254</v>
      </c>
    </row>
    <row r="65" spans="1:7" x14ac:dyDescent="0.3">
      <c r="A65" s="43" t="s">
        <v>134</v>
      </c>
      <c r="B65" s="43" t="s">
        <v>134</v>
      </c>
      <c r="C65" s="40" t="s">
        <v>255</v>
      </c>
      <c r="D65" s="44">
        <v>-69728019.280000001</v>
      </c>
      <c r="E65" s="44">
        <v>-70018202.939999998</v>
      </c>
      <c r="F65" s="44">
        <v>290183.65999999997</v>
      </c>
      <c r="G65" s="45" t="s">
        <v>254</v>
      </c>
    </row>
    <row r="66" spans="1:7" x14ac:dyDescent="0.3">
      <c r="A66" s="39" t="s">
        <v>139</v>
      </c>
      <c r="B66" s="39" t="s">
        <v>256</v>
      </c>
      <c r="C66" s="40" t="s">
        <v>257</v>
      </c>
      <c r="D66" s="41">
        <v>12030598.26</v>
      </c>
      <c r="E66" s="41">
        <v>16452350.1</v>
      </c>
      <c r="F66" s="41">
        <v>-4421751.84</v>
      </c>
      <c r="G66" s="42" t="s">
        <v>258</v>
      </c>
    </row>
    <row r="67" spans="1:7" x14ac:dyDescent="0.3">
      <c r="A67" s="43" t="s">
        <v>134</v>
      </c>
      <c r="B67" s="43" t="s">
        <v>134</v>
      </c>
      <c r="C67" s="40" t="s">
        <v>259</v>
      </c>
      <c r="D67" s="44">
        <v>12030598.26</v>
      </c>
      <c r="E67" s="44">
        <v>16452350.1</v>
      </c>
      <c r="F67" s="44">
        <v>-4421751.84</v>
      </c>
      <c r="G67" s="45" t="s">
        <v>258</v>
      </c>
    </row>
    <row r="68" spans="1:7" x14ac:dyDescent="0.3">
      <c r="A68" s="43" t="s">
        <v>134</v>
      </c>
      <c r="B68" s="43" t="s">
        <v>134</v>
      </c>
      <c r="C68" s="40" t="s">
        <v>260</v>
      </c>
      <c r="D68" s="44">
        <v>-3917600.78</v>
      </c>
      <c r="E68" s="44">
        <v>-4421751.84</v>
      </c>
      <c r="F68" s="44">
        <v>504151.06</v>
      </c>
      <c r="G68" s="45" t="s">
        <v>261</v>
      </c>
    </row>
    <row r="69" spans="1:7" x14ac:dyDescent="0.3">
      <c r="A69" s="43" t="s">
        <v>134</v>
      </c>
      <c r="B69" s="43" t="s">
        <v>134</v>
      </c>
      <c r="C69" s="40" t="s">
        <v>262</v>
      </c>
      <c r="D69" s="44">
        <v>8112997.4800000004</v>
      </c>
      <c r="E69" s="44">
        <v>12030598.26</v>
      </c>
      <c r="F69" s="44">
        <v>-3917600.78</v>
      </c>
      <c r="G69" s="45" t="s">
        <v>263</v>
      </c>
    </row>
    <row r="70" spans="1:7" x14ac:dyDescent="0.3">
      <c r="A70" s="43" t="s">
        <v>134</v>
      </c>
      <c r="B70" s="43" t="s">
        <v>134</v>
      </c>
      <c r="C70" s="40" t="s">
        <v>264</v>
      </c>
      <c r="D70" s="44">
        <v>-61615021.799999997</v>
      </c>
      <c r="E70" s="44">
        <v>-57987604.68</v>
      </c>
      <c r="F70" s="44">
        <v>-3627417.12</v>
      </c>
      <c r="G70" s="45" t="s">
        <v>265</v>
      </c>
    </row>
    <row r="71" spans="1:7" x14ac:dyDescent="0.3">
      <c r="A71" s="39" t="s">
        <v>134</v>
      </c>
      <c r="B71" s="39" t="s">
        <v>134</v>
      </c>
      <c r="C71" s="40" t="s">
        <v>266</v>
      </c>
      <c r="D71" s="41"/>
      <c r="E71" s="41"/>
      <c r="F71" s="41"/>
      <c r="G71" s="42" t="s">
        <v>134</v>
      </c>
    </row>
    <row r="72" spans="1:7" x14ac:dyDescent="0.3">
      <c r="A72" s="39" t="s">
        <v>139</v>
      </c>
      <c r="B72" s="39" t="s">
        <v>267</v>
      </c>
      <c r="C72" s="40" t="s">
        <v>268</v>
      </c>
      <c r="D72" s="41">
        <v>-43318799.950000003</v>
      </c>
      <c r="E72" s="41">
        <v>-43318799.950000003</v>
      </c>
      <c r="F72" s="41">
        <v>0</v>
      </c>
      <c r="G72" s="42" t="s">
        <v>150</v>
      </c>
    </row>
    <row r="73" spans="1:7" x14ac:dyDescent="0.3">
      <c r="A73" s="43" t="s">
        <v>134</v>
      </c>
      <c r="B73" s="43" t="s">
        <v>134</v>
      </c>
      <c r="C73" s="40" t="s">
        <v>269</v>
      </c>
      <c r="D73" s="44">
        <v>-43318799.950000003</v>
      </c>
      <c r="E73" s="44">
        <v>-43318799.950000003</v>
      </c>
      <c r="F73" s="44">
        <v>0</v>
      </c>
      <c r="G73" s="45" t="s">
        <v>150</v>
      </c>
    </row>
    <row r="74" spans="1:7" x14ac:dyDescent="0.3">
      <c r="A74" s="43" t="s">
        <v>134</v>
      </c>
      <c r="B74" s="43" t="s">
        <v>134</v>
      </c>
      <c r="C74" s="40" t="s">
        <v>270</v>
      </c>
      <c r="D74" s="44">
        <v>-43318799.950000003</v>
      </c>
      <c r="E74" s="44">
        <v>-43318799.950000003</v>
      </c>
      <c r="F74" s="44">
        <v>0</v>
      </c>
      <c r="G74" s="45" t="s">
        <v>150</v>
      </c>
    </row>
    <row r="75" spans="1:7" x14ac:dyDescent="0.3">
      <c r="A75" s="39" t="s">
        <v>134</v>
      </c>
      <c r="B75" s="39" t="s">
        <v>134</v>
      </c>
      <c r="C75" s="40" t="s">
        <v>271</v>
      </c>
      <c r="D75" s="41"/>
      <c r="E75" s="41"/>
      <c r="F75" s="41"/>
      <c r="G75" s="42" t="s">
        <v>134</v>
      </c>
    </row>
    <row r="76" spans="1:7" x14ac:dyDescent="0.3">
      <c r="A76" s="39" t="s">
        <v>143</v>
      </c>
      <c r="B76" s="39" t="s">
        <v>272</v>
      </c>
      <c r="C76" s="40" t="s">
        <v>273</v>
      </c>
      <c r="D76" s="41">
        <v>-60920.09</v>
      </c>
      <c r="E76" s="41">
        <v>-67142.81</v>
      </c>
      <c r="F76" s="41">
        <v>6222.72</v>
      </c>
      <c r="G76" s="42" t="s">
        <v>274</v>
      </c>
    </row>
    <row r="77" spans="1:7" x14ac:dyDescent="0.3">
      <c r="A77" s="43" t="s">
        <v>134</v>
      </c>
      <c r="B77" s="43" t="s">
        <v>134</v>
      </c>
      <c r="C77" s="40" t="s">
        <v>275</v>
      </c>
      <c r="D77" s="44">
        <v>-60920.09</v>
      </c>
      <c r="E77" s="44">
        <v>-67142.81</v>
      </c>
      <c r="F77" s="44">
        <v>6222.72</v>
      </c>
      <c r="G77" s="45" t="s">
        <v>274</v>
      </c>
    </row>
    <row r="78" spans="1:7" x14ac:dyDescent="0.3">
      <c r="A78" s="39" t="s">
        <v>139</v>
      </c>
      <c r="B78" s="39" t="s">
        <v>276</v>
      </c>
      <c r="C78" s="40" t="s">
        <v>277</v>
      </c>
      <c r="D78" s="41">
        <v>-2405957.0099999998</v>
      </c>
      <c r="E78" s="41">
        <v>-2450449.25</v>
      </c>
      <c r="F78" s="41">
        <v>44492.24</v>
      </c>
      <c r="G78" s="42" t="s">
        <v>278</v>
      </c>
    </row>
    <row r="79" spans="1:7" x14ac:dyDescent="0.3">
      <c r="A79" s="43" t="s">
        <v>134</v>
      </c>
      <c r="B79" s="43" t="s">
        <v>134</v>
      </c>
      <c r="C79" s="40" t="s">
        <v>279</v>
      </c>
      <c r="D79" s="44">
        <v>-2405957.0099999998</v>
      </c>
      <c r="E79" s="44">
        <v>-2450449.25</v>
      </c>
      <c r="F79" s="44">
        <v>44492.24</v>
      </c>
      <c r="G79" s="45" t="s">
        <v>278</v>
      </c>
    </row>
    <row r="80" spans="1:7" x14ac:dyDescent="0.3">
      <c r="A80" s="39" t="s">
        <v>147</v>
      </c>
      <c r="B80" s="39" t="s">
        <v>280</v>
      </c>
      <c r="C80" s="40" t="s">
        <v>281</v>
      </c>
      <c r="D80" s="41">
        <v>-132734.57</v>
      </c>
      <c r="E80" s="41">
        <v>-130284.83</v>
      </c>
      <c r="F80" s="41">
        <v>-2449.7399999999998</v>
      </c>
      <c r="G80" s="42" t="s">
        <v>282</v>
      </c>
    </row>
    <row r="81" spans="1:7" x14ac:dyDescent="0.3">
      <c r="A81" s="43" t="s">
        <v>134</v>
      </c>
      <c r="B81" s="43" t="s">
        <v>134</v>
      </c>
      <c r="C81" s="40" t="s">
        <v>283</v>
      </c>
      <c r="D81" s="44">
        <v>-132734.57</v>
      </c>
      <c r="E81" s="44">
        <v>-130284.83</v>
      </c>
      <c r="F81" s="44">
        <v>-2449.7399999999998</v>
      </c>
      <c r="G81" s="45" t="s">
        <v>282</v>
      </c>
    </row>
    <row r="82" spans="1:7" x14ac:dyDescent="0.3">
      <c r="A82" s="43" t="s">
        <v>134</v>
      </c>
      <c r="B82" s="43" t="s">
        <v>134</v>
      </c>
      <c r="C82" s="40" t="s">
        <v>284</v>
      </c>
      <c r="D82" s="44">
        <v>-2599611.67</v>
      </c>
      <c r="E82" s="44">
        <v>-2647876.89</v>
      </c>
      <c r="F82" s="44">
        <v>48265.22</v>
      </c>
      <c r="G82" s="45" t="s">
        <v>278</v>
      </c>
    </row>
    <row r="83" spans="1:7" x14ac:dyDescent="0.3">
      <c r="A83" s="39" t="s">
        <v>134</v>
      </c>
      <c r="B83" s="39" t="s">
        <v>134</v>
      </c>
      <c r="C83" s="40" t="s">
        <v>285</v>
      </c>
      <c r="D83" s="41"/>
      <c r="E83" s="41"/>
      <c r="F83" s="41"/>
      <c r="G83" s="42" t="s">
        <v>134</v>
      </c>
    </row>
    <row r="84" spans="1:7" x14ac:dyDescent="0.3">
      <c r="A84" s="39" t="s">
        <v>139</v>
      </c>
      <c r="B84" s="39" t="s">
        <v>286</v>
      </c>
      <c r="C84" s="40" t="s">
        <v>287</v>
      </c>
      <c r="D84" s="41">
        <v>-4535151.01</v>
      </c>
      <c r="E84" s="41">
        <v>-4950917.95</v>
      </c>
      <c r="F84" s="41">
        <v>415766.94</v>
      </c>
      <c r="G84" s="42" t="s">
        <v>288</v>
      </c>
    </row>
    <row r="85" spans="1:7" x14ac:dyDescent="0.3">
      <c r="A85" s="43" t="s">
        <v>134</v>
      </c>
      <c r="B85" s="43" t="s">
        <v>134</v>
      </c>
      <c r="C85" s="40" t="s">
        <v>289</v>
      </c>
      <c r="D85" s="44">
        <v>-4535151.01</v>
      </c>
      <c r="E85" s="44">
        <v>-4950917.95</v>
      </c>
      <c r="F85" s="44">
        <v>415766.94</v>
      </c>
      <c r="G85" s="45" t="s">
        <v>288</v>
      </c>
    </row>
    <row r="86" spans="1:7" x14ac:dyDescent="0.3">
      <c r="A86" s="39" t="s">
        <v>139</v>
      </c>
      <c r="B86" s="39" t="s">
        <v>290</v>
      </c>
      <c r="C86" s="40" t="s">
        <v>291</v>
      </c>
      <c r="D86" s="41">
        <v>-8615392.2799999993</v>
      </c>
      <c r="E86" s="41">
        <v>-16541772.220000001</v>
      </c>
      <c r="F86" s="41">
        <v>7926379.9400000004</v>
      </c>
      <c r="G86" s="42" t="s">
        <v>292</v>
      </c>
    </row>
    <row r="87" spans="1:7" x14ac:dyDescent="0.3">
      <c r="A87" s="43" t="s">
        <v>134</v>
      </c>
      <c r="B87" s="43" t="s">
        <v>134</v>
      </c>
      <c r="C87" s="40" t="s">
        <v>293</v>
      </c>
      <c r="D87" s="44">
        <v>-8615392.2799999993</v>
      </c>
      <c r="E87" s="44">
        <v>-16541772.220000001</v>
      </c>
      <c r="F87" s="44">
        <v>7926379.9400000004</v>
      </c>
      <c r="G87" s="45" t="s">
        <v>292</v>
      </c>
    </row>
    <row r="88" spans="1:7" x14ac:dyDescent="0.3">
      <c r="A88" s="39" t="s">
        <v>139</v>
      </c>
      <c r="B88" s="39" t="s">
        <v>294</v>
      </c>
      <c r="C88" s="40" t="s">
        <v>295</v>
      </c>
      <c r="D88" s="41">
        <v>-1539810.03</v>
      </c>
      <c r="E88" s="41">
        <v>-1019373.96</v>
      </c>
      <c r="F88" s="41">
        <v>-520436.07</v>
      </c>
      <c r="G88" s="42" t="s">
        <v>296</v>
      </c>
    </row>
    <row r="89" spans="1:7" x14ac:dyDescent="0.3">
      <c r="A89" s="43" t="s">
        <v>134</v>
      </c>
      <c r="B89" s="43" t="s">
        <v>134</v>
      </c>
      <c r="C89" s="40" t="s">
        <v>297</v>
      </c>
      <c r="D89" s="44">
        <v>-1539810.03</v>
      </c>
      <c r="E89" s="44">
        <v>-1019373.96</v>
      </c>
      <c r="F89" s="44">
        <v>-520436.07</v>
      </c>
      <c r="G89" s="45" t="s">
        <v>296</v>
      </c>
    </row>
    <row r="90" spans="1:7" x14ac:dyDescent="0.3">
      <c r="A90" s="39" t="s">
        <v>139</v>
      </c>
      <c r="B90" s="39" t="s">
        <v>298</v>
      </c>
      <c r="C90" s="40" t="s">
        <v>299</v>
      </c>
      <c r="D90" s="41">
        <v>-553809.98</v>
      </c>
      <c r="E90" s="41">
        <v>-870595.84</v>
      </c>
      <c r="F90" s="41">
        <v>316785.86</v>
      </c>
      <c r="G90" s="42" t="s">
        <v>300</v>
      </c>
    </row>
    <row r="91" spans="1:7" x14ac:dyDescent="0.3">
      <c r="A91" s="43" t="s">
        <v>134</v>
      </c>
      <c r="B91" s="43" t="s">
        <v>134</v>
      </c>
      <c r="C91" s="40" t="s">
        <v>301</v>
      </c>
      <c r="D91" s="44">
        <v>-553809.98</v>
      </c>
      <c r="E91" s="44">
        <v>-870595.84</v>
      </c>
      <c r="F91" s="44">
        <v>316785.86</v>
      </c>
      <c r="G91" s="45" t="s">
        <v>300</v>
      </c>
    </row>
    <row r="92" spans="1:7" x14ac:dyDescent="0.3">
      <c r="A92" s="39" t="s">
        <v>139</v>
      </c>
      <c r="B92" s="39" t="s">
        <v>302</v>
      </c>
      <c r="C92" s="40" t="s">
        <v>303</v>
      </c>
      <c r="D92" s="41">
        <v>-4341457.84</v>
      </c>
      <c r="E92" s="41">
        <v>-4233790.3600000003</v>
      </c>
      <c r="F92" s="41">
        <v>-107667.48</v>
      </c>
      <c r="G92" s="42" t="s">
        <v>304</v>
      </c>
    </row>
    <row r="93" spans="1:7" x14ac:dyDescent="0.3">
      <c r="A93" s="43" t="s">
        <v>134</v>
      </c>
      <c r="B93" s="43" t="s">
        <v>134</v>
      </c>
      <c r="C93" s="40" t="s">
        <v>305</v>
      </c>
      <c r="D93" s="44">
        <v>-4341457.84</v>
      </c>
      <c r="E93" s="44">
        <v>-4233790.3600000003</v>
      </c>
      <c r="F93" s="44">
        <v>-107667.48</v>
      </c>
      <c r="G93" s="45" t="s">
        <v>304</v>
      </c>
    </row>
    <row r="94" spans="1:7" x14ac:dyDescent="0.3">
      <c r="A94" s="39" t="s">
        <v>139</v>
      </c>
      <c r="B94" s="39" t="s">
        <v>306</v>
      </c>
      <c r="C94" s="40" t="s">
        <v>307</v>
      </c>
      <c r="D94" s="41">
        <v>-6578.17</v>
      </c>
      <c r="E94" s="41">
        <v>-42442.2</v>
      </c>
      <c r="F94" s="41">
        <v>35864.03</v>
      </c>
      <c r="G94" s="42" t="s">
        <v>308</v>
      </c>
    </row>
    <row r="95" spans="1:7" x14ac:dyDescent="0.3">
      <c r="A95" s="43" t="s">
        <v>134</v>
      </c>
      <c r="B95" s="43" t="s">
        <v>134</v>
      </c>
      <c r="C95" s="40" t="s">
        <v>309</v>
      </c>
      <c r="D95" s="44">
        <v>-6578.17</v>
      </c>
      <c r="E95" s="44">
        <v>-42442.2</v>
      </c>
      <c r="F95" s="44">
        <v>35864.03</v>
      </c>
      <c r="G95" s="45" t="s">
        <v>308</v>
      </c>
    </row>
    <row r="96" spans="1:7" x14ac:dyDescent="0.3">
      <c r="A96" s="39" t="s">
        <v>139</v>
      </c>
      <c r="B96" s="39" t="s">
        <v>310</v>
      </c>
      <c r="C96" s="40" t="s">
        <v>311</v>
      </c>
      <c r="D96" s="41">
        <v>-263516.38</v>
      </c>
      <c r="E96" s="41">
        <v>-2987.95</v>
      </c>
      <c r="F96" s="41">
        <v>-260528.43</v>
      </c>
      <c r="G96" s="42" t="s">
        <v>312</v>
      </c>
    </row>
    <row r="97" spans="1:11" x14ac:dyDescent="0.3">
      <c r="A97" s="43" t="s">
        <v>134</v>
      </c>
      <c r="B97" s="43" t="s">
        <v>134</v>
      </c>
      <c r="C97" s="40" t="s">
        <v>313</v>
      </c>
      <c r="D97" s="44">
        <v>-263516.38</v>
      </c>
      <c r="E97" s="44">
        <v>-2987.95</v>
      </c>
      <c r="F97" s="44">
        <v>-260528.43</v>
      </c>
      <c r="G97" s="45" t="s">
        <v>312</v>
      </c>
    </row>
    <row r="98" spans="1:11" x14ac:dyDescent="0.3">
      <c r="A98" s="39" t="s">
        <v>139</v>
      </c>
      <c r="B98" s="39" t="s">
        <v>314</v>
      </c>
      <c r="C98" s="40" t="s">
        <v>315</v>
      </c>
      <c r="D98" s="41">
        <v>-2341448.02</v>
      </c>
      <c r="E98" s="41">
        <v>-2275746.21</v>
      </c>
      <c r="F98" s="41">
        <v>-65701.81</v>
      </c>
      <c r="G98" s="42" t="s">
        <v>316</v>
      </c>
    </row>
    <row r="99" spans="1:11" x14ac:dyDescent="0.3">
      <c r="A99" s="43" t="s">
        <v>134</v>
      </c>
      <c r="B99" s="43" t="s">
        <v>134</v>
      </c>
      <c r="C99" s="40" t="s">
        <v>317</v>
      </c>
      <c r="D99" s="44">
        <v>-2341448.02</v>
      </c>
      <c r="E99" s="44">
        <v>-2275746.21</v>
      </c>
      <c r="F99" s="44">
        <v>-65701.81</v>
      </c>
      <c r="G99" s="45" t="s">
        <v>316</v>
      </c>
    </row>
    <row r="100" spans="1:11" x14ac:dyDescent="0.3">
      <c r="A100" s="39" t="s">
        <v>143</v>
      </c>
      <c r="B100" s="39" t="s">
        <v>318</v>
      </c>
      <c r="C100" s="40" t="s">
        <v>319</v>
      </c>
      <c r="D100" s="41">
        <v>-24551.57</v>
      </c>
      <c r="E100" s="41">
        <v>-24327.07</v>
      </c>
      <c r="F100" s="41">
        <v>-224.5</v>
      </c>
      <c r="G100" s="42" t="s">
        <v>320</v>
      </c>
    </row>
    <row r="101" spans="1:11" x14ac:dyDescent="0.3">
      <c r="A101" s="43" t="s">
        <v>134</v>
      </c>
      <c r="B101" s="43" t="s">
        <v>134</v>
      </c>
      <c r="C101" s="40" t="s">
        <v>321</v>
      </c>
      <c r="D101" s="44">
        <v>-24551.57</v>
      </c>
      <c r="E101" s="44">
        <v>-24327.07</v>
      </c>
      <c r="F101" s="44">
        <v>-224.5</v>
      </c>
      <c r="G101" s="45" t="s">
        <v>320</v>
      </c>
    </row>
    <row r="102" spans="1:11" x14ac:dyDescent="0.3">
      <c r="A102" s="43" t="s">
        <v>134</v>
      </c>
      <c r="B102" s="43" t="s">
        <v>134</v>
      </c>
      <c r="C102" s="40" t="s">
        <v>322</v>
      </c>
      <c r="D102" s="44">
        <v>-22221715.280000001</v>
      </c>
      <c r="E102" s="44">
        <v>-29961953.760000002</v>
      </c>
      <c r="F102" s="44">
        <v>7740238.4800000004</v>
      </c>
      <c r="G102" s="45" t="s">
        <v>323</v>
      </c>
    </row>
    <row r="103" spans="1:11" x14ac:dyDescent="0.3">
      <c r="A103" s="39" t="s">
        <v>134</v>
      </c>
      <c r="B103" s="39" t="s">
        <v>134</v>
      </c>
      <c r="C103" s="40" t="s">
        <v>324</v>
      </c>
      <c r="D103" s="41"/>
      <c r="E103" s="41"/>
      <c r="F103" s="41"/>
      <c r="G103" s="42" t="s">
        <v>134</v>
      </c>
    </row>
    <row r="104" spans="1:11" x14ac:dyDescent="0.3">
      <c r="A104" s="39" t="s">
        <v>147</v>
      </c>
      <c r="B104" s="39" t="s">
        <v>325</v>
      </c>
      <c r="C104" s="40" t="s">
        <v>326</v>
      </c>
      <c r="D104" s="41">
        <v>-457600.2</v>
      </c>
      <c r="E104" s="41">
        <v>-115558.91</v>
      </c>
      <c r="F104" s="41">
        <v>-342041.29</v>
      </c>
      <c r="G104" s="42" t="s">
        <v>327</v>
      </c>
    </row>
    <row r="105" spans="1:11" x14ac:dyDescent="0.3">
      <c r="A105" s="43" t="s">
        <v>134</v>
      </c>
      <c r="B105" s="43" t="s">
        <v>134</v>
      </c>
      <c r="C105" s="40" t="s">
        <v>328</v>
      </c>
      <c r="D105" s="44">
        <v>-457600.2</v>
      </c>
      <c r="E105" s="44">
        <v>-115558.91</v>
      </c>
      <c r="F105" s="44">
        <v>-342041.29</v>
      </c>
      <c r="G105" s="45" t="s">
        <v>327</v>
      </c>
    </row>
    <row r="106" spans="1:11" x14ac:dyDescent="0.3">
      <c r="A106" s="39" t="s">
        <v>139</v>
      </c>
      <c r="B106" s="39" t="s">
        <v>329</v>
      </c>
      <c r="C106" s="40" t="s">
        <v>330</v>
      </c>
      <c r="D106" s="41">
        <v>-802585.38</v>
      </c>
      <c r="E106" s="41">
        <v>-530177.4</v>
      </c>
      <c r="F106" s="41">
        <v>-272407.98</v>
      </c>
      <c r="G106" s="42" t="s">
        <v>331</v>
      </c>
      <c r="H106"/>
      <c r="I106"/>
      <c r="J106"/>
      <c r="K106"/>
    </row>
    <row r="107" spans="1:11" x14ac:dyDescent="0.3">
      <c r="A107" s="43" t="s">
        <v>134</v>
      </c>
      <c r="B107" s="43" t="s">
        <v>134</v>
      </c>
      <c r="C107" s="40" t="s">
        <v>332</v>
      </c>
      <c r="D107" s="44">
        <v>-802585.38</v>
      </c>
      <c r="E107" s="44">
        <v>-530177.4</v>
      </c>
      <c r="F107" s="44">
        <v>-272407.98</v>
      </c>
      <c r="G107" s="45" t="s">
        <v>331</v>
      </c>
      <c r="H107"/>
      <c r="I107"/>
      <c r="J107"/>
      <c r="K107"/>
    </row>
    <row r="108" spans="1:11" x14ac:dyDescent="0.3">
      <c r="A108" s="39" t="s">
        <v>139</v>
      </c>
      <c r="B108" s="39" t="s">
        <v>333</v>
      </c>
      <c r="C108" s="40" t="s">
        <v>334</v>
      </c>
      <c r="D108" s="41">
        <v>-17587574.34</v>
      </c>
      <c r="E108" s="41">
        <v>-17946365.219999999</v>
      </c>
      <c r="F108" s="41">
        <v>358790.88</v>
      </c>
      <c r="G108" s="42" t="s">
        <v>335</v>
      </c>
      <c r="H108"/>
      <c r="I108"/>
      <c r="J108"/>
      <c r="K108"/>
    </row>
    <row r="109" spans="1:11" x14ac:dyDescent="0.3">
      <c r="A109" s="43" t="s">
        <v>134</v>
      </c>
      <c r="B109" s="43" t="s">
        <v>134</v>
      </c>
      <c r="C109" s="40" t="s">
        <v>336</v>
      </c>
      <c r="D109" s="44">
        <v>-17587574.34</v>
      </c>
      <c r="E109" s="44">
        <v>-17946365.219999999</v>
      </c>
      <c r="F109" s="44">
        <v>358790.88</v>
      </c>
      <c r="G109" s="45" t="s">
        <v>335</v>
      </c>
      <c r="H109"/>
      <c r="I109"/>
      <c r="J109"/>
      <c r="K109"/>
    </row>
    <row r="110" spans="1:11" x14ac:dyDescent="0.3">
      <c r="A110" s="39" t="s">
        <v>139</v>
      </c>
      <c r="B110" s="39" t="s">
        <v>337</v>
      </c>
      <c r="C110" s="40" t="s">
        <v>338</v>
      </c>
      <c r="D110" s="41">
        <v>-28766605.460000001</v>
      </c>
      <c r="E110" s="41">
        <v>-28879859.460000001</v>
      </c>
      <c r="F110" s="41">
        <v>113254</v>
      </c>
      <c r="G110" s="42" t="s">
        <v>254</v>
      </c>
      <c r="H110"/>
      <c r="I110"/>
      <c r="J110"/>
      <c r="K110"/>
    </row>
    <row r="111" spans="1:11" x14ac:dyDescent="0.3">
      <c r="A111" s="39" t="s">
        <v>139</v>
      </c>
      <c r="B111" s="39" t="s">
        <v>339</v>
      </c>
      <c r="C111" s="40" t="s">
        <v>340</v>
      </c>
      <c r="D111" s="41">
        <v>775873.35</v>
      </c>
      <c r="E111" s="41">
        <v>909521.35</v>
      </c>
      <c r="F111" s="41">
        <v>-133648</v>
      </c>
      <c r="G111" s="42" t="s">
        <v>341</v>
      </c>
      <c r="H111"/>
      <c r="I111"/>
      <c r="J111"/>
      <c r="K111"/>
    </row>
    <row r="112" spans="1:11" x14ac:dyDescent="0.3">
      <c r="A112" s="43" t="s">
        <v>134</v>
      </c>
      <c r="B112" s="43" t="s">
        <v>134</v>
      </c>
      <c r="C112" s="40" t="s">
        <v>342</v>
      </c>
      <c r="D112" s="44">
        <v>-27990732.109999999</v>
      </c>
      <c r="E112" s="44">
        <v>-27970338.109999999</v>
      </c>
      <c r="F112" s="44">
        <v>-20394</v>
      </c>
      <c r="G112" s="45" t="s">
        <v>343</v>
      </c>
    </row>
    <row r="113" spans="1:7" x14ac:dyDescent="0.3">
      <c r="A113" s="43" t="s">
        <v>134</v>
      </c>
      <c r="B113" s="43" t="s">
        <v>134</v>
      </c>
      <c r="C113" s="40" t="s">
        <v>344</v>
      </c>
      <c r="D113" s="44">
        <v>-46838492.030000001</v>
      </c>
      <c r="E113" s="44">
        <v>-46562439.640000001</v>
      </c>
      <c r="F113" s="44">
        <v>-276052.39</v>
      </c>
      <c r="G113" s="45" t="s">
        <v>345</v>
      </c>
    </row>
    <row r="114" spans="1:7" x14ac:dyDescent="0.3">
      <c r="A114" s="43" t="s">
        <v>134</v>
      </c>
      <c r="B114" s="43" t="s">
        <v>134</v>
      </c>
      <c r="C114" s="40" t="s">
        <v>346</v>
      </c>
      <c r="D114" s="44">
        <v>-176593640.72999999</v>
      </c>
      <c r="E114" s="44">
        <v>-180478674.91999999</v>
      </c>
      <c r="F114" s="44">
        <v>3885034.19</v>
      </c>
      <c r="G114" s="45" t="s">
        <v>247</v>
      </c>
    </row>
    <row r="115" spans="1:7" x14ac:dyDescent="0.3">
      <c r="A115" s="48" t="s">
        <v>134</v>
      </c>
      <c r="B115" s="48" t="s">
        <v>134</v>
      </c>
      <c r="C115" s="49" t="s">
        <v>134</v>
      </c>
      <c r="D115" s="50">
        <v>0</v>
      </c>
      <c r="E115" s="50">
        <v>0</v>
      </c>
      <c r="F115" s="50">
        <v>0</v>
      </c>
      <c r="G115" s="51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CBAAE-5931-4991-A4C1-4AC39BD3C7AA}">
  <sheetPr>
    <pageSetUpPr fitToPage="1"/>
  </sheetPr>
  <dimension ref="A4:P109"/>
  <sheetViews>
    <sheetView topLeftCell="K1" zoomScale="124" zoomScaleNormal="124" workbookViewId="0">
      <selection activeCell="D81" sqref="D81"/>
    </sheetView>
  </sheetViews>
  <sheetFormatPr defaultRowHeight="13" x14ac:dyDescent="0.3"/>
  <cols>
    <col min="1" max="1" width="7.3984375" bestFit="1" customWidth="1"/>
    <col min="2" max="3" width="9" bestFit="1" customWidth="1"/>
    <col min="4" max="4" width="39.8984375" bestFit="1" customWidth="1"/>
    <col min="6" max="10" width="15.69921875" style="54" customWidth="1"/>
    <col min="12" max="16" width="15.69921875" style="74" customWidth="1"/>
  </cols>
  <sheetData>
    <row r="4" spans="1:16" x14ac:dyDescent="0.3">
      <c r="F4" s="154" t="s">
        <v>124</v>
      </c>
      <c r="G4" s="155"/>
      <c r="H4" s="155"/>
      <c r="I4" s="155"/>
      <c r="J4" s="155"/>
      <c r="L4" s="156" t="s">
        <v>372</v>
      </c>
      <c r="M4" s="154"/>
      <c r="N4" s="154"/>
      <c r="O4" s="154"/>
      <c r="P4" s="154"/>
    </row>
    <row r="6" spans="1:16" x14ac:dyDescent="0.25">
      <c r="A6" s="18" t="s">
        <v>17</v>
      </c>
      <c r="B6" s="18" t="s">
        <v>18</v>
      </c>
      <c r="C6" s="18" t="s">
        <v>19</v>
      </c>
      <c r="D6" s="17"/>
      <c r="F6" s="63" t="s">
        <v>351</v>
      </c>
      <c r="G6" s="63"/>
      <c r="H6" s="63"/>
      <c r="I6" s="63"/>
      <c r="J6" s="63" t="s">
        <v>356</v>
      </c>
      <c r="L6" s="73" t="s">
        <v>351</v>
      </c>
      <c r="M6" s="73"/>
      <c r="N6" s="73"/>
      <c r="O6" s="73"/>
      <c r="P6" s="73" t="s">
        <v>356</v>
      </c>
    </row>
    <row r="7" spans="1:16" x14ac:dyDescent="0.25">
      <c r="A7" s="19" t="s">
        <v>20</v>
      </c>
      <c r="B7" s="19" t="s">
        <v>21</v>
      </c>
      <c r="C7" s="19" t="s">
        <v>21</v>
      </c>
      <c r="D7" s="20" t="s">
        <v>22</v>
      </c>
      <c r="F7" s="63" t="s">
        <v>352</v>
      </c>
      <c r="G7" s="63" t="s">
        <v>353</v>
      </c>
      <c r="H7" s="63" t="s">
        <v>354</v>
      </c>
      <c r="I7" s="63" t="s">
        <v>355</v>
      </c>
      <c r="J7" s="63" t="s">
        <v>352</v>
      </c>
      <c r="L7" s="73" t="s">
        <v>352</v>
      </c>
      <c r="M7" s="73" t="s">
        <v>353</v>
      </c>
      <c r="N7" s="73" t="s">
        <v>354</v>
      </c>
      <c r="O7" s="73" t="s">
        <v>355</v>
      </c>
      <c r="P7" s="73" t="s">
        <v>352</v>
      </c>
    </row>
    <row r="8" spans="1:16" x14ac:dyDescent="0.25">
      <c r="A8" s="19"/>
      <c r="B8" s="19"/>
      <c r="C8" s="19"/>
      <c r="D8" s="16" t="s">
        <v>24</v>
      </c>
    </row>
    <row r="9" spans="1:16" x14ac:dyDescent="0.25">
      <c r="A9" s="21" t="s">
        <v>25</v>
      </c>
      <c r="B9" s="21">
        <v>1311020</v>
      </c>
      <c r="C9" s="21" t="s">
        <v>26</v>
      </c>
      <c r="D9" s="22" t="s">
        <v>27</v>
      </c>
      <c r="F9" s="54">
        <v>53150.52</v>
      </c>
      <c r="G9" s="54">
        <v>0</v>
      </c>
      <c r="H9" s="54">
        <v>0</v>
      </c>
      <c r="I9" s="54">
        <v>0</v>
      </c>
      <c r="J9" s="54">
        <f>SUM(F9:I9)</f>
        <v>53150.52</v>
      </c>
      <c r="L9" s="74">
        <v>0</v>
      </c>
      <c r="M9" s="74">
        <v>0</v>
      </c>
      <c r="N9" s="74">
        <v>0</v>
      </c>
      <c r="O9" s="74">
        <v>0</v>
      </c>
      <c r="P9" s="74">
        <f t="shared" ref="P9:P10" si="0">SUM(L9:O9)</f>
        <v>0</v>
      </c>
    </row>
    <row r="10" spans="1:16" x14ac:dyDescent="0.25">
      <c r="A10" s="21">
        <v>302</v>
      </c>
      <c r="B10" s="21">
        <v>1311020</v>
      </c>
      <c r="C10" s="21"/>
      <c r="D10" s="22" t="s">
        <v>360</v>
      </c>
      <c r="F10" s="54">
        <v>0</v>
      </c>
      <c r="G10" s="54">
        <v>0</v>
      </c>
      <c r="H10" s="54">
        <v>0</v>
      </c>
      <c r="I10" s="54">
        <v>0</v>
      </c>
      <c r="J10" s="54">
        <f t="shared" ref="J10:J11" si="1">SUM(F10:I10)</f>
        <v>0</v>
      </c>
      <c r="L10" s="74">
        <v>0</v>
      </c>
      <c r="M10" s="74">
        <v>0</v>
      </c>
      <c r="N10" s="74">
        <v>0</v>
      </c>
      <c r="O10" s="74">
        <v>0</v>
      </c>
      <c r="P10" s="74">
        <f t="shared" si="0"/>
        <v>0</v>
      </c>
    </row>
    <row r="11" spans="1:16" x14ac:dyDescent="0.25">
      <c r="A11" s="21">
        <v>303</v>
      </c>
      <c r="B11" s="21">
        <v>1311020</v>
      </c>
      <c r="C11" s="21">
        <v>5505010</v>
      </c>
      <c r="D11" s="22" t="s">
        <v>366</v>
      </c>
      <c r="F11" s="54">
        <v>0</v>
      </c>
      <c r="G11" s="54">
        <v>0</v>
      </c>
      <c r="H11" s="54">
        <v>0</v>
      </c>
      <c r="I11" s="54">
        <v>0</v>
      </c>
      <c r="J11" s="54">
        <f t="shared" si="1"/>
        <v>0</v>
      </c>
      <c r="L11" s="76">
        <v>94624.62</v>
      </c>
      <c r="M11" s="76">
        <v>6729.68</v>
      </c>
      <c r="N11" s="74">
        <v>0</v>
      </c>
      <c r="O11" s="74">
        <v>0</v>
      </c>
      <c r="P11" s="74">
        <f t="shared" ref="P11:P13" si="2">SUM(L11:O11)</f>
        <v>101354.29999999999</v>
      </c>
    </row>
    <row r="12" spans="1:16" x14ac:dyDescent="0.25">
      <c r="A12" s="21"/>
      <c r="B12" s="21"/>
      <c r="C12" s="21"/>
      <c r="D12" s="22"/>
      <c r="L12" s="74">
        <v>0</v>
      </c>
      <c r="M12" s="74">
        <v>0</v>
      </c>
      <c r="N12" s="74">
        <v>0</v>
      </c>
      <c r="O12" s="74">
        <v>0</v>
      </c>
      <c r="P12" s="74">
        <f t="shared" ref="P12" si="3">SUM(L12:O12)</f>
        <v>0</v>
      </c>
    </row>
    <row r="13" spans="1:16" x14ac:dyDescent="0.25">
      <c r="A13" s="23"/>
      <c r="B13" s="23"/>
      <c r="C13" s="23"/>
      <c r="D13" s="22" t="s">
        <v>30</v>
      </c>
      <c r="F13" s="61">
        <f>SUM(F9:F12)</f>
        <v>53150.52</v>
      </c>
      <c r="G13" s="61">
        <f>SUM(G9:G12)</f>
        <v>0</v>
      </c>
      <c r="H13" s="61">
        <f>SUM(H9:H12)</f>
        <v>0</v>
      </c>
      <c r="I13" s="61">
        <f>SUM(I9:I12)</f>
        <v>0</v>
      </c>
      <c r="J13" s="61">
        <f>SUM(J9:J12)</f>
        <v>53150.52</v>
      </c>
      <c r="L13" s="75">
        <f>SUM(L9:L12)</f>
        <v>94624.62</v>
      </c>
      <c r="M13" s="75">
        <f>SUM(M9:M12)</f>
        <v>6729.68</v>
      </c>
      <c r="N13" s="75">
        <f>SUM(N9:N12)</f>
        <v>0</v>
      </c>
      <c r="O13" s="75">
        <f>SUM(O9:O12)</f>
        <v>0</v>
      </c>
      <c r="P13" s="75">
        <f t="shared" si="2"/>
        <v>101354.29999999999</v>
      </c>
    </row>
    <row r="14" spans="1:16" x14ac:dyDescent="0.25">
      <c r="A14" s="23"/>
      <c r="B14" s="23"/>
      <c r="C14" s="23"/>
      <c r="D14" s="15"/>
    </row>
    <row r="15" spans="1:16" x14ac:dyDescent="0.25">
      <c r="A15" s="23"/>
      <c r="B15" s="23"/>
      <c r="C15" s="23"/>
      <c r="D15" s="16" t="s">
        <v>31</v>
      </c>
    </row>
    <row r="16" spans="1:16" x14ac:dyDescent="0.25">
      <c r="A16" s="21">
        <v>325</v>
      </c>
      <c r="B16" s="21">
        <v>1311030</v>
      </c>
      <c r="C16" s="21">
        <v>5501010</v>
      </c>
      <c r="D16" s="22" t="s">
        <v>361</v>
      </c>
      <c r="F16" s="54">
        <v>97038.2</v>
      </c>
      <c r="G16" s="54">
        <v>0</v>
      </c>
      <c r="H16" s="54">
        <v>0</v>
      </c>
      <c r="I16" s="54">
        <v>0</v>
      </c>
      <c r="J16" s="54">
        <f t="shared" ref="J16:J22" si="4">SUM(F16:I16)</f>
        <v>97038.2</v>
      </c>
      <c r="L16" s="74">
        <v>0</v>
      </c>
      <c r="M16" s="74">
        <v>0</v>
      </c>
      <c r="N16" s="74">
        <v>0</v>
      </c>
      <c r="O16" s="74">
        <v>0</v>
      </c>
      <c r="P16" s="74">
        <f t="shared" ref="P16:P22" si="5">SUM(L16:O16)</f>
        <v>0</v>
      </c>
    </row>
    <row r="17" spans="1:16" x14ac:dyDescent="0.25">
      <c r="A17" s="22" t="s">
        <v>32</v>
      </c>
      <c r="B17" s="21">
        <v>1311050</v>
      </c>
      <c r="C17" s="21">
        <v>5501030</v>
      </c>
      <c r="D17" s="24" t="s">
        <v>33</v>
      </c>
      <c r="F17" s="54">
        <v>47946.51</v>
      </c>
      <c r="G17" s="54">
        <v>0</v>
      </c>
      <c r="H17" s="54">
        <v>0</v>
      </c>
      <c r="I17" s="54">
        <v>0</v>
      </c>
      <c r="J17" s="54">
        <f t="shared" si="4"/>
        <v>47946.51</v>
      </c>
      <c r="L17" s="74">
        <v>0</v>
      </c>
      <c r="M17" s="74">
        <v>0</v>
      </c>
      <c r="N17" s="74">
        <v>0</v>
      </c>
      <c r="O17" s="74">
        <v>0</v>
      </c>
      <c r="P17" s="74">
        <f t="shared" si="5"/>
        <v>0</v>
      </c>
    </row>
    <row r="18" spans="1:16" x14ac:dyDescent="0.25">
      <c r="A18" s="22">
        <v>331</v>
      </c>
      <c r="B18" s="21">
        <v>1311050</v>
      </c>
      <c r="C18" s="21">
        <v>5501030</v>
      </c>
      <c r="D18" s="24" t="s">
        <v>34</v>
      </c>
      <c r="F18" s="54">
        <v>7795.46</v>
      </c>
      <c r="G18" s="54">
        <v>0</v>
      </c>
      <c r="H18" s="54">
        <v>0</v>
      </c>
      <c r="I18" s="54">
        <v>0</v>
      </c>
      <c r="J18" s="54">
        <f t="shared" si="4"/>
        <v>7795.46</v>
      </c>
      <c r="L18" s="74">
        <v>0</v>
      </c>
      <c r="M18" s="74">
        <v>0</v>
      </c>
      <c r="N18" s="74">
        <v>0</v>
      </c>
      <c r="O18" s="74">
        <v>0</v>
      </c>
      <c r="P18" s="74">
        <f t="shared" si="5"/>
        <v>0</v>
      </c>
    </row>
    <row r="19" spans="1:16" x14ac:dyDescent="0.25">
      <c r="A19" s="21" t="s">
        <v>35</v>
      </c>
      <c r="B19" s="21">
        <v>1311050</v>
      </c>
      <c r="C19" s="21">
        <v>5501030</v>
      </c>
      <c r="D19" s="22" t="s">
        <v>36</v>
      </c>
      <c r="F19" s="54">
        <v>2006481.2</v>
      </c>
      <c r="G19" s="54">
        <v>115173.86</v>
      </c>
      <c r="H19" s="54">
        <v>-1128.98</v>
      </c>
      <c r="J19" s="54">
        <f t="shared" si="4"/>
        <v>2120526.08</v>
      </c>
      <c r="L19" s="74">
        <v>0</v>
      </c>
      <c r="M19" s="74">
        <v>0</v>
      </c>
      <c r="N19" s="74">
        <v>0</v>
      </c>
      <c r="O19" s="74">
        <v>0</v>
      </c>
      <c r="P19" s="74">
        <f t="shared" si="5"/>
        <v>0</v>
      </c>
    </row>
    <row r="20" spans="1:16" x14ac:dyDescent="0.25">
      <c r="A20" s="22" t="s">
        <v>37</v>
      </c>
      <c r="B20" s="21">
        <v>1311050</v>
      </c>
      <c r="C20" s="21">
        <v>5501030</v>
      </c>
      <c r="D20" s="22" t="s">
        <v>38</v>
      </c>
      <c r="F20" s="54">
        <v>861393.57</v>
      </c>
      <c r="G20" s="54">
        <v>7282.3</v>
      </c>
      <c r="H20" s="54">
        <v>-1200</v>
      </c>
      <c r="J20" s="54">
        <f t="shared" si="4"/>
        <v>867475.87</v>
      </c>
      <c r="L20" s="74">
        <v>0</v>
      </c>
      <c r="M20" s="74">
        <v>0</v>
      </c>
      <c r="N20" s="74">
        <v>0</v>
      </c>
      <c r="O20" s="74">
        <v>0</v>
      </c>
      <c r="P20" s="74">
        <f t="shared" si="5"/>
        <v>0</v>
      </c>
    </row>
    <row r="21" spans="1:16" x14ac:dyDescent="0.25">
      <c r="A21" s="22" t="s">
        <v>39</v>
      </c>
      <c r="B21" s="21">
        <v>1311050</v>
      </c>
      <c r="C21" s="21">
        <v>5501030</v>
      </c>
      <c r="D21" s="24" t="s">
        <v>40</v>
      </c>
      <c r="F21" s="54">
        <v>180880.93</v>
      </c>
      <c r="G21" s="54">
        <v>0</v>
      </c>
      <c r="H21" s="54">
        <v>0</v>
      </c>
      <c r="I21" s="54">
        <v>0</v>
      </c>
      <c r="J21" s="54">
        <f t="shared" si="4"/>
        <v>180880.93</v>
      </c>
      <c r="L21" s="74">
        <v>0</v>
      </c>
      <c r="M21" s="74">
        <v>0</v>
      </c>
      <c r="N21" s="74">
        <v>0</v>
      </c>
      <c r="O21" s="74">
        <v>0</v>
      </c>
      <c r="P21" s="74">
        <f t="shared" si="5"/>
        <v>0</v>
      </c>
    </row>
    <row r="22" spans="1:16" x14ac:dyDescent="0.25">
      <c r="A22" s="22">
        <v>339</v>
      </c>
      <c r="B22" s="21">
        <v>1311050</v>
      </c>
      <c r="C22" s="21">
        <v>5501030</v>
      </c>
      <c r="D22" s="15" t="s">
        <v>357</v>
      </c>
      <c r="F22" s="54">
        <v>10790.25</v>
      </c>
      <c r="G22" s="54">
        <v>0</v>
      </c>
      <c r="H22" s="54">
        <v>0</v>
      </c>
      <c r="I22" s="54">
        <v>0</v>
      </c>
      <c r="J22" s="54">
        <f t="shared" si="4"/>
        <v>10790.25</v>
      </c>
      <c r="L22" s="74">
        <v>0</v>
      </c>
      <c r="M22" s="74">
        <v>0</v>
      </c>
      <c r="N22" s="74">
        <v>0</v>
      </c>
      <c r="O22" s="74">
        <v>0</v>
      </c>
      <c r="P22" s="74">
        <f t="shared" si="5"/>
        <v>0</v>
      </c>
    </row>
    <row r="23" spans="1:16" x14ac:dyDescent="0.25">
      <c r="A23" s="23"/>
      <c r="B23" s="23"/>
      <c r="C23" s="23"/>
      <c r="D23" s="22" t="s">
        <v>30</v>
      </c>
      <c r="F23" s="61">
        <f>SUM(F16:F22)</f>
        <v>3212326.12</v>
      </c>
      <c r="G23" s="61">
        <f>SUM(G16:G22)</f>
        <v>122456.16</v>
      </c>
      <c r="H23" s="61">
        <f t="shared" ref="H23:J23" si="6">SUM(H16:H22)</f>
        <v>-2328.98</v>
      </c>
      <c r="I23" s="61">
        <f t="shared" si="6"/>
        <v>0</v>
      </c>
      <c r="J23" s="61">
        <f t="shared" si="6"/>
        <v>3332453.3000000003</v>
      </c>
      <c r="L23" s="75">
        <f>SUM(L16:L22)</f>
        <v>0</v>
      </c>
      <c r="M23" s="75">
        <f>SUM(M16:M22)</f>
        <v>0</v>
      </c>
      <c r="N23" s="75">
        <f>SUM(N16:N22)</f>
        <v>0</v>
      </c>
      <c r="O23" s="75">
        <f>SUM(O16:O22)</f>
        <v>0</v>
      </c>
      <c r="P23" s="75">
        <f>SUM(P16:P22)</f>
        <v>0</v>
      </c>
    </row>
    <row r="24" spans="1:16" x14ac:dyDescent="0.25">
      <c r="A24" s="23"/>
      <c r="B24" s="23"/>
      <c r="C24" s="23"/>
      <c r="D24" s="15"/>
    </row>
    <row r="25" spans="1:16" x14ac:dyDescent="0.25">
      <c r="A25" s="23"/>
      <c r="B25" s="23"/>
      <c r="C25" s="23"/>
      <c r="D25" s="14" t="s">
        <v>41</v>
      </c>
    </row>
    <row r="26" spans="1:16" x14ac:dyDescent="0.25">
      <c r="A26" s="25" t="s">
        <v>42</v>
      </c>
      <c r="B26" s="25">
        <v>1311030</v>
      </c>
      <c r="C26" s="25" t="s">
        <v>26</v>
      </c>
      <c r="D26" s="15" t="s">
        <v>43</v>
      </c>
      <c r="F26" s="54">
        <v>74294.61</v>
      </c>
      <c r="G26" s="54">
        <v>0</v>
      </c>
      <c r="H26" s="54">
        <v>0</v>
      </c>
      <c r="I26" s="54">
        <v>0</v>
      </c>
      <c r="J26" s="54">
        <f>SUM(F26:I26)</f>
        <v>74294.61</v>
      </c>
      <c r="L26" s="74">
        <v>0</v>
      </c>
      <c r="M26" s="74">
        <v>0</v>
      </c>
      <c r="N26" s="74">
        <v>0</v>
      </c>
      <c r="O26" s="74">
        <v>0</v>
      </c>
      <c r="P26" s="74">
        <f t="shared" ref="P26:P40" si="7">SUM(L26:O26)</f>
        <v>0</v>
      </c>
    </row>
    <row r="27" spans="1:16" x14ac:dyDescent="0.25">
      <c r="A27" s="25">
        <v>35002</v>
      </c>
      <c r="B27" s="25">
        <v>1311030</v>
      </c>
      <c r="C27" s="25" t="s">
        <v>26</v>
      </c>
      <c r="D27" s="15" t="s">
        <v>44</v>
      </c>
      <c r="F27" s="54">
        <v>186820.97</v>
      </c>
      <c r="G27" s="54">
        <v>0</v>
      </c>
      <c r="H27" s="54">
        <v>0</v>
      </c>
      <c r="I27" s="54">
        <v>0</v>
      </c>
      <c r="J27" s="54">
        <f t="shared" ref="J27:J40" si="8">SUM(F27:I27)</f>
        <v>186820.97</v>
      </c>
      <c r="L27" s="74">
        <v>0</v>
      </c>
      <c r="M27" s="74">
        <v>0</v>
      </c>
      <c r="N27" s="74">
        <v>0</v>
      </c>
      <c r="O27" s="74">
        <v>0</v>
      </c>
      <c r="P27" s="74">
        <f t="shared" si="7"/>
        <v>0</v>
      </c>
    </row>
    <row r="28" spans="1:16" x14ac:dyDescent="0.25">
      <c r="A28" s="25">
        <v>35005</v>
      </c>
      <c r="B28" s="25">
        <v>1311030</v>
      </c>
      <c r="C28" s="25">
        <v>5501033</v>
      </c>
      <c r="D28" s="15" t="s">
        <v>363</v>
      </c>
      <c r="F28" s="54">
        <v>1494.93</v>
      </c>
      <c r="G28" s="54">
        <v>0</v>
      </c>
      <c r="H28" s="54">
        <v>0</v>
      </c>
      <c r="I28" s="54">
        <v>0</v>
      </c>
      <c r="J28" s="54">
        <f t="shared" si="8"/>
        <v>1494.93</v>
      </c>
      <c r="L28" s="74">
        <v>0</v>
      </c>
      <c r="M28" s="74">
        <v>0</v>
      </c>
      <c r="N28" s="74">
        <v>0</v>
      </c>
      <c r="O28" s="74">
        <v>0</v>
      </c>
      <c r="P28" s="74">
        <f t="shared" si="7"/>
        <v>0</v>
      </c>
    </row>
    <row r="29" spans="1:16" x14ac:dyDescent="0.25">
      <c r="A29" s="25">
        <v>35006</v>
      </c>
      <c r="B29" s="25">
        <v>1311030</v>
      </c>
      <c r="C29" s="25">
        <v>5501033</v>
      </c>
      <c r="D29" s="15" t="s">
        <v>364</v>
      </c>
      <c r="F29" s="54">
        <v>0</v>
      </c>
      <c r="G29" s="54">
        <v>0</v>
      </c>
      <c r="H29" s="54">
        <v>0</v>
      </c>
      <c r="I29" s="54">
        <v>0</v>
      </c>
      <c r="J29" s="54">
        <f t="shared" si="8"/>
        <v>0</v>
      </c>
      <c r="L29" s="74">
        <v>0</v>
      </c>
      <c r="M29" s="74">
        <v>0</v>
      </c>
      <c r="N29" s="74">
        <v>0</v>
      </c>
      <c r="O29" s="74">
        <v>0</v>
      </c>
      <c r="P29" s="74">
        <f t="shared" si="7"/>
        <v>0</v>
      </c>
    </row>
    <row r="30" spans="1:16" x14ac:dyDescent="0.25">
      <c r="A30" s="24">
        <v>351</v>
      </c>
      <c r="B30" s="25">
        <v>1311052</v>
      </c>
      <c r="C30" s="25">
        <v>5501033</v>
      </c>
      <c r="D30" s="22" t="s">
        <v>45</v>
      </c>
      <c r="F30" s="54">
        <v>700979.11</v>
      </c>
      <c r="G30" s="54">
        <v>5183</v>
      </c>
      <c r="H30" s="54">
        <v>0</v>
      </c>
      <c r="I30" s="54">
        <v>0</v>
      </c>
      <c r="J30" s="54">
        <f t="shared" si="8"/>
        <v>706162.11</v>
      </c>
      <c r="L30" s="74">
        <v>0</v>
      </c>
      <c r="M30" s="74">
        <v>0</v>
      </c>
      <c r="N30" s="74">
        <v>0</v>
      </c>
      <c r="O30" s="74">
        <v>0</v>
      </c>
      <c r="P30" s="74">
        <f t="shared" si="7"/>
        <v>0</v>
      </c>
    </row>
    <row r="31" spans="1:16" x14ac:dyDescent="0.25">
      <c r="A31" s="24">
        <v>352</v>
      </c>
      <c r="B31" s="25">
        <v>1311052</v>
      </c>
      <c r="C31" s="25">
        <v>5501033</v>
      </c>
      <c r="D31" s="22" t="s">
        <v>46</v>
      </c>
      <c r="F31" s="54">
        <v>4906408.03</v>
      </c>
      <c r="G31" s="54">
        <v>3313171.41</v>
      </c>
      <c r="H31" s="54">
        <v>0</v>
      </c>
      <c r="I31" s="54">
        <v>0</v>
      </c>
      <c r="J31" s="54">
        <f t="shared" si="8"/>
        <v>8219579.4400000004</v>
      </c>
      <c r="L31" s="74">
        <v>0</v>
      </c>
      <c r="M31" s="74">
        <v>0</v>
      </c>
      <c r="N31" s="74">
        <v>0</v>
      </c>
      <c r="O31" s="74">
        <v>0</v>
      </c>
      <c r="P31" s="74">
        <f t="shared" si="7"/>
        <v>0</v>
      </c>
    </row>
    <row r="32" spans="1:16" x14ac:dyDescent="0.25">
      <c r="A32" s="25" t="s">
        <v>47</v>
      </c>
      <c r="B32" s="25" t="s">
        <v>48</v>
      </c>
      <c r="C32" s="25">
        <v>5505300</v>
      </c>
      <c r="D32" s="15" t="s">
        <v>49</v>
      </c>
      <c r="F32" s="54">
        <v>860396.29</v>
      </c>
      <c r="G32" s="54">
        <v>0</v>
      </c>
      <c r="H32" s="54">
        <v>0</v>
      </c>
      <c r="I32" s="54">
        <v>0</v>
      </c>
      <c r="J32" s="54">
        <f t="shared" si="8"/>
        <v>860396.29</v>
      </c>
      <c r="L32" s="74">
        <v>0</v>
      </c>
      <c r="M32" s="74">
        <v>0</v>
      </c>
      <c r="N32" s="74">
        <v>0</v>
      </c>
      <c r="O32" s="74">
        <v>0</v>
      </c>
      <c r="P32" s="74">
        <f t="shared" si="7"/>
        <v>0</v>
      </c>
    </row>
    <row r="33" spans="1:16" x14ac:dyDescent="0.25">
      <c r="A33" s="25" t="s">
        <v>50</v>
      </c>
      <c r="B33" s="25">
        <v>1311052</v>
      </c>
      <c r="C33" s="25">
        <v>5501033</v>
      </c>
      <c r="D33" s="15" t="s">
        <v>51</v>
      </c>
      <c r="F33" s="54">
        <v>1759384.18</v>
      </c>
      <c r="G33" s="54">
        <v>0</v>
      </c>
      <c r="H33" s="54">
        <v>0</v>
      </c>
      <c r="I33" s="54">
        <v>0</v>
      </c>
      <c r="J33" s="54">
        <f t="shared" si="8"/>
        <v>1759384.18</v>
      </c>
      <c r="L33" s="74">
        <v>0</v>
      </c>
      <c r="M33" s="74">
        <v>0</v>
      </c>
      <c r="N33" s="74">
        <v>0</v>
      </c>
      <c r="O33" s="74">
        <v>0</v>
      </c>
      <c r="P33" s="74">
        <f t="shared" si="7"/>
        <v>0</v>
      </c>
    </row>
    <row r="34" spans="1:16" x14ac:dyDescent="0.25">
      <c r="A34" s="25" t="s">
        <v>52</v>
      </c>
      <c r="B34" s="25">
        <v>1311052</v>
      </c>
      <c r="C34" s="25">
        <v>5501033</v>
      </c>
      <c r="D34" s="15" t="s">
        <v>53</v>
      </c>
      <c r="F34" s="54">
        <v>294306.84000000003</v>
      </c>
      <c r="G34" s="54">
        <v>0</v>
      </c>
      <c r="H34" s="54">
        <v>0</v>
      </c>
      <c r="I34" s="54">
        <v>0</v>
      </c>
      <c r="J34" s="54">
        <f t="shared" si="8"/>
        <v>294306.84000000003</v>
      </c>
      <c r="L34" s="74">
        <v>0</v>
      </c>
      <c r="M34" s="74">
        <v>0</v>
      </c>
      <c r="N34" s="74">
        <v>0</v>
      </c>
      <c r="O34" s="74">
        <v>0</v>
      </c>
      <c r="P34" s="74">
        <f t="shared" si="7"/>
        <v>0</v>
      </c>
    </row>
    <row r="35" spans="1:16" x14ac:dyDescent="0.25">
      <c r="A35" s="25" t="s">
        <v>54</v>
      </c>
      <c r="B35" s="25">
        <v>1311052</v>
      </c>
      <c r="C35" s="25">
        <v>5501033</v>
      </c>
      <c r="D35" s="15" t="s">
        <v>55</v>
      </c>
      <c r="F35" s="54">
        <v>5547578.2000000002</v>
      </c>
      <c r="G35" s="54">
        <v>527165.4</v>
      </c>
      <c r="H35" s="54">
        <v>-177.05</v>
      </c>
      <c r="I35" s="54">
        <v>0</v>
      </c>
      <c r="J35" s="54">
        <f t="shared" si="8"/>
        <v>6074566.5500000007</v>
      </c>
      <c r="L35" s="74">
        <v>0</v>
      </c>
      <c r="M35" s="74">
        <v>0</v>
      </c>
      <c r="N35" s="74">
        <v>0</v>
      </c>
      <c r="O35" s="74">
        <v>0</v>
      </c>
      <c r="P35" s="74">
        <f t="shared" si="7"/>
        <v>0</v>
      </c>
    </row>
    <row r="36" spans="1:16" x14ac:dyDescent="0.25">
      <c r="A36" s="25" t="s">
        <v>56</v>
      </c>
      <c r="B36" s="25">
        <v>1311052</v>
      </c>
      <c r="C36" s="25">
        <v>5501033</v>
      </c>
      <c r="D36" s="15" t="s">
        <v>57</v>
      </c>
      <c r="F36" s="54">
        <v>4347860.4800000004</v>
      </c>
      <c r="G36" s="54">
        <v>63494.02</v>
      </c>
      <c r="H36" s="54">
        <v>0</v>
      </c>
      <c r="I36" s="54">
        <v>0</v>
      </c>
      <c r="J36" s="54">
        <f t="shared" si="8"/>
        <v>4411354.5</v>
      </c>
      <c r="L36" s="74">
        <v>0</v>
      </c>
      <c r="M36" s="74">
        <v>0</v>
      </c>
      <c r="N36" s="74">
        <v>0</v>
      </c>
      <c r="O36" s="74">
        <v>0</v>
      </c>
      <c r="P36" s="74">
        <f t="shared" si="7"/>
        <v>0</v>
      </c>
    </row>
    <row r="37" spans="1:16" x14ac:dyDescent="0.25">
      <c r="A37" s="25" t="s">
        <v>58</v>
      </c>
      <c r="B37" s="25">
        <v>1311052</v>
      </c>
      <c r="C37" s="25">
        <v>5501033</v>
      </c>
      <c r="D37" s="15" t="s">
        <v>59</v>
      </c>
      <c r="F37" s="54">
        <v>995232.7</v>
      </c>
      <c r="G37" s="54">
        <v>158008.5</v>
      </c>
      <c r="H37" s="54">
        <v>0</v>
      </c>
      <c r="I37" s="54">
        <v>0</v>
      </c>
      <c r="J37" s="54">
        <f t="shared" si="8"/>
        <v>1153241.2</v>
      </c>
      <c r="L37" s="74">
        <v>0</v>
      </c>
      <c r="M37" s="74">
        <v>0</v>
      </c>
      <c r="N37" s="74">
        <v>0</v>
      </c>
      <c r="O37" s="74">
        <v>0</v>
      </c>
      <c r="P37" s="74">
        <f t="shared" si="7"/>
        <v>0</v>
      </c>
    </row>
    <row r="38" spans="1:16" x14ac:dyDescent="0.25">
      <c r="A38" s="25">
        <v>356</v>
      </c>
      <c r="B38" s="25">
        <v>1311052</v>
      </c>
      <c r="C38" s="25">
        <v>5501033</v>
      </c>
      <c r="D38" s="15" t="s">
        <v>60</v>
      </c>
      <c r="F38" s="54">
        <v>6161320.29</v>
      </c>
      <c r="G38" s="54">
        <v>288744.37</v>
      </c>
      <c r="H38" s="62">
        <v>-37097.69</v>
      </c>
      <c r="I38" s="54">
        <v>-4719.96</v>
      </c>
      <c r="J38" s="54">
        <f t="shared" si="8"/>
        <v>6408247.0099999998</v>
      </c>
      <c r="L38" s="74">
        <v>0</v>
      </c>
      <c r="M38" s="74">
        <v>0</v>
      </c>
      <c r="N38" s="74">
        <v>0</v>
      </c>
      <c r="O38" s="74">
        <v>0</v>
      </c>
      <c r="P38" s="74">
        <f t="shared" si="7"/>
        <v>0</v>
      </c>
    </row>
    <row r="39" spans="1:16" x14ac:dyDescent="0.25">
      <c r="A39" s="25" t="s">
        <v>61</v>
      </c>
      <c r="B39" s="25">
        <v>1311052</v>
      </c>
      <c r="C39" s="25">
        <v>5501033</v>
      </c>
      <c r="D39" s="15" t="s">
        <v>62</v>
      </c>
      <c r="F39" s="54">
        <v>109795.01</v>
      </c>
      <c r="G39" s="54">
        <v>0</v>
      </c>
      <c r="H39" s="54">
        <v>0</v>
      </c>
      <c r="I39" s="54">
        <v>0</v>
      </c>
      <c r="J39" s="54">
        <f t="shared" si="8"/>
        <v>109795.01</v>
      </c>
      <c r="L39" s="74">
        <v>0</v>
      </c>
      <c r="M39" s="74">
        <v>0</v>
      </c>
      <c r="N39" s="74">
        <v>0</v>
      </c>
      <c r="O39" s="74">
        <v>0</v>
      </c>
      <c r="P39" s="74">
        <f t="shared" si="7"/>
        <v>0</v>
      </c>
    </row>
    <row r="40" spans="1:16" x14ac:dyDescent="0.25">
      <c r="A40" s="25" t="s">
        <v>362</v>
      </c>
      <c r="B40" s="25">
        <v>1311052</v>
      </c>
      <c r="C40" s="25">
        <v>5501033</v>
      </c>
      <c r="D40" s="15" t="s">
        <v>357</v>
      </c>
      <c r="F40" s="54">
        <v>13040.15</v>
      </c>
      <c r="G40" s="54">
        <v>0</v>
      </c>
      <c r="H40" s="54">
        <v>0</v>
      </c>
      <c r="I40" s="54">
        <v>76.03</v>
      </c>
      <c r="J40" s="54">
        <f t="shared" si="8"/>
        <v>13116.18</v>
      </c>
      <c r="L40" s="74">
        <v>0</v>
      </c>
      <c r="M40" s="74">
        <v>0</v>
      </c>
      <c r="N40" s="74">
        <v>0</v>
      </c>
      <c r="O40" s="74">
        <v>0</v>
      </c>
      <c r="P40" s="74">
        <f t="shared" si="7"/>
        <v>0</v>
      </c>
    </row>
    <row r="41" spans="1:16" x14ac:dyDescent="0.25">
      <c r="A41" s="23"/>
      <c r="B41" s="23"/>
      <c r="C41" s="23"/>
      <c r="D41" s="15" t="s">
        <v>30</v>
      </c>
      <c r="F41" s="61">
        <f>SUM(F26:F40)</f>
        <v>25958911.789999999</v>
      </c>
      <c r="G41" s="61">
        <f t="shared" ref="G41:J41" si="9">SUM(G26:G40)</f>
        <v>4355766.7</v>
      </c>
      <c r="H41" s="61">
        <f t="shared" si="9"/>
        <v>-37274.740000000005</v>
      </c>
      <c r="I41" s="61">
        <f t="shared" si="9"/>
        <v>-4643.93</v>
      </c>
      <c r="J41" s="61">
        <f t="shared" si="9"/>
        <v>30272759.820000004</v>
      </c>
      <c r="L41" s="75">
        <f>SUM(L26:L40)</f>
        <v>0</v>
      </c>
      <c r="M41" s="75">
        <f t="shared" ref="M41:P41" si="10">SUM(M26:M40)</f>
        <v>0</v>
      </c>
      <c r="N41" s="75">
        <f t="shared" si="10"/>
        <v>0</v>
      </c>
      <c r="O41" s="75">
        <f t="shared" si="10"/>
        <v>0</v>
      </c>
      <c r="P41" s="75">
        <f t="shared" si="10"/>
        <v>0</v>
      </c>
    </row>
    <row r="42" spans="1:16" x14ac:dyDescent="0.25">
      <c r="A42" s="23"/>
      <c r="B42" s="23"/>
      <c r="C42" s="23"/>
      <c r="D42" s="15"/>
    </row>
    <row r="43" spans="1:16" x14ac:dyDescent="0.25">
      <c r="A43" s="23"/>
      <c r="B43" s="23"/>
      <c r="C43" s="23"/>
      <c r="D43" s="16" t="s">
        <v>63</v>
      </c>
    </row>
    <row r="44" spans="1:16" x14ac:dyDescent="0.25">
      <c r="A44" s="21" t="s">
        <v>64</v>
      </c>
      <c r="B44" s="21">
        <v>1311030</v>
      </c>
      <c r="C44" s="21" t="s">
        <v>26</v>
      </c>
      <c r="D44" s="22" t="s">
        <v>65</v>
      </c>
      <c r="F44" s="54">
        <v>425055.51</v>
      </c>
      <c r="G44" s="54">
        <v>0</v>
      </c>
      <c r="H44" s="54">
        <v>0</v>
      </c>
      <c r="I44" s="54">
        <v>0</v>
      </c>
      <c r="J44" s="54">
        <f t="shared" ref="J44:J53" si="11">SUM(F44:I44)</f>
        <v>425055.51</v>
      </c>
      <c r="L44" s="74">
        <v>0</v>
      </c>
      <c r="M44" s="74">
        <v>0</v>
      </c>
      <c r="N44" s="74">
        <v>0</v>
      </c>
      <c r="O44" s="74">
        <v>0</v>
      </c>
      <c r="P44" s="74">
        <f t="shared" ref="P44:P53" si="12">SUM(L44:O44)</f>
        <v>0</v>
      </c>
    </row>
    <row r="45" spans="1:16" x14ac:dyDescent="0.25">
      <c r="A45" s="21" t="s">
        <v>66</v>
      </c>
      <c r="B45" s="21">
        <v>1311030</v>
      </c>
      <c r="C45" s="21" t="s">
        <v>26</v>
      </c>
      <c r="D45" s="22" t="s">
        <v>67</v>
      </c>
      <c r="F45" s="54">
        <v>1246515.26</v>
      </c>
      <c r="G45" s="54">
        <v>4068</v>
      </c>
      <c r="H45" s="54">
        <v>0</v>
      </c>
      <c r="I45" s="54">
        <v>0</v>
      </c>
      <c r="J45" s="54">
        <f t="shared" si="11"/>
        <v>1250583.26</v>
      </c>
      <c r="L45" s="74">
        <v>0</v>
      </c>
      <c r="M45" s="74">
        <v>0</v>
      </c>
      <c r="N45" s="74">
        <v>0</v>
      </c>
      <c r="O45" s="74">
        <v>0</v>
      </c>
      <c r="P45" s="74">
        <f t="shared" si="12"/>
        <v>0</v>
      </c>
    </row>
    <row r="46" spans="1:16" x14ac:dyDescent="0.25">
      <c r="A46" s="21">
        <v>3653</v>
      </c>
      <c r="B46" s="21">
        <v>1311060</v>
      </c>
      <c r="C46" s="21">
        <v>5501040</v>
      </c>
      <c r="D46" s="22" t="s">
        <v>365</v>
      </c>
      <c r="F46" s="54">
        <v>163626.10999999999</v>
      </c>
      <c r="G46" s="54">
        <v>0</v>
      </c>
      <c r="H46" s="54">
        <v>0</v>
      </c>
      <c r="I46" s="54">
        <v>0</v>
      </c>
      <c r="J46" s="54">
        <f t="shared" si="11"/>
        <v>163626.10999999999</v>
      </c>
      <c r="L46" s="74">
        <v>0</v>
      </c>
      <c r="M46" s="74">
        <v>0</v>
      </c>
      <c r="N46" s="74">
        <v>0</v>
      </c>
      <c r="O46" s="74">
        <v>0</v>
      </c>
      <c r="P46" s="74">
        <f t="shared" si="12"/>
        <v>0</v>
      </c>
    </row>
    <row r="47" spans="1:16" x14ac:dyDescent="0.25">
      <c r="A47" s="21" t="s">
        <v>68</v>
      </c>
      <c r="B47" s="21">
        <v>1311060</v>
      </c>
      <c r="C47" s="21">
        <v>5501040</v>
      </c>
      <c r="D47" s="22" t="s">
        <v>69</v>
      </c>
      <c r="F47" s="54">
        <v>257175.01</v>
      </c>
      <c r="G47" s="54">
        <v>0</v>
      </c>
      <c r="H47" s="54">
        <v>0</v>
      </c>
      <c r="I47" s="54">
        <v>0</v>
      </c>
      <c r="J47" s="54">
        <f t="shared" si="11"/>
        <v>257175.01</v>
      </c>
      <c r="L47" s="74">
        <v>0</v>
      </c>
      <c r="M47" s="74">
        <v>0</v>
      </c>
      <c r="N47" s="74">
        <v>0</v>
      </c>
      <c r="O47" s="74">
        <v>0</v>
      </c>
      <c r="P47" s="74">
        <f t="shared" si="12"/>
        <v>0</v>
      </c>
    </row>
    <row r="48" spans="1:16" x14ac:dyDescent="0.25">
      <c r="A48" s="21" t="s">
        <v>70</v>
      </c>
      <c r="B48" s="21">
        <v>1311060</v>
      </c>
      <c r="C48" s="21">
        <v>5501040</v>
      </c>
      <c r="D48" s="22" t="s">
        <v>71</v>
      </c>
      <c r="F48" s="54">
        <v>26481890.530000001</v>
      </c>
      <c r="G48" s="54">
        <v>179989.47</v>
      </c>
      <c r="H48" s="54">
        <v>-28148.74</v>
      </c>
      <c r="J48" s="54">
        <f t="shared" si="11"/>
        <v>26633731.260000002</v>
      </c>
      <c r="L48" s="74">
        <v>0</v>
      </c>
      <c r="M48" s="74">
        <v>0</v>
      </c>
      <c r="N48" s="74">
        <v>0</v>
      </c>
      <c r="O48" s="74">
        <v>0</v>
      </c>
      <c r="P48" s="74">
        <f t="shared" si="12"/>
        <v>0</v>
      </c>
    </row>
    <row r="49" spans="1:16" x14ac:dyDescent="0.25">
      <c r="A49" s="21">
        <v>3671</v>
      </c>
      <c r="B49" s="21">
        <v>1311060</v>
      </c>
      <c r="C49" s="21">
        <v>5501040</v>
      </c>
      <c r="D49" s="22" t="s">
        <v>71</v>
      </c>
      <c r="F49" s="54">
        <v>18350902.859999999</v>
      </c>
      <c r="G49" s="54">
        <v>38456.300000000003</v>
      </c>
      <c r="H49" s="54">
        <v>0</v>
      </c>
      <c r="I49" s="54">
        <v>0</v>
      </c>
      <c r="J49" s="54">
        <f t="shared" si="11"/>
        <v>18389359.16</v>
      </c>
      <c r="L49" s="74">
        <v>0</v>
      </c>
      <c r="M49" s="74">
        <v>0</v>
      </c>
      <c r="N49" s="74">
        <v>0</v>
      </c>
      <c r="O49" s="74">
        <v>0</v>
      </c>
      <c r="P49" s="74">
        <f t="shared" si="12"/>
        <v>0</v>
      </c>
    </row>
    <row r="50" spans="1:16" x14ac:dyDescent="0.25">
      <c r="A50" s="21" t="s">
        <v>72</v>
      </c>
      <c r="B50" s="21">
        <v>1311060</v>
      </c>
      <c r="C50" s="21">
        <v>5501040</v>
      </c>
      <c r="D50" s="22" t="s">
        <v>73</v>
      </c>
      <c r="F50" s="54">
        <v>8672502.0899999999</v>
      </c>
      <c r="G50" s="54">
        <v>34359.760000000002</v>
      </c>
      <c r="H50" s="54">
        <v>0</v>
      </c>
      <c r="I50" s="54">
        <v>0</v>
      </c>
      <c r="J50" s="54">
        <f t="shared" si="11"/>
        <v>8706861.8499999996</v>
      </c>
      <c r="L50" s="74">
        <v>0</v>
      </c>
      <c r="M50" s="74">
        <v>0</v>
      </c>
      <c r="N50" s="74">
        <v>0</v>
      </c>
      <c r="O50" s="74">
        <v>0</v>
      </c>
      <c r="P50" s="74">
        <f t="shared" si="12"/>
        <v>0</v>
      </c>
    </row>
    <row r="51" spans="1:16" x14ac:dyDescent="0.25">
      <c r="A51" s="21" t="s">
        <v>74</v>
      </c>
      <c r="B51" s="21">
        <v>1311060</v>
      </c>
      <c r="C51" s="21">
        <v>5501040</v>
      </c>
      <c r="D51" s="22" t="s">
        <v>75</v>
      </c>
      <c r="F51" s="54">
        <v>4120457.71</v>
      </c>
      <c r="G51" s="54">
        <v>73147.210000000006</v>
      </c>
      <c r="H51" s="54">
        <v>0</v>
      </c>
      <c r="I51" s="54">
        <v>-29211.73</v>
      </c>
      <c r="J51" s="54">
        <f t="shared" si="11"/>
        <v>4164393.19</v>
      </c>
      <c r="L51" s="74">
        <v>0</v>
      </c>
      <c r="M51" s="74">
        <v>0</v>
      </c>
      <c r="N51" s="74">
        <v>0</v>
      </c>
      <c r="O51" s="74">
        <v>0</v>
      </c>
      <c r="P51" s="74">
        <f t="shared" si="12"/>
        <v>0</v>
      </c>
    </row>
    <row r="52" spans="1:16" x14ac:dyDescent="0.25">
      <c r="A52" s="21" t="s">
        <v>76</v>
      </c>
      <c r="B52" s="21">
        <v>1311060</v>
      </c>
      <c r="C52" s="21">
        <v>5501040</v>
      </c>
      <c r="D52" s="22" t="s">
        <v>77</v>
      </c>
      <c r="F52" s="54">
        <v>441762.69</v>
      </c>
      <c r="G52" s="54">
        <v>0</v>
      </c>
      <c r="H52" s="54">
        <v>0</v>
      </c>
      <c r="I52" s="54">
        <v>0</v>
      </c>
      <c r="J52" s="54">
        <f t="shared" si="11"/>
        <v>441762.69</v>
      </c>
      <c r="L52" s="74">
        <v>0</v>
      </c>
      <c r="M52" s="74">
        <v>0</v>
      </c>
      <c r="N52" s="74">
        <v>0</v>
      </c>
      <c r="O52" s="74">
        <v>0</v>
      </c>
      <c r="P52" s="74">
        <f t="shared" si="12"/>
        <v>0</v>
      </c>
    </row>
    <row r="53" spans="1:16" x14ac:dyDescent="0.25">
      <c r="A53" s="21">
        <v>372</v>
      </c>
      <c r="B53" s="21">
        <v>1311060</v>
      </c>
      <c r="C53" s="21">
        <v>5501040</v>
      </c>
      <c r="D53" s="15" t="s">
        <v>357</v>
      </c>
      <c r="F53" s="54">
        <v>37144.04</v>
      </c>
      <c r="G53" s="54">
        <v>0</v>
      </c>
      <c r="H53" s="54">
        <v>0</v>
      </c>
      <c r="I53" s="54">
        <v>-76.03</v>
      </c>
      <c r="J53" s="54">
        <f t="shared" si="11"/>
        <v>37068.01</v>
      </c>
      <c r="L53" s="74">
        <v>0</v>
      </c>
      <c r="M53" s="74">
        <v>0</v>
      </c>
      <c r="N53" s="74">
        <v>0</v>
      </c>
      <c r="O53" s="74">
        <v>0</v>
      </c>
      <c r="P53" s="74">
        <f t="shared" si="12"/>
        <v>0</v>
      </c>
    </row>
    <row r="54" spans="1:16" x14ac:dyDescent="0.25">
      <c r="A54" s="23"/>
      <c r="B54" s="23"/>
      <c r="C54" s="23"/>
      <c r="D54" s="22" t="s">
        <v>30</v>
      </c>
      <c r="F54" s="61">
        <f>SUM(F44:F53)</f>
        <v>60197031.810000002</v>
      </c>
      <c r="G54" s="61">
        <f t="shared" ref="G54:J54" si="13">SUM(G44:G53)</f>
        <v>330020.74000000005</v>
      </c>
      <c r="H54" s="61">
        <f t="shared" si="13"/>
        <v>-28148.74</v>
      </c>
      <c r="I54" s="61">
        <f t="shared" si="13"/>
        <v>-29287.759999999998</v>
      </c>
      <c r="J54" s="61">
        <f t="shared" si="13"/>
        <v>60469616.049999997</v>
      </c>
      <c r="L54" s="75">
        <f>SUM(L44:L53)</f>
        <v>0</v>
      </c>
      <c r="M54" s="75">
        <f t="shared" ref="M54:P54" si="14">SUM(M44:M53)</f>
        <v>0</v>
      </c>
      <c r="N54" s="75">
        <f t="shared" si="14"/>
        <v>0</v>
      </c>
      <c r="O54" s="75">
        <f t="shared" si="14"/>
        <v>0</v>
      </c>
      <c r="P54" s="75">
        <f t="shared" si="14"/>
        <v>0</v>
      </c>
    </row>
    <row r="55" spans="1:16" x14ac:dyDescent="0.25">
      <c r="A55" s="15"/>
      <c r="B55" s="15"/>
      <c r="C55" s="15"/>
      <c r="D55" s="15"/>
    </row>
    <row r="56" spans="1:16" x14ac:dyDescent="0.25">
      <c r="A56" s="23"/>
      <c r="B56" s="23"/>
      <c r="C56" s="23"/>
      <c r="D56" s="16" t="s">
        <v>78</v>
      </c>
    </row>
    <row r="57" spans="1:16" x14ac:dyDescent="0.25">
      <c r="A57" s="21" t="s">
        <v>79</v>
      </c>
      <c r="B57" s="21">
        <v>1311030</v>
      </c>
      <c r="C57" s="21" t="s">
        <v>26</v>
      </c>
      <c r="D57" s="22" t="s">
        <v>80</v>
      </c>
      <c r="F57" s="54">
        <v>263232.82</v>
      </c>
      <c r="G57" s="54">
        <v>3887.5</v>
      </c>
      <c r="H57" s="54">
        <v>0</v>
      </c>
      <c r="I57" s="54">
        <v>0</v>
      </c>
      <c r="J57" s="54">
        <f>F57+G57+H57+I57</f>
        <v>267120.32</v>
      </c>
      <c r="L57" s="74">
        <v>0</v>
      </c>
      <c r="M57" s="74">
        <v>0</v>
      </c>
      <c r="N57" s="74">
        <v>0</v>
      </c>
      <c r="O57" s="74">
        <v>0</v>
      </c>
      <c r="P57" s="74">
        <f t="shared" ref="P57:P63" si="15">SUM(L57:O57)</f>
        <v>0</v>
      </c>
    </row>
    <row r="58" spans="1:16" x14ac:dyDescent="0.25">
      <c r="A58" s="21">
        <v>37401</v>
      </c>
      <c r="B58" s="21">
        <v>1311030</v>
      </c>
      <c r="C58" s="21" t="s">
        <v>26</v>
      </c>
      <c r="D58" s="22" t="s">
        <v>81</v>
      </c>
      <c r="F58" s="54">
        <v>75837.25</v>
      </c>
      <c r="G58" s="54">
        <v>0</v>
      </c>
      <c r="H58" s="54">
        <v>0</v>
      </c>
      <c r="I58" s="54">
        <v>0</v>
      </c>
      <c r="J58" s="54">
        <f t="shared" ref="J58:J69" si="16">F58+G58+H58+I58</f>
        <v>75837.25</v>
      </c>
      <c r="L58" s="74">
        <v>0</v>
      </c>
      <c r="M58" s="74">
        <v>0</v>
      </c>
      <c r="N58" s="74">
        <v>0</v>
      </c>
      <c r="O58" s="74">
        <v>0</v>
      </c>
      <c r="P58" s="74">
        <f t="shared" si="15"/>
        <v>0</v>
      </c>
    </row>
    <row r="59" spans="1:16" x14ac:dyDescent="0.25">
      <c r="A59" s="21" t="s">
        <v>82</v>
      </c>
      <c r="B59" s="21">
        <v>1311070</v>
      </c>
      <c r="C59" s="21">
        <v>5501050</v>
      </c>
      <c r="D59" s="22" t="s">
        <v>69</v>
      </c>
      <c r="F59" s="54">
        <v>106230.16</v>
      </c>
      <c r="G59" s="54">
        <v>2785</v>
      </c>
      <c r="H59" s="54">
        <v>0</v>
      </c>
      <c r="I59" s="54">
        <v>0</v>
      </c>
      <c r="J59" s="54">
        <f t="shared" si="16"/>
        <v>109015.16</v>
      </c>
      <c r="L59" s="74">
        <v>0</v>
      </c>
      <c r="M59" s="74">
        <v>0</v>
      </c>
      <c r="N59" s="74">
        <v>0</v>
      </c>
      <c r="O59" s="74">
        <v>0</v>
      </c>
      <c r="P59" s="74">
        <f t="shared" si="15"/>
        <v>0</v>
      </c>
    </row>
    <row r="60" spans="1:16" x14ac:dyDescent="0.25">
      <c r="A60" s="21" t="s">
        <v>83</v>
      </c>
      <c r="B60" s="21">
        <v>1311070</v>
      </c>
      <c r="C60" s="21">
        <v>5501050</v>
      </c>
      <c r="D60" s="22" t="s">
        <v>84</v>
      </c>
      <c r="F60" s="54">
        <v>78698416.959999993</v>
      </c>
      <c r="G60" s="54">
        <v>2619977.09</v>
      </c>
      <c r="H60" s="54">
        <v>-201583.52</v>
      </c>
      <c r="I60" s="54">
        <v>0</v>
      </c>
      <c r="J60" s="54">
        <f t="shared" si="16"/>
        <v>81116810.530000001</v>
      </c>
      <c r="L60" s="74">
        <v>0</v>
      </c>
      <c r="M60" s="74">
        <v>0</v>
      </c>
      <c r="N60" s="74">
        <v>0</v>
      </c>
      <c r="O60" s="74">
        <v>0</v>
      </c>
      <c r="P60" s="74">
        <f t="shared" si="15"/>
        <v>0</v>
      </c>
    </row>
    <row r="61" spans="1:16" x14ac:dyDescent="0.25">
      <c r="A61" s="21" t="s">
        <v>85</v>
      </c>
      <c r="B61" s="21">
        <v>1311070</v>
      </c>
      <c r="C61" s="21">
        <v>5501050</v>
      </c>
      <c r="D61" s="22" t="s">
        <v>86</v>
      </c>
      <c r="F61" s="54">
        <v>2079978.27</v>
      </c>
      <c r="G61" s="54">
        <v>2773.09</v>
      </c>
      <c r="H61" s="54">
        <v>-6042.8</v>
      </c>
      <c r="I61" s="54">
        <v>0</v>
      </c>
      <c r="J61" s="54">
        <f t="shared" si="16"/>
        <v>2076708.56</v>
      </c>
      <c r="L61" s="74">
        <v>0</v>
      </c>
      <c r="M61" s="74">
        <v>0</v>
      </c>
      <c r="N61" s="74">
        <v>0</v>
      </c>
      <c r="O61" s="74">
        <v>0</v>
      </c>
      <c r="P61" s="74">
        <f t="shared" si="15"/>
        <v>0</v>
      </c>
    </row>
    <row r="62" spans="1:16" x14ac:dyDescent="0.25">
      <c r="A62" s="21" t="s">
        <v>87</v>
      </c>
      <c r="B62" s="21">
        <v>1311070</v>
      </c>
      <c r="C62" s="21">
        <v>5501050</v>
      </c>
      <c r="D62" s="22" t="s">
        <v>88</v>
      </c>
      <c r="F62" s="54">
        <v>905319.75</v>
      </c>
      <c r="G62" s="54">
        <v>11910.61</v>
      </c>
      <c r="H62" s="54">
        <v>-11113.3</v>
      </c>
      <c r="I62" s="54">
        <v>33931.69</v>
      </c>
      <c r="J62" s="54">
        <f t="shared" si="16"/>
        <v>940048.75</v>
      </c>
      <c r="L62" s="74">
        <v>0</v>
      </c>
      <c r="M62" s="74">
        <v>0</v>
      </c>
      <c r="N62" s="74">
        <v>0</v>
      </c>
      <c r="O62" s="74">
        <v>0</v>
      </c>
      <c r="P62" s="74">
        <f t="shared" si="15"/>
        <v>0</v>
      </c>
    </row>
    <row r="63" spans="1:16" x14ac:dyDescent="0.25">
      <c r="A63" s="22" t="s">
        <v>89</v>
      </c>
      <c r="B63" s="21">
        <v>1311070</v>
      </c>
      <c r="C63" s="21">
        <v>5501050</v>
      </c>
      <c r="D63" s="22" t="s">
        <v>90</v>
      </c>
      <c r="F63" s="54">
        <v>18097020.100000001</v>
      </c>
      <c r="G63" s="54">
        <v>996124.65</v>
      </c>
      <c r="H63" s="54">
        <v>-220800.54</v>
      </c>
      <c r="I63" s="54">
        <v>0</v>
      </c>
      <c r="J63" s="54">
        <f t="shared" si="16"/>
        <v>18872344.210000001</v>
      </c>
      <c r="L63" s="74">
        <v>0</v>
      </c>
      <c r="M63" s="74">
        <v>0</v>
      </c>
      <c r="N63" s="74">
        <v>0</v>
      </c>
      <c r="O63" s="74">
        <v>0</v>
      </c>
      <c r="P63" s="74">
        <f t="shared" si="15"/>
        <v>0</v>
      </c>
    </row>
    <row r="64" spans="1:16" x14ac:dyDescent="0.25">
      <c r="A64" s="21" t="s">
        <v>91</v>
      </c>
      <c r="B64" s="21">
        <v>1311070</v>
      </c>
      <c r="C64" s="21">
        <v>5501050</v>
      </c>
      <c r="D64" s="22" t="s">
        <v>92</v>
      </c>
      <c r="F64" s="54">
        <v>9610697.8399999999</v>
      </c>
      <c r="G64" s="54">
        <v>545644.14</v>
      </c>
      <c r="H64" s="54">
        <v>-1143633.29</v>
      </c>
      <c r="I64" s="54">
        <v>0</v>
      </c>
      <c r="J64" s="54">
        <f t="shared" si="16"/>
        <v>9012708.6900000013</v>
      </c>
      <c r="L64" s="76">
        <v>412223.2</v>
      </c>
      <c r="M64" s="76">
        <v>164608.45000000001</v>
      </c>
      <c r="N64" s="76">
        <v>-42610.21</v>
      </c>
      <c r="O64" s="76">
        <v>0</v>
      </c>
      <c r="P64" s="76">
        <v>534221.43999999994</v>
      </c>
    </row>
    <row r="65" spans="1:16" x14ac:dyDescent="0.25">
      <c r="A65" s="21" t="s">
        <v>93</v>
      </c>
      <c r="B65" s="21">
        <v>1311070</v>
      </c>
      <c r="C65" s="21">
        <v>5501050</v>
      </c>
      <c r="D65" s="22" t="s">
        <v>94</v>
      </c>
      <c r="F65" s="54">
        <v>3490188.93</v>
      </c>
      <c r="G65" s="54">
        <v>127268.98</v>
      </c>
      <c r="H65" s="54">
        <v>-41962.95</v>
      </c>
      <c r="I65" s="54">
        <v>0</v>
      </c>
      <c r="J65" s="54">
        <f t="shared" si="16"/>
        <v>3575494.96</v>
      </c>
      <c r="L65" s="76">
        <v>1035602.62</v>
      </c>
      <c r="M65" s="76">
        <v>144757.54</v>
      </c>
      <c r="N65" s="76">
        <v>-63854.6</v>
      </c>
      <c r="O65" s="76">
        <v>0</v>
      </c>
      <c r="P65" s="76">
        <v>1116505.56</v>
      </c>
    </row>
    <row r="66" spans="1:16" x14ac:dyDescent="0.25">
      <c r="A66" s="21" t="s">
        <v>95</v>
      </c>
      <c r="B66" s="21">
        <v>1311070</v>
      </c>
      <c r="C66" s="21">
        <v>5501050</v>
      </c>
      <c r="D66" s="22" t="s">
        <v>96</v>
      </c>
      <c r="F66" s="54">
        <v>4011714.02</v>
      </c>
      <c r="G66" s="54">
        <v>147304.43</v>
      </c>
      <c r="H66" s="54">
        <v>-31471.89</v>
      </c>
      <c r="I66" s="54">
        <v>0</v>
      </c>
      <c r="J66" s="54">
        <f t="shared" si="16"/>
        <v>4127546.56</v>
      </c>
      <c r="L66" s="74">
        <v>0</v>
      </c>
      <c r="M66" s="74">
        <v>0</v>
      </c>
      <c r="N66" s="74">
        <v>0</v>
      </c>
      <c r="O66" s="74">
        <v>0</v>
      </c>
      <c r="P66" s="74">
        <f t="shared" ref="P66:P67" si="17">SUM(L66:O66)</f>
        <v>0</v>
      </c>
    </row>
    <row r="67" spans="1:16" x14ac:dyDescent="0.25">
      <c r="A67" s="21" t="s">
        <v>97</v>
      </c>
      <c r="B67" s="21">
        <v>1311070</v>
      </c>
      <c r="C67" s="21">
        <v>5501050</v>
      </c>
      <c r="D67" s="22" t="s">
        <v>98</v>
      </c>
      <c r="F67" s="54">
        <v>1662556.64</v>
      </c>
      <c r="G67" s="54">
        <v>12747.36</v>
      </c>
      <c r="H67" s="54">
        <v>-4092.75</v>
      </c>
      <c r="I67" s="54">
        <v>0</v>
      </c>
      <c r="J67" s="54">
        <f t="shared" si="16"/>
        <v>1671211.25</v>
      </c>
      <c r="L67" s="74">
        <v>0</v>
      </c>
      <c r="M67" s="74">
        <v>0</v>
      </c>
      <c r="N67" s="74">
        <v>0</v>
      </c>
      <c r="O67" s="74">
        <v>0</v>
      </c>
      <c r="P67" s="74">
        <f t="shared" si="17"/>
        <v>0</v>
      </c>
    </row>
    <row r="68" spans="1:16" x14ac:dyDescent="0.25">
      <c r="A68" s="21">
        <v>387</v>
      </c>
      <c r="B68" s="21">
        <v>1311070</v>
      </c>
      <c r="C68" s="21">
        <v>5501050</v>
      </c>
      <c r="D68" s="72" t="s">
        <v>373</v>
      </c>
      <c r="L68" s="76">
        <v>27913.62</v>
      </c>
      <c r="M68" s="76">
        <v>0</v>
      </c>
      <c r="N68" s="76">
        <v>0</v>
      </c>
      <c r="O68" s="76">
        <v>0</v>
      </c>
      <c r="P68" s="76">
        <v>27913.62</v>
      </c>
    </row>
    <row r="69" spans="1:16" x14ac:dyDescent="0.25">
      <c r="A69" s="21">
        <v>388</v>
      </c>
      <c r="B69" s="21">
        <v>1311070</v>
      </c>
      <c r="C69" s="21">
        <v>5501050</v>
      </c>
      <c r="D69" s="15" t="s">
        <v>357</v>
      </c>
      <c r="F69" s="54">
        <v>3197393.52</v>
      </c>
      <c r="G69" s="54">
        <v>-20180.41</v>
      </c>
      <c r="H69" s="54">
        <v>103025.05</v>
      </c>
      <c r="I69" s="54">
        <v>0</v>
      </c>
      <c r="J69" s="54">
        <f t="shared" si="16"/>
        <v>3280238.1599999997</v>
      </c>
      <c r="L69" s="74">
        <v>0</v>
      </c>
      <c r="M69" s="74">
        <v>0</v>
      </c>
      <c r="N69" s="74">
        <v>0</v>
      </c>
      <c r="O69" s="74">
        <v>0</v>
      </c>
      <c r="P69" s="74">
        <f t="shared" ref="P69" si="18">SUM(L69:O69)</f>
        <v>0</v>
      </c>
    </row>
    <row r="70" spans="1:16" x14ac:dyDescent="0.25">
      <c r="A70" s="23"/>
      <c r="B70" s="23"/>
      <c r="C70" s="23"/>
      <c r="D70" s="22" t="s">
        <v>30</v>
      </c>
      <c r="F70" s="61">
        <f>SUM(F57:F69)</f>
        <v>122198586.26000001</v>
      </c>
      <c r="G70" s="61">
        <f>SUM(G57:G69)</f>
        <v>4450242.4399999995</v>
      </c>
      <c r="H70" s="61">
        <f>SUM(H57:H69)</f>
        <v>-1557675.9899999998</v>
      </c>
      <c r="I70" s="61">
        <f>SUM(I57:I69)</f>
        <v>33931.69</v>
      </c>
      <c r="J70" s="61">
        <f>SUM(J57:J69)</f>
        <v>125125084.39999999</v>
      </c>
      <c r="L70" s="75">
        <f>SUM(L57:L69)</f>
        <v>1475739.4400000002</v>
      </c>
      <c r="M70" s="75">
        <f t="shared" ref="M70:P70" si="19">SUM(M57:M69)</f>
        <v>309365.99</v>
      </c>
      <c r="N70" s="75">
        <f t="shared" si="19"/>
        <v>-106464.81</v>
      </c>
      <c r="O70" s="75">
        <f t="shared" si="19"/>
        <v>0</v>
      </c>
      <c r="P70" s="75">
        <f t="shared" si="19"/>
        <v>1678640.62</v>
      </c>
    </row>
    <row r="71" spans="1:16" x14ac:dyDescent="0.25">
      <c r="A71" s="15"/>
      <c r="B71" s="15"/>
      <c r="C71" s="15"/>
      <c r="D71" s="15"/>
    </row>
    <row r="72" spans="1:16" x14ac:dyDescent="0.25">
      <c r="A72" s="15"/>
      <c r="B72" s="15"/>
      <c r="C72" s="15"/>
      <c r="D72" s="16" t="s">
        <v>99</v>
      </c>
    </row>
    <row r="73" spans="1:16" x14ac:dyDescent="0.25">
      <c r="A73" s="21" t="s">
        <v>100</v>
      </c>
      <c r="B73" s="21">
        <v>1331030</v>
      </c>
      <c r="C73" s="21" t="s">
        <v>26</v>
      </c>
      <c r="D73" s="22" t="s">
        <v>65</v>
      </c>
      <c r="F73" s="54">
        <v>999353.67</v>
      </c>
      <c r="G73" s="54">
        <v>0</v>
      </c>
      <c r="H73" s="54">
        <v>0</v>
      </c>
      <c r="I73" s="54">
        <v>0</v>
      </c>
      <c r="J73" s="54">
        <f t="shared" ref="J73:J75" si="20">F73+G73+H73+I73</f>
        <v>999353.67</v>
      </c>
    </row>
    <row r="74" spans="1:16" x14ac:dyDescent="0.25">
      <c r="A74" s="21" t="s">
        <v>101</v>
      </c>
      <c r="B74" s="21">
        <v>1331090</v>
      </c>
      <c r="C74" s="21">
        <v>5501020</v>
      </c>
      <c r="D74" s="22" t="s">
        <v>45</v>
      </c>
      <c r="F74" s="54">
        <v>5750374.9100000001</v>
      </c>
      <c r="G74" s="54">
        <v>83935.82</v>
      </c>
      <c r="H74" s="54">
        <v>-5350</v>
      </c>
      <c r="I74" s="54">
        <v>0</v>
      </c>
      <c r="J74" s="54">
        <f t="shared" si="20"/>
        <v>5828960.7300000004</v>
      </c>
      <c r="L74" s="76">
        <v>58881.06</v>
      </c>
      <c r="M74" s="76">
        <v>0</v>
      </c>
      <c r="N74" s="76">
        <v>0</v>
      </c>
      <c r="O74" s="76">
        <v>0</v>
      </c>
      <c r="P74" s="76">
        <f>SUM(L74:O74)</f>
        <v>58881.06</v>
      </c>
    </row>
    <row r="75" spans="1:16" x14ac:dyDescent="0.25">
      <c r="A75" s="22" t="s">
        <v>102</v>
      </c>
      <c r="B75" s="21">
        <v>1331090</v>
      </c>
      <c r="C75" s="21">
        <v>5501070</v>
      </c>
      <c r="D75" s="24" t="s">
        <v>103</v>
      </c>
      <c r="F75" s="54">
        <v>180448.43</v>
      </c>
      <c r="G75" s="54">
        <v>0</v>
      </c>
      <c r="H75" s="54">
        <v>0</v>
      </c>
      <c r="I75" s="54">
        <v>0</v>
      </c>
      <c r="J75" s="54">
        <f t="shared" si="20"/>
        <v>180448.43</v>
      </c>
      <c r="L75" s="76">
        <v>13329.15</v>
      </c>
      <c r="M75" s="65">
        <v>4806.08</v>
      </c>
      <c r="N75" s="76">
        <v>0</v>
      </c>
      <c r="O75" s="76">
        <v>0</v>
      </c>
      <c r="P75" s="76">
        <f t="shared" ref="P75:P89" si="21">SUM(L75:O75)</f>
        <v>18135.23</v>
      </c>
    </row>
    <row r="76" spans="1:16" x14ac:dyDescent="0.25">
      <c r="A76" s="26">
        <v>391</v>
      </c>
      <c r="B76" s="21">
        <v>1331090</v>
      </c>
      <c r="C76" s="21">
        <v>5501070</v>
      </c>
      <c r="D76" s="24" t="s">
        <v>104</v>
      </c>
      <c r="F76" s="58"/>
      <c r="G76" s="58"/>
      <c r="H76" s="58"/>
      <c r="I76" s="58"/>
      <c r="J76" s="58"/>
      <c r="L76" s="74">
        <v>0</v>
      </c>
      <c r="M76" s="74">
        <v>0</v>
      </c>
      <c r="N76" s="74">
        <v>0</v>
      </c>
      <c r="O76" s="74">
        <v>0</v>
      </c>
      <c r="P76" s="76">
        <f t="shared" si="21"/>
        <v>0</v>
      </c>
    </row>
    <row r="77" spans="1:16" x14ac:dyDescent="0.25">
      <c r="A77" s="26">
        <v>3912</v>
      </c>
      <c r="B77" s="21">
        <v>1331090</v>
      </c>
      <c r="C77" s="21">
        <v>5501070</v>
      </c>
      <c r="D77" s="24" t="s">
        <v>105</v>
      </c>
      <c r="F77" s="58"/>
      <c r="G77" s="58"/>
      <c r="H77" s="58"/>
      <c r="I77" s="58"/>
      <c r="J77" s="58"/>
      <c r="L77" s="74">
        <v>0</v>
      </c>
      <c r="M77" s="74">
        <v>0</v>
      </c>
      <c r="N77" s="74">
        <v>0</v>
      </c>
      <c r="O77" s="74">
        <v>0</v>
      </c>
      <c r="P77" s="76">
        <f t="shared" si="21"/>
        <v>0</v>
      </c>
    </row>
    <row r="78" spans="1:16" x14ac:dyDescent="0.25">
      <c r="A78" s="21" t="s">
        <v>106</v>
      </c>
      <c r="B78" s="21">
        <v>1331090</v>
      </c>
      <c r="C78" s="21">
        <v>5501060</v>
      </c>
      <c r="D78" s="22" t="s">
        <v>107</v>
      </c>
      <c r="F78" s="54">
        <v>4917558.17</v>
      </c>
      <c r="G78" s="54">
        <v>705582.75</v>
      </c>
      <c r="H78" s="54">
        <v>-642614.03</v>
      </c>
      <c r="I78" s="54">
        <v>0</v>
      </c>
      <c r="J78" s="54">
        <f t="shared" ref="J78:J89" si="22">F78+G78+H78+I78</f>
        <v>4980526.8899999997</v>
      </c>
      <c r="L78" s="76">
        <v>383396.66</v>
      </c>
      <c r="M78" s="76">
        <v>55565.8</v>
      </c>
      <c r="N78" s="76">
        <v>-40493.29</v>
      </c>
      <c r="O78" s="76">
        <v>0</v>
      </c>
      <c r="P78" s="76">
        <f t="shared" si="21"/>
        <v>398469.17</v>
      </c>
    </row>
    <row r="79" spans="1:16" x14ac:dyDescent="0.25">
      <c r="A79" s="27" t="s">
        <v>108</v>
      </c>
      <c r="B79" s="21">
        <v>1331090</v>
      </c>
      <c r="C79" s="21">
        <v>5501070</v>
      </c>
      <c r="D79" s="24" t="s">
        <v>109</v>
      </c>
      <c r="F79" s="54">
        <v>36010.82</v>
      </c>
      <c r="G79" s="54">
        <v>0</v>
      </c>
      <c r="H79" s="54">
        <v>0</v>
      </c>
      <c r="I79" s="54">
        <v>0</v>
      </c>
      <c r="J79" s="54">
        <f t="shared" si="22"/>
        <v>36010.82</v>
      </c>
      <c r="L79" s="74">
        <v>0</v>
      </c>
      <c r="M79" s="74">
        <v>0</v>
      </c>
      <c r="N79" s="74">
        <v>0</v>
      </c>
      <c r="O79" s="74">
        <v>0</v>
      </c>
      <c r="P79" s="76">
        <f t="shared" si="21"/>
        <v>0</v>
      </c>
    </row>
    <row r="80" spans="1:16" x14ac:dyDescent="0.25">
      <c r="A80" s="21" t="s">
        <v>110</v>
      </c>
      <c r="B80" s="21">
        <v>1331090</v>
      </c>
      <c r="C80" s="21">
        <v>5501070</v>
      </c>
      <c r="D80" s="24" t="s">
        <v>111</v>
      </c>
      <c r="F80" s="54">
        <v>837135.51</v>
      </c>
      <c r="G80" s="54">
        <v>60604.11</v>
      </c>
      <c r="H80" s="54">
        <v>-5697.06</v>
      </c>
      <c r="I80" s="54">
        <v>0</v>
      </c>
      <c r="J80" s="54">
        <f t="shared" si="22"/>
        <v>892042.55999999994</v>
      </c>
      <c r="L80" s="74">
        <v>0</v>
      </c>
      <c r="M80" s="74">
        <v>0</v>
      </c>
      <c r="N80" s="74">
        <v>0</v>
      </c>
      <c r="O80" s="74">
        <v>0</v>
      </c>
      <c r="P80" s="76">
        <f t="shared" si="21"/>
        <v>0</v>
      </c>
    </row>
    <row r="81" spans="1:16" x14ac:dyDescent="0.25">
      <c r="A81" s="28" t="s">
        <v>112</v>
      </c>
      <c r="B81" s="21">
        <v>1331090</v>
      </c>
      <c r="C81" s="21">
        <v>5501070</v>
      </c>
      <c r="D81" s="24" t="s">
        <v>113</v>
      </c>
      <c r="F81" s="54">
        <v>271352.46000000002</v>
      </c>
      <c r="G81" s="54">
        <v>0</v>
      </c>
      <c r="H81" s="54">
        <v>0</v>
      </c>
      <c r="I81" s="54">
        <v>0</v>
      </c>
      <c r="J81" s="54">
        <f t="shared" si="22"/>
        <v>271352.46000000002</v>
      </c>
      <c r="L81" s="74">
        <v>0</v>
      </c>
      <c r="M81" s="74">
        <v>0</v>
      </c>
      <c r="N81" s="74">
        <v>0</v>
      </c>
      <c r="O81" s="74">
        <v>0</v>
      </c>
      <c r="P81" s="76">
        <f t="shared" si="21"/>
        <v>0</v>
      </c>
    </row>
    <row r="82" spans="1:16" x14ac:dyDescent="0.25">
      <c r="A82" s="21" t="s">
        <v>114</v>
      </c>
      <c r="B82" s="21">
        <v>1331090</v>
      </c>
      <c r="C82" s="21">
        <v>5501070</v>
      </c>
      <c r="D82" s="22" t="s">
        <v>115</v>
      </c>
      <c r="F82" s="54">
        <v>286474.57</v>
      </c>
      <c r="G82" s="54">
        <v>7321.54</v>
      </c>
      <c r="H82" s="54">
        <v>0</v>
      </c>
      <c r="I82" s="54">
        <v>0</v>
      </c>
      <c r="J82" s="54">
        <f t="shared" si="22"/>
        <v>293796.11</v>
      </c>
      <c r="L82" s="74">
        <v>0</v>
      </c>
      <c r="M82" s="74">
        <v>0</v>
      </c>
      <c r="N82" s="74">
        <v>0</v>
      </c>
      <c r="O82" s="74">
        <v>0</v>
      </c>
      <c r="P82" s="76">
        <f t="shared" si="21"/>
        <v>0</v>
      </c>
    </row>
    <row r="83" spans="1:16" x14ac:dyDescent="0.25">
      <c r="A83" s="21" t="s">
        <v>116</v>
      </c>
      <c r="B83" s="21">
        <v>1331090</v>
      </c>
      <c r="C83" s="21">
        <v>5501060</v>
      </c>
      <c r="D83" s="22" t="s">
        <v>117</v>
      </c>
      <c r="F83" s="54">
        <v>3759018.35</v>
      </c>
      <c r="G83" s="54">
        <v>315119.53999999998</v>
      </c>
      <c r="H83" s="54">
        <v>-127377.1</v>
      </c>
      <c r="I83" s="54">
        <v>0</v>
      </c>
      <c r="J83" s="54">
        <f t="shared" si="22"/>
        <v>3946760.79</v>
      </c>
      <c r="L83" s="74">
        <v>0</v>
      </c>
      <c r="M83" s="74">
        <v>0</v>
      </c>
      <c r="N83" s="74">
        <v>0</v>
      </c>
      <c r="O83" s="74">
        <v>0</v>
      </c>
      <c r="P83" s="76">
        <f t="shared" si="21"/>
        <v>0</v>
      </c>
    </row>
    <row r="84" spans="1:16" x14ac:dyDescent="0.25">
      <c r="A84" s="21" t="s">
        <v>118</v>
      </c>
      <c r="B84" s="21">
        <v>1331090</v>
      </c>
      <c r="C84" s="21">
        <v>5501070</v>
      </c>
      <c r="D84" s="22" t="s">
        <v>119</v>
      </c>
      <c r="F84" s="54">
        <v>336426.82</v>
      </c>
      <c r="G84" s="54">
        <v>6254.24</v>
      </c>
      <c r="H84" s="54">
        <v>-2933.46</v>
      </c>
      <c r="I84" s="54">
        <v>0</v>
      </c>
      <c r="J84" s="54">
        <f t="shared" si="22"/>
        <v>339747.6</v>
      </c>
      <c r="L84" s="74">
        <v>0</v>
      </c>
      <c r="M84" s="74">
        <v>0</v>
      </c>
      <c r="N84" s="74">
        <v>0</v>
      </c>
      <c r="O84" s="74">
        <v>0</v>
      </c>
      <c r="P84" s="76">
        <f t="shared" si="21"/>
        <v>0</v>
      </c>
    </row>
    <row r="85" spans="1:16" x14ac:dyDescent="0.25">
      <c r="A85" s="21" t="s">
        <v>120</v>
      </c>
      <c r="B85" s="21">
        <v>1331090</v>
      </c>
      <c r="C85" s="21">
        <v>5501070</v>
      </c>
      <c r="D85" s="22" t="s">
        <v>121</v>
      </c>
      <c r="F85" s="54">
        <v>50132.03</v>
      </c>
      <c r="G85" s="54">
        <v>0</v>
      </c>
      <c r="H85" s="54">
        <v>0</v>
      </c>
      <c r="I85" s="54">
        <v>0</v>
      </c>
      <c r="J85" s="54">
        <f t="shared" si="22"/>
        <v>50132.03</v>
      </c>
      <c r="L85" s="74">
        <v>0</v>
      </c>
      <c r="M85" s="74">
        <v>0</v>
      </c>
      <c r="N85" s="74">
        <v>0</v>
      </c>
      <c r="O85" s="74">
        <v>0</v>
      </c>
      <c r="P85" s="76">
        <f t="shared" si="21"/>
        <v>0</v>
      </c>
    </row>
    <row r="86" spans="1:16" x14ac:dyDescent="0.25">
      <c r="A86" s="27">
        <v>39901</v>
      </c>
      <c r="B86" s="21">
        <v>1331090</v>
      </c>
      <c r="C86" s="21">
        <v>5501070</v>
      </c>
      <c r="D86" s="22" t="s">
        <v>122</v>
      </c>
      <c r="F86" s="54">
        <v>638508.87</v>
      </c>
      <c r="G86" s="54">
        <v>0</v>
      </c>
      <c r="H86" s="54">
        <v>0</v>
      </c>
      <c r="I86" s="54">
        <v>0</v>
      </c>
      <c r="J86" s="54">
        <f t="shared" si="22"/>
        <v>638508.87</v>
      </c>
      <c r="L86" s="74">
        <v>0</v>
      </c>
      <c r="M86" s="74">
        <v>0</v>
      </c>
      <c r="N86" s="74">
        <v>0</v>
      </c>
      <c r="O86" s="74">
        <v>0</v>
      </c>
      <c r="P86" s="76">
        <f t="shared" si="21"/>
        <v>0</v>
      </c>
    </row>
    <row r="87" spans="1:16" x14ac:dyDescent="0.25">
      <c r="A87" s="56">
        <v>39902</v>
      </c>
      <c r="B87" s="21">
        <v>1331090</v>
      </c>
      <c r="C87" s="21">
        <v>5501070</v>
      </c>
      <c r="D87" s="22" t="s">
        <v>358</v>
      </c>
      <c r="F87" s="54">
        <v>4683591.12</v>
      </c>
      <c r="G87" s="54">
        <v>5732.62</v>
      </c>
      <c r="H87" s="54">
        <v>0</v>
      </c>
      <c r="I87" s="54">
        <v>0</v>
      </c>
      <c r="J87" s="54">
        <f t="shared" si="22"/>
        <v>4689323.74</v>
      </c>
      <c r="L87" s="74">
        <v>0</v>
      </c>
      <c r="M87" s="74">
        <v>0</v>
      </c>
      <c r="N87" s="74">
        <v>0</v>
      </c>
      <c r="O87" s="74">
        <v>0</v>
      </c>
      <c r="P87" s="76">
        <f t="shared" si="21"/>
        <v>0</v>
      </c>
    </row>
    <row r="88" spans="1:16" x14ac:dyDescent="0.25">
      <c r="A88" s="56">
        <v>39903</v>
      </c>
      <c r="B88" s="21">
        <v>1331090</v>
      </c>
      <c r="C88" s="21">
        <v>5501070</v>
      </c>
      <c r="D88" s="22" t="s">
        <v>358</v>
      </c>
      <c r="F88" s="54">
        <v>922407.67</v>
      </c>
      <c r="G88" s="54">
        <v>49176.85</v>
      </c>
      <c r="H88" s="54">
        <v>-61363.17</v>
      </c>
      <c r="I88" s="54">
        <v>0</v>
      </c>
      <c r="J88" s="54">
        <f t="shared" si="22"/>
        <v>910221.35</v>
      </c>
      <c r="L88" s="74">
        <v>0</v>
      </c>
      <c r="M88" s="74">
        <v>0</v>
      </c>
      <c r="N88" s="74">
        <v>0</v>
      </c>
      <c r="O88" s="74">
        <v>0</v>
      </c>
      <c r="P88" s="76">
        <f t="shared" si="21"/>
        <v>0</v>
      </c>
    </row>
    <row r="89" spans="1:16" x14ac:dyDescent="0.25">
      <c r="A89" s="56">
        <v>399031</v>
      </c>
      <c r="B89" s="21">
        <v>1331090</v>
      </c>
      <c r="C89" s="21">
        <v>5501070</v>
      </c>
      <c r="D89" s="22" t="s">
        <v>359</v>
      </c>
      <c r="F89" s="57">
        <v>218899.74</v>
      </c>
      <c r="G89" s="57">
        <v>0</v>
      </c>
      <c r="H89" s="57">
        <v>-9288.4</v>
      </c>
      <c r="I89" s="57">
        <f t="shared" ref="I89" si="23">SUM(I73:I88)</f>
        <v>0</v>
      </c>
      <c r="J89" s="54">
        <f t="shared" si="22"/>
        <v>209611.34</v>
      </c>
      <c r="L89" s="74">
        <v>0</v>
      </c>
      <c r="M89" s="74">
        <v>0</v>
      </c>
      <c r="N89" s="74">
        <v>0</v>
      </c>
      <c r="O89" s="74">
        <v>0</v>
      </c>
      <c r="P89" s="76">
        <f t="shared" si="21"/>
        <v>0</v>
      </c>
    </row>
    <row r="90" spans="1:16" x14ac:dyDescent="0.25">
      <c r="A90" s="23"/>
      <c r="B90" s="23"/>
      <c r="C90" s="23"/>
      <c r="D90" s="22" t="s">
        <v>30</v>
      </c>
      <c r="F90" s="61">
        <f>SUM(F73:F89)</f>
        <v>23887693.140000004</v>
      </c>
      <c r="G90" s="61">
        <f t="shared" ref="G90:J90" si="24">SUM(G73:G89)</f>
        <v>1233727.4700000002</v>
      </c>
      <c r="H90" s="61">
        <f t="shared" si="24"/>
        <v>-854623.22000000009</v>
      </c>
      <c r="I90" s="61">
        <f t="shared" si="24"/>
        <v>0</v>
      </c>
      <c r="J90" s="61">
        <f t="shared" si="24"/>
        <v>24266797.390000004</v>
      </c>
      <c r="L90" s="75">
        <f>SUM(L74:L89)</f>
        <v>455606.87</v>
      </c>
      <c r="M90" s="75">
        <f t="shared" ref="M90:P90" si="25">SUM(M74:M89)</f>
        <v>60371.880000000005</v>
      </c>
      <c r="N90" s="75">
        <f t="shared" si="25"/>
        <v>-40493.29</v>
      </c>
      <c r="O90" s="75">
        <f t="shared" si="25"/>
        <v>0</v>
      </c>
      <c r="P90" s="75">
        <f t="shared" si="25"/>
        <v>475485.45999999996</v>
      </c>
    </row>
    <row r="91" spans="1:16" x14ac:dyDescent="0.25">
      <c r="A91" s="23"/>
      <c r="B91" s="23"/>
      <c r="C91" s="23"/>
      <c r="D91" s="22"/>
    </row>
    <row r="92" spans="1:16" ht="13.5" thickBot="1" x14ac:dyDescent="0.3">
      <c r="A92" s="23"/>
      <c r="B92" s="23"/>
      <c r="C92" s="23"/>
      <c r="D92" s="22" t="s">
        <v>123</v>
      </c>
      <c r="F92" s="77">
        <f>F13+F23+F41+F54+F70+F90</f>
        <v>235507699.64000002</v>
      </c>
      <c r="G92" s="77">
        <f t="shared" ref="G92:J92" si="26">G13+G23+G41+G54+G70+G90</f>
        <v>10492213.51</v>
      </c>
      <c r="H92" s="77">
        <f t="shared" si="26"/>
        <v>-2480051.67</v>
      </c>
      <c r="I92" s="77">
        <f t="shared" si="26"/>
        <v>0</v>
      </c>
      <c r="J92" s="77">
        <f t="shared" si="26"/>
        <v>243519861.47999999</v>
      </c>
      <c r="L92" s="78">
        <f t="shared" ref="L92:P92" si="27">L13+L23+L41+L54+L70+L90</f>
        <v>2025970.9300000002</v>
      </c>
      <c r="M92" s="78">
        <f t="shared" si="27"/>
        <v>376467.55</v>
      </c>
      <c r="N92" s="78">
        <f t="shared" si="27"/>
        <v>-146958.1</v>
      </c>
      <c r="O92" s="78">
        <f t="shared" si="27"/>
        <v>0</v>
      </c>
      <c r="P92" s="78">
        <f t="shared" si="27"/>
        <v>2255480.38</v>
      </c>
    </row>
    <row r="93" spans="1:16" ht="13.5" thickTop="1" x14ac:dyDescent="0.25">
      <c r="A93" s="23"/>
      <c r="B93" s="23"/>
      <c r="C93" s="23"/>
      <c r="D93" s="23"/>
    </row>
    <row r="94" spans="1:16" x14ac:dyDescent="0.25">
      <c r="A94" s="23"/>
      <c r="B94" s="15"/>
      <c r="C94" s="15"/>
      <c r="D94" s="15" t="s">
        <v>347</v>
      </c>
    </row>
    <row r="95" spans="1:16" x14ac:dyDescent="0.25">
      <c r="A95" s="15"/>
      <c r="B95" s="15"/>
      <c r="C95" s="15"/>
      <c r="D95" s="15" t="s">
        <v>348</v>
      </c>
    </row>
    <row r="96" spans="1:16" x14ac:dyDescent="0.25">
      <c r="A96" s="15"/>
      <c r="B96" s="15"/>
      <c r="C96" s="15"/>
      <c r="D96" s="15"/>
    </row>
    <row r="97" spans="1:4" x14ac:dyDescent="0.25">
      <c r="A97" s="15"/>
      <c r="B97" s="15"/>
      <c r="C97" s="15"/>
      <c r="D97" s="15" t="s">
        <v>349</v>
      </c>
    </row>
    <row r="98" spans="1:4" x14ac:dyDescent="0.25">
      <c r="A98" s="15"/>
      <c r="B98" s="15"/>
      <c r="C98" s="15"/>
      <c r="D98" s="15"/>
    </row>
    <row r="99" spans="1:4" x14ac:dyDescent="0.25">
      <c r="A99" s="15"/>
      <c r="B99" s="15"/>
      <c r="C99" s="15"/>
      <c r="D99" s="15" t="s">
        <v>350</v>
      </c>
    </row>
    <row r="100" spans="1:4" x14ac:dyDescent="0.25">
      <c r="A100" s="15"/>
      <c r="B100" s="15"/>
      <c r="C100" s="15"/>
      <c r="D100" s="15"/>
    </row>
    <row r="101" spans="1:4" x14ac:dyDescent="0.25">
      <c r="A101" s="15"/>
      <c r="B101" s="15"/>
      <c r="C101" s="15"/>
      <c r="D101" s="15"/>
    </row>
    <row r="102" spans="1:4" x14ac:dyDescent="0.25">
      <c r="A102" s="15"/>
      <c r="B102" s="15"/>
      <c r="C102" s="15"/>
      <c r="D102" s="15"/>
    </row>
    <row r="103" spans="1:4" x14ac:dyDescent="0.25">
      <c r="A103" s="15"/>
      <c r="B103" s="15"/>
      <c r="C103" s="15"/>
      <c r="D103" s="15"/>
    </row>
    <row r="104" spans="1:4" x14ac:dyDescent="0.25">
      <c r="A104" s="15"/>
      <c r="B104" s="15"/>
      <c r="C104" s="15"/>
      <c r="D104" s="15"/>
    </row>
    <row r="105" spans="1:4" x14ac:dyDescent="0.25">
      <c r="A105" s="15"/>
      <c r="B105" s="15"/>
      <c r="C105" s="15"/>
      <c r="D105" s="15"/>
    </row>
    <row r="106" spans="1:4" x14ac:dyDescent="0.25">
      <c r="A106" s="15"/>
      <c r="B106" s="15"/>
      <c r="C106" s="15"/>
      <c r="D106" s="15"/>
    </row>
    <row r="107" spans="1:4" x14ac:dyDescent="0.25">
      <c r="A107" s="15"/>
      <c r="B107" s="15"/>
      <c r="C107" s="15"/>
      <c r="D107" s="15"/>
    </row>
    <row r="108" spans="1:4" x14ac:dyDescent="0.25">
      <c r="A108" s="15"/>
      <c r="B108" s="15"/>
      <c r="C108" s="15"/>
      <c r="D108" s="15"/>
    </row>
    <row r="109" spans="1:4" x14ac:dyDescent="0.25">
      <c r="A109" s="15"/>
      <c r="B109" s="15"/>
      <c r="C109" s="15"/>
      <c r="D109" s="15"/>
    </row>
  </sheetData>
  <mergeCells count="2">
    <mergeCell ref="F4:J4"/>
    <mergeCell ref="L4:P4"/>
  </mergeCells>
  <pageMargins left="0.7" right="0.7" top="0.75" bottom="0.75" header="0.3" footer="0.3"/>
  <pageSetup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E333-D2DA-4A7B-BB4B-63D32B67B6BC}">
  <sheetPr>
    <pageSetUpPr fitToPage="1"/>
  </sheetPr>
  <dimension ref="A4:P110"/>
  <sheetViews>
    <sheetView topLeftCell="J1" zoomScale="142" zoomScaleNormal="142" workbookViewId="0">
      <selection activeCell="D81" sqref="D81"/>
    </sheetView>
  </sheetViews>
  <sheetFormatPr defaultRowHeight="13" x14ac:dyDescent="0.3"/>
  <cols>
    <col min="1" max="1" width="7.8984375" bestFit="1" customWidth="1"/>
    <col min="2" max="3" width="9" bestFit="1" customWidth="1"/>
    <col min="4" max="4" width="39.8984375" bestFit="1" customWidth="1"/>
    <col min="6" max="9" width="15.69921875" style="54" customWidth="1"/>
    <col min="10" max="10" width="15.69921875" customWidth="1"/>
    <col min="12" max="16" width="15.69921875" style="74" customWidth="1"/>
  </cols>
  <sheetData>
    <row r="4" spans="1:16" x14ac:dyDescent="0.3">
      <c r="F4" s="154" t="s">
        <v>124</v>
      </c>
      <c r="G4" s="155"/>
      <c r="H4" s="155"/>
      <c r="I4" s="155"/>
      <c r="J4" s="155"/>
      <c r="L4" s="156" t="s">
        <v>372</v>
      </c>
      <c r="M4" s="154"/>
      <c r="N4" s="154"/>
      <c r="O4" s="154"/>
      <c r="P4" s="154"/>
    </row>
    <row r="6" spans="1:16" x14ac:dyDescent="0.25">
      <c r="A6" s="18" t="s">
        <v>17</v>
      </c>
      <c r="B6" s="18" t="s">
        <v>18</v>
      </c>
      <c r="C6" s="18" t="s">
        <v>19</v>
      </c>
      <c r="D6" s="17"/>
      <c r="F6" s="63" t="s">
        <v>351</v>
      </c>
      <c r="G6" s="63"/>
      <c r="H6" s="63"/>
      <c r="I6" s="63"/>
      <c r="J6" s="63" t="s">
        <v>356</v>
      </c>
      <c r="L6" s="73" t="s">
        <v>351</v>
      </c>
      <c r="M6" s="73"/>
      <c r="N6" s="73"/>
      <c r="O6" s="73"/>
      <c r="P6" s="73" t="s">
        <v>356</v>
      </c>
    </row>
    <row r="7" spans="1:16" x14ac:dyDescent="0.25">
      <c r="A7" s="19" t="s">
        <v>20</v>
      </c>
      <c r="B7" s="19" t="s">
        <v>21</v>
      </c>
      <c r="C7" s="19" t="s">
        <v>21</v>
      </c>
      <c r="D7" s="20" t="s">
        <v>22</v>
      </c>
      <c r="F7" s="63" t="s">
        <v>352</v>
      </c>
      <c r="G7" s="63" t="s">
        <v>353</v>
      </c>
      <c r="H7" s="63" t="s">
        <v>354</v>
      </c>
      <c r="I7" s="63" t="s">
        <v>355</v>
      </c>
      <c r="J7" s="63" t="s">
        <v>352</v>
      </c>
      <c r="L7" s="73" t="s">
        <v>352</v>
      </c>
      <c r="M7" s="73" t="s">
        <v>353</v>
      </c>
      <c r="N7" s="73" t="s">
        <v>354</v>
      </c>
      <c r="O7" s="73" t="s">
        <v>355</v>
      </c>
      <c r="P7" s="73" t="s">
        <v>352</v>
      </c>
    </row>
    <row r="8" spans="1:16" x14ac:dyDescent="0.25">
      <c r="A8" s="19"/>
      <c r="B8" s="19"/>
      <c r="C8" s="19"/>
      <c r="D8" s="16" t="s">
        <v>24</v>
      </c>
    </row>
    <row r="9" spans="1:16" x14ac:dyDescent="0.25">
      <c r="A9" s="21" t="s">
        <v>25</v>
      </c>
      <c r="B9" s="21">
        <v>1311020</v>
      </c>
      <c r="C9" s="21" t="s">
        <v>26</v>
      </c>
      <c r="D9" s="22" t="s">
        <v>27</v>
      </c>
      <c r="F9" s="54">
        <v>53150.52</v>
      </c>
      <c r="G9" s="54">
        <v>0</v>
      </c>
      <c r="H9" s="54">
        <v>0</v>
      </c>
      <c r="I9" s="54">
        <v>0</v>
      </c>
      <c r="J9" s="54">
        <f>SUM(F9:I9)</f>
        <v>53150.52</v>
      </c>
      <c r="L9" s="74">
        <v>0</v>
      </c>
      <c r="M9" s="74">
        <v>0</v>
      </c>
      <c r="N9" s="74">
        <v>0</v>
      </c>
      <c r="O9" s="74">
        <v>0</v>
      </c>
      <c r="P9" s="74">
        <f t="shared" ref="P9:P10" si="0">SUM(L9:O9)</f>
        <v>0</v>
      </c>
    </row>
    <row r="10" spans="1:16" x14ac:dyDescent="0.25">
      <c r="A10" s="21">
        <v>302</v>
      </c>
      <c r="B10" s="21">
        <v>1311020</v>
      </c>
      <c r="C10" s="21"/>
      <c r="D10" s="22" t="s">
        <v>360</v>
      </c>
      <c r="F10" s="54">
        <v>0</v>
      </c>
      <c r="G10" s="54">
        <v>0</v>
      </c>
      <c r="H10" s="54">
        <v>0</v>
      </c>
      <c r="I10" s="54">
        <v>0</v>
      </c>
      <c r="J10" s="54">
        <f t="shared" ref="J10:J12" si="1">SUM(F10:I10)</f>
        <v>0</v>
      </c>
      <c r="L10" s="74">
        <v>0</v>
      </c>
      <c r="M10" s="74">
        <v>0</v>
      </c>
      <c r="N10" s="74">
        <v>0</v>
      </c>
      <c r="O10" s="74">
        <v>0</v>
      </c>
      <c r="P10" s="74">
        <f t="shared" si="0"/>
        <v>0</v>
      </c>
    </row>
    <row r="11" spans="1:16" x14ac:dyDescent="0.25">
      <c r="A11" s="21">
        <v>303</v>
      </c>
      <c r="B11" s="21">
        <v>1311020</v>
      </c>
      <c r="C11" s="21">
        <v>5505010</v>
      </c>
      <c r="D11" s="22" t="s">
        <v>366</v>
      </c>
      <c r="F11" s="54">
        <v>0</v>
      </c>
      <c r="G11" s="54">
        <v>0</v>
      </c>
      <c r="H11" s="54">
        <v>0</v>
      </c>
      <c r="I11" s="54">
        <v>0</v>
      </c>
      <c r="J11" s="54">
        <f t="shared" si="1"/>
        <v>0</v>
      </c>
      <c r="L11" s="76">
        <v>101354.29999999999</v>
      </c>
      <c r="M11" s="76">
        <v>33884.800000000003</v>
      </c>
      <c r="N11" s="76">
        <v>0</v>
      </c>
      <c r="O11" s="76">
        <v>0</v>
      </c>
      <c r="P11" s="74">
        <f t="shared" ref="P11:P13" si="2">SUM(L11:O11)</f>
        <v>135239.09999999998</v>
      </c>
    </row>
    <row r="12" spans="1:16" x14ac:dyDescent="0.25">
      <c r="A12" s="21"/>
      <c r="B12" s="21"/>
      <c r="C12" s="21"/>
      <c r="D12" s="22"/>
      <c r="F12" s="54">
        <v>0</v>
      </c>
      <c r="G12" s="54">
        <v>0</v>
      </c>
      <c r="H12" s="54">
        <v>0</v>
      </c>
      <c r="I12" s="54">
        <v>0</v>
      </c>
      <c r="J12" s="54">
        <f t="shared" si="1"/>
        <v>0</v>
      </c>
      <c r="L12" s="74">
        <v>0</v>
      </c>
      <c r="M12" s="74">
        <v>0</v>
      </c>
      <c r="N12" s="74">
        <v>0</v>
      </c>
      <c r="O12" s="74">
        <v>0</v>
      </c>
      <c r="P12" s="74">
        <f t="shared" ref="P12" si="3">SUM(L12:O12)</f>
        <v>0</v>
      </c>
    </row>
    <row r="13" spans="1:16" x14ac:dyDescent="0.25">
      <c r="A13" s="23"/>
      <c r="B13" s="23"/>
      <c r="C13" s="23"/>
      <c r="D13" s="22" t="s">
        <v>30</v>
      </c>
      <c r="F13" s="61">
        <f>SUM(F9:F12)</f>
        <v>53150.52</v>
      </c>
      <c r="G13" s="61">
        <f t="shared" ref="G13:J13" si="4">SUM(G9:G12)</f>
        <v>0</v>
      </c>
      <c r="H13" s="61">
        <f t="shared" si="4"/>
        <v>0</v>
      </c>
      <c r="I13" s="61">
        <f t="shared" si="4"/>
        <v>0</v>
      </c>
      <c r="J13" s="61">
        <f t="shared" si="4"/>
        <v>53150.52</v>
      </c>
      <c r="L13" s="75">
        <v>101354.29999999999</v>
      </c>
      <c r="M13" s="75">
        <f>SUM(M9:M12)</f>
        <v>33884.800000000003</v>
      </c>
      <c r="N13" s="75">
        <f>SUM(N9:N12)</f>
        <v>0</v>
      </c>
      <c r="O13" s="75">
        <f>SUM(O9:O12)</f>
        <v>0</v>
      </c>
      <c r="P13" s="75">
        <f t="shared" si="2"/>
        <v>135239.09999999998</v>
      </c>
    </row>
    <row r="14" spans="1:16" x14ac:dyDescent="0.25">
      <c r="A14" s="23"/>
      <c r="B14" s="23"/>
      <c r="C14" s="23"/>
      <c r="D14" s="15"/>
    </row>
    <row r="15" spans="1:16" x14ac:dyDescent="0.25">
      <c r="A15" s="23"/>
      <c r="B15" s="23"/>
      <c r="C15" s="23"/>
      <c r="D15" s="16" t="s">
        <v>31</v>
      </c>
    </row>
    <row r="16" spans="1:16" x14ac:dyDescent="0.25">
      <c r="A16" s="21">
        <v>325</v>
      </c>
      <c r="B16" s="21">
        <v>1311030</v>
      </c>
      <c r="C16" s="21">
        <v>5501010</v>
      </c>
      <c r="D16" s="22" t="s">
        <v>361</v>
      </c>
      <c r="F16" s="54">
        <f>'bal sheet 2017'!J16</f>
        <v>97038.2</v>
      </c>
      <c r="G16" s="54">
        <v>17</v>
      </c>
      <c r="H16" s="54">
        <v>0</v>
      </c>
      <c r="I16" s="54">
        <v>0</v>
      </c>
      <c r="J16" s="54">
        <f>SUM(F16:I16)</f>
        <v>97055.2</v>
      </c>
      <c r="L16" s="74">
        <v>0</v>
      </c>
      <c r="M16" s="74">
        <v>0</v>
      </c>
      <c r="N16" s="74">
        <v>0</v>
      </c>
      <c r="O16" s="74">
        <v>0</v>
      </c>
      <c r="P16" s="74">
        <f t="shared" ref="P16:P22" si="5">SUM(L16:O16)</f>
        <v>0</v>
      </c>
    </row>
    <row r="17" spans="1:16" x14ac:dyDescent="0.25">
      <c r="A17" s="22" t="s">
        <v>32</v>
      </c>
      <c r="B17" s="21">
        <v>1311050</v>
      </c>
      <c r="C17" s="21">
        <v>5501030</v>
      </c>
      <c r="D17" s="24" t="s">
        <v>33</v>
      </c>
      <c r="F17" s="54">
        <f>'bal sheet 2017'!J17</f>
        <v>47946.51</v>
      </c>
      <c r="G17" s="54">
        <v>0</v>
      </c>
      <c r="H17" s="54">
        <v>0</v>
      </c>
      <c r="I17" s="54">
        <v>0</v>
      </c>
      <c r="J17" s="54">
        <f t="shared" ref="J17:J22" si="6">SUM(F17:I17)</f>
        <v>47946.51</v>
      </c>
      <c r="L17" s="74">
        <v>0</v>
      </c>
      <c r="M17" s="74">
        <v>0</v>
      </c>
      <c r="N17" s="74">
        <v>0</v>
      </c>
      <c r="O17" s="74">
        <v>0</v>
      </c>
      <c r="P17" s="74">
        <f t="shared" si="5"/>
        <v>0</v>
      </c>
    </row>
    <row r="18" spans="1:16" x14ac:dyDescent="0.25">
      <c r="A18" s="22">
        <v>331</v>
      </c>
      <c r="B18" s="21">
        <v>1311050</v>
      </c>
      <c r="C18" s="21">
        <v>5501030</v>
      </c>
      <c r="D18" s="24" t="s">
        <v>34</v>
      </c>
      <c r="F18" s="54">
        <f>'bal sheet 2017'!J18</f>
        <v>7795.46</v>
      </c>
      <c r="G18" s="54">
        <v>0</v>
      </c>
      <c r="H18" s="54">
        <v>0</v>
      </c>
      <c r="I18" s="54">
        <v>-7795.46</v>
      </c>
      <c r="J18" s="54">
        <f t="shared" si="6"/>
        <v>0</v>
      </c>
      <c r="L18" s="74">
        <v>0</v>
      </c>
      <c r="M18" s="74">
        <v>0</v>
      </c>
      <c r="N18" s="74">
        <v>0</v>
      </c>
      <c r="O18" s="74">
        <v>0</v>
      </c>
      <c r="P18" s="74">
        <f t="shared" si="5"/>
        <v>0</v>
      </c>
    </row>
    <row r="19" spans="1:16" x14ac:dyDescent="0.25">
      <c r="A19" s="21" t="s">
        <v>35</v>
      </c>
      <c r="B19" s="21">
        <v>1311050</v>
      </c>
      <c r="C19" s="21">
        <v>5501030</v>
      </c>
      <c r="D19" s="22" t="s">
        <v>36</v>
      </c>
      <c r="F19" s="54">
        <f>'bal sheet 2017'!J19</f>
        <v>2120526.08</v>
      </c>
      <c r="G19" s="54">
        <v>7018.41</v>
      </c>
      <c r="H19" s="54">
        <v>-54430.31</v>
      </c>
      <c r="I19" s="54">
        <v>7795.46</v>
      </c>
      <c r="J19" s="54">
        <f t="shared" si="6"/>
        <v>2080909.6400000001</v>
      </c>
      <c r="L19" s="74">
        <v>0</v>
      </c>
      <c r="M19" s="74">
        <v>0</v>
      </c>
      <c r="N19" s="74">
        <v>0</v>
      </c>
      <c r="O19" s="74">
        <v>0</v>
      </c>
      <c r="P19" s="74">
        <f t="shared" si="5"/>
        <v>0</v>
      </c>
    </row>
    <row r="20" spans="1:16" x14ac:dyDescent="0.25">
      <c r="A20" s="22" t="s">
        <v>37</v>
      </c>
      <c r="B20" s="21">
        <v>1311050</v>
      </c>
      <c r="C20" s="21">
        <v>5501030</v>
      </c>
      <c r="D20" s="22" t="s">
        <v>38</v>
      </c>
      <c r="F20" s="54">
        <f>'bal sheet 2017'!J20</f>
        <v>867475.87</v>
      </c>
      <c r="G20" s="54">
        <v>20567.63</v>
      </c>
      <c r="H20" s="54">
        <v>-153479.12</v>
      </c>
      <c r="I20" s="54">
        <v>4500</v>
      </c>
      <c r="J20" s="54">
        <f t="shared" si="6"/>
        <v>739064.38</v>
      </c>
      <c r="L20" s="74">
        <v>0</v>
      </c>
      <c r="M20" s="74">
        <v>0</v>
      </c>
      <c r="N20" s="74">
        <v>0</v>
      </c>
      <c r="O20" s="74">
        <v>0</v>
      </c>
      <c r="P20" s="74">
        <f t="shared" si="5"/>
        <v>0</v>
      </c>
    </row>
    <row r="21" spans="1:16" x14ac:dyDescent="0.25">
      <c r="A21" s="22" t="s">
        <v>39</v>
      </c>
      <c r="B21" s="21">
        <v>1311050</v>
      </c>
      <c r="C21" s="21">
        <v>5501030</v>
      </c>
      <c r="D21" s="24" t="s">
        <v>40</v>
      </c>
      <c r="F21" s="54">
        <f>'bal sheet 2017'!J21</f>
        <v>180880.93</v>
      </c>
      <c r="G21" s="54">
        <v>0</v>
      </c>
      <c r="H21" s="54">
        <v>-26742.93</v>
      </c>
      <c r="I21" s="54">
        <v>0</v>
      </c>
      <c r="J21" s="54">
        <f t="shared" si="6"/>
        <v>154138</v>
      </c>
      <c r="L21" s="74">
        <v>0</v>
      </c>
      <c r="M21" s="74">
        <v>0</v>
      </c>
      <c r="N21" s="74">
        <v>0</v>
      </c>
      <c r="O21" s="74">
        <v>0</v>
      </c>
      <c r="P21" s="74">
        <f t="shared" si="5"/>
        <v>0</v>
      </c>
    </row>
    <row r="22" spans="1:16" x14ac:dyDescent="0.25">
      <c r="A22" s="22">
        <v>339</v>
      </c>
      <c r="B22" s="21">
        <v>1311050</v>
      </c>
      <c r="C22" s="21">
        <v>5501030</v>
      </c>
      <c r="D22" s="15" t="s">
        <v>357</v>
      </c>
      <c r="F22" s="54">
        <f>'bal sheet 2017'!J22</f>
        <v>10790.25</v>
      </c>
      <c r="G22" s="54">
        <v>0</v>
      </c>
      <c r="H22" s="54">
        <v>0</v>
      </c>
      <c r="I22" s="54">
        <v>0</v>
      </c>
      <c r="J22" s="54">
        <f t="shared" si="6"/>
        <v>10790.25</v>
      </c>
      <c r="L22" s="74">
        <v>0</v>
      </c>
      <c r="M22" s="74">
        <v>0</v>
      </c>
      <c r="N22" s="74">
        <v>0</v>
      </c>
      <c r="O22" s="74">
        <v>0</v>
      </c>
      <c r="P22" s="74">
        <f t="shared" si="5"/>
        <v>0</v>
      </c>
    </row>
    <row r="23" spans="1:16" x14ac:dyDescent="0.25">
      <c r="A23" s="23"/>
      <c r="B23" s="23"/>
      <c r="C23" s="23"/>
      <c r="D23" s="22" t="s">
        <v>30</v>
      </c>
      <c r="F23" s="61">
        <f>SUM(F16:F22)</f>
        <v>3332453.3000000003</v>
      </c>
      <c r="G23" s="61">
        <f t="shared" ref="G23:J23" si="7">SUM(G16:G22)</f>
        <v>27603.040000000001</v>
      </c>
      <c r="H23" s="61">
        <f t="shared" si="7"/>
        <v>-234652.36</v>
      </c>
      <c r="I23" s="61">
        <f t="shared" si="7"/>
        <v>4500</v>
      </c>
      <c r="J23" s="61">
        <f t="shared" si="7"/>
        <v>3129903.98</v>
      </c>
      <c r="L23" s="75">
        <v>0</v>
      </c>
      <c r="M23" s="75">
        <f>SUM(M16:M22)</f>
        <v>0</v>
      </c>
      <c r="N23" s="75">
        <f>SUM(N16:N22)</f>
        <v>0</v>
      </c>
      <c r="O23" s="75">
        <f>SUM(O16:O22)</f>
        <v>0</v>
      </c>
      <c r="P23" s="75">
        <f>SUM(P16:P22)</f>
        <v>0</v>
      </c>
    </row>
    <row r="24" spans="1:16" x14ac:dyDescent="0.25">
      <c r="A24" s="23"/>
      <c r="B24" s="23"/>
      <c r="C24" s="23"/>
      <c r="D24" s="15"/>
    </row>
    <row r="25" spans="1:16" x14ac:dyDescent="0.25">
      <c r="A25" s="23"/>
      <c r="B25" s="23"/>
      <c r="C25" s="23"/>
      <c r="D25" s="14" t="s">
        <v>41</v>
      </c>
    </row>
    <row r="26" spans="1:16" x14ac:dyDescent="0.25">
      <c r="A26" s="25" t="s">
        <v>42</v>
      </c>
      <c r="B26" s="25">
        <v>1311030</v>
      </c>
      <c r="C26" s="25" t="s">
        <v>26</v>
      </c>
      <c r="D26" s="15" t="s">
        <v>43</v>
      </c>
      <c r="F26" s="54">
        <v>74294.61</v>
      </c>
      <c r="J26" s="54">
        <f t="shared" ref="J26:J40" si="8">SUM(F26:I26)</f>
        <v>74294.61</v>
      </c>
      <c r="L26" s="74">
        <v>0</v>
      </c>
      <c r="M26" s="74">
        <v>0</v>
      </c>
      <c r="N26" s="74">
        <v>0</v>
      </c>
      <c r="O26" s="74">
        <v>0</v>
      </c>
      <c r="P26" s="74">
        <f t="shared" ref="P26:P40" si="9">SUM(L26:O26)</f>
        <v>0</v>
      </c>
    </row>
    <row r="27" spans="1:16" x14ac:dyDescent="0.25">
      <c r="A27" s="25">
        <v>35002</v>
      </c>
      <c r="B27" s="25">
        <v>1311030</v>
      </c>
      <c r="C27" s="25" t="s">
        <v>26</v>
      </c>
      <c r="D27" s="15" t="s">
        <v>44</v>
      </c>
      <c r="F27" s="54">
        <v>186820.97</v>
      </c>
      <c r="J27" s="54">
        <f t="shared" si="8"/>
        <v>186820.97</v>
      </c>
      <c r="L27" s="74">
        <v>0</v>
      </c>
      <c r="M27" s="74">
        <v>0</v>
      </c>
      <c r="N27" s="74">
        <v>0</v>
      </c>
      <c r="O27" s="74">
        <v>0</v>
      </c>
      <c r="P27" s="74">
        <f t="shared" si="9"/>
        <v>0</v>
      </c>
    </row>
    <row r="28" spans="1:16" x14ac:dyDescent="0.25">
      <c r="A28" s="25">
        <v>35005</v>
      </c>
      <c r="B28" s="25">
        <v>1311030</v>
      </c>
      <c r="C28" s="25">
        <v>5501033</v>
      </c>
      <c r="D28" s="15" t="s">
        <v>363</v>
      </c>
      <c r="F28" s="54">
        <v>1494.93</v>
      </c>
      <c r="I28" s="54">
        <v>-1494.93</v>
      </c>
      <c r="J28" s="54">
        <f t="shared" si="8"/>
        <v>0</v>
      </c>
      <c r="L28" s="74">
        <v>0</v>
      </c>
      <c r="M28" s="74">
        <v>0</v>
      </c>
      <c r="N28" s="74">
        <v>0</v>
      </c>
      <c r="O28" s="74">
        <v>0</v>
      </c>
      <c r="P28" s="74">
        <f t="shared" si="9"/>
        <v>0</v>
      </c>
    </row>
    <row r="29" spans="1:16" x14ac:dyDescent="0.25">
      <c r="A29" s="25">
        <v>35006</v>
      </c>
      <c r="B29" s="25">
        <v>1311030</v>
      </c>
      <c r="C29" s="25">
        <v>5501033</v>
      </c>
      <c r="D29" s="15" t="s">
        <v>364</v>
      </c>
      <c r="F29" s="54">
        <v>0</v>
      </c>
      <c r="J29" s="54">
        <f t="shared" si="8"/>
        <v>0</v>
      </c>
      <c r="L29" s="74">
        <v>0</v>
      </c>
      <c r="M29" s="74">
        <v>0</v>
      </c>
      <c r="N29" s="74">
        <v>0</v>
      </c>
      <c r="O29" s="74">
        <v>0</v>
      </c>
      <c r="P29" s="74">
        <f t="shared" si="9"/>
        <v>0</v>
      </c>
    </row>
    <row r="30" spans="1:16" x14ac:dyDescent="0.25">
      <c r="A30" s="24">
        <v>351</v>
      </c>
      <c r="B30" s="25">
        <v>1311052</v>
      </c>
      <c r="C30" s="25">
        <v>5501033</v>
      </c>
      <c r="D30" s="22" t="s">
        <v>45</v>
      </c>
      <c r="F30" s="54">
        <v>706162.11</v>
      </c>
      <c r="G30" s="54">
        <v>17406.009999999998</v>
      </c>
      <c r="J30" s="54">
        <f t="shared" si="8"/>
        <v>723568.12</v>
      </c>
      <c r="L30" s="74">
        <v>0</v>
      </c>
      <c r="M30" s="74">
        <v>0</v>
      </c>
      <c r="N30" s="74">
        <v>0</v>
      </c>
      <c r="O30" s="74">
        <v>0</v>
      </c>
      <c r="P30" s="74">
        <f t="shared" si="9"/>
        <v>0</v>
      </c>
    </row>
    <row r="31" spans="1:16" x14ac:dyDescent="0.25">
      <c r="A31" s="24">
        <v>352</v>
      </c>
      <c r="B31" s="25">
        <v>1311052</v>
      </c>
      <c r="C31" s="25">
        <v>5501033</v>
      </c>
      <c r="D31" s="22" t="s">
        <v>46</v>
      </c>
      <c r="F31" s="54">
        <v>8219579.4400000004</v>
      </c>
      <c r="G31" s="54">
        <v>44220.75</v>
      </c>
      <c r="I31" s="54">
        <v>1494.93</v>
      </c>
      <c r="J31" s="54">
        <f t="shared" si="8"/>
        <v>8265295.1200000001</v>
      </c>
      <c r="L31" s="74">
        <v>0</v>
      </c>
      <c r="M31" s="74">
        <v>0</v>
      </c>
      <c r="N31" s="74">
        <v>0</v>
      </c>
      <c r="O31" s="74">
        <v>0</v>
      </c>
      <c r="P31" s="74">
        <f t="shared" si="9"/>
        <v>0</v>
      </c>
    </row>
    <row r="32" spans="1:16" x14ac:dyDescent="0.25">
      <c r="A32" s="25" t="s">
        <v>47</v>
      </c>
      <c r="B32" s="25" t="s">
        <v>48</v>
      </c>
      <c r="C32" s="25">
        <v>5505300</v>
      </c>
      <c r="D32" s="15" t="s">
        <v>49</v>
      </c>
      <c r="F32" s="54">
        <v>860396.29</v>
      </c>
      <c r="J32" s="54">
        <f t="shared" si="8"/>
        <v>860396.29</v>
      </c>
      <c r="L32" s="74">
        <v>0</v>
      </c>
      <c r="M32" s="74">
        <v>0</v>
      </c>
      <c r="N32" s="74">
        <v>0</v>
      </c>
      <c r="O32" s="74">
        <v>0</v>
      </c>
      <c r="P32" s="74">
        <f t="shared" si="9"/>
        <v>0</v>
      </c>
    </row>
    <row r="33" spans="1:16" x14ac:dyDescent="0.25">
      <c r="A33" s="25" t="s">
        <v>50</v>
      </c>
      <c r="B33" s="25">
        <v>1311052</v>
      </c>
      <c r="C33" s="25">
        <v>5501033</v>
      </c>
      <c r="D33" s="15" t="s">
        <v>51</v>
      </c>
      <c r="F33" s="54">
        <v>1759384.18</v>
      </c>
      <c r="J33" s="54">
        <f t="shared" si="8"/>
        <v>1759384.18</v>
      </c>
      <c r="L33" s="74">
        <v>0</v>
      </c>
      <c r="M33" s="74">
        <v>0</v>
      </c>
      <c r="N33" s="74">
        <v>0</v>
      </c>
      <c r="O33" s="74">
        <v>0</v>
      </c>
      <c r="P33" s="74">
        <f t="shared" si="9"/>
        <v>0</v>
      </c>
    </row>
    <row r="34" spans="1:16" x14ac:dyDescent="0.25">
      <c r="A34" s="25" t="s">
        <v>52</v>
      </c>
      <c r="B34" s="25">
        <v>1311052</v>
      </c>
      <c r="C34" s="25">
        <v>5501033</v>
      </c>
      <c r="D34" s="15" t="s">
        <v>53</v>
      </c>
      <c r="F34" s="54">
        <v>294306.84000000003</v>
      </c>
      <c r="J34" s="54">
        <f t="shared" si="8"/>
        <v>294306.84000000003</v>
      </c>
      <c r="L34" s="74">
        <v>0</v>
      </c>
      <c r="M34" s="74">
        <v>0</v>
      </c>
      <c r="N34" s="74">
        <v>0</v>
      </c>
      <c r="O34" s="74">
        <v>0</v>
      </c>
      <c r="P34" s="74">
        <f t="shared" si="9"/>
        <v>0</v>
      </c>
    </row>
    <row r="35" spans="1:16" x14ac:dyDescent="0.25">
      <c r="A35" s="25" t="s">
        <v>54</v>
      </c>
      <c r="B35" s="25">
        <v>1311052</v>
      </c>
      <c r="C35" s="25">
        <v>5501033</v>
      </c>
      <c r="D35" s="15" t="s">
        <v>55</v>
      </c>
      <c r="F35" s="54">
        <v>6074566.5500000007</v>
      </c>
      <c r="G35" s="54">
        <v>8696.4500000000007</v>
      </c>
      <c r="J35" s="54">
        <f t="shared" si="8"/>
        <v>6083263.0000000009</v>
      </c>
      <c r="L35" s="74">
        <v>0</v>
      </c>
      <c r="M35" s="74">
        <v>0</v>
      </c>
      <c r="N35" s="74">
        <v>0</v>
      </c>
      <c r="O35" s="74">
        <v>0</v>
      </c>
      <c r="P35" s="74">
        <f t="shared" si="9"/>
        <v>0</v>
      </c>
    </row>
    <row r="36" spans="1:16" x14ac:dyDescent="0.25">
      <c r="A36" s="25" t="s">
        <v>56</v>
      </c>
      <c r="B36" s="25">
        <v>1311052</v>
      </c>
      <c r="C36" s="25">
        <v>5501033</v>
      </c>
      <c r="D36" s="15" t="s">
        <v>57</v>
      </c>
      <c r="F36" s="54">
        <v>4411354.5</v>
      </c>
      <c r="G36" s="54">
        <v>66627.55</v>
      </c>
      <c r="H36" s="54">
        <v>-10790</v>
      </c>
      <c r="J36" s="54">
        <f t="shared" si="8"/>
        <v>4467192.05</v>
      </c>
      <c r="L36" s="74">
        <v>0</v>
      </c>
      <c r="M36" s="74">
        <v>0</v>
      </c>
      <c r="N36" s="74">
        <v>0</v>
      </c>
      <c r="O36" s="74">
        <v>0</v>
      </c>
      <c r="P36" s="74">
        <f t="shared" si="9"/>
        <v>0</v>
      </c>
    </row>
    <row r="37" spans="1:16" x14ac:dyDescent="0.25">
      <c r="A37" s="25" t="s">
        <v>58</v>
      </c>
      <c r="B37" s="25">
        <v>1311052</v>
      </c>
      <c r="C37" s="25">
        <v>5501033</v>
      </c>
      <c r="D37" s="15" t="s">
        <v>59</v>
      </c>
      <c r="F37" s="54">
        <v>1153241.2</v>
      </c>
      <c r="H37" s="54">
        <v>-2951.55</v>
      </c>
      <c r="J37" s="54">
        <f t="shared" si="8"/>
        <v>1150289.6499999999</v>
      </c>
      <c r="L37" s="74">
        <v>0</v>
      </c>
      <c r="M37" s="74">
        <v>0</v>
      </c>
      <c r="N37" s="74">
        <v>0</v>
      </c>
      <c r="O37" s="74">
        <v>0</v>
      </c>
      <c r="P37" s="74">
        <f t="shared" si="9"/>
        <v>0</v>
      </c>
    </row>
    <row r="38" spans="1:16" x14ac:dyDescent="0.25">
      <c r="A38" s="25">
        <v>356</v>
      </c>
      <c r="B38" s="25">
        <v>1311052</v>
      </c>
      <c r="C38" s="25">
        <v>5501033</v>
      </c>
      <c r="D38" s="15" t="s">
        <v>60</v>
      </c>
      <c r="F38" s="54">
        <v>6408247.0099999998</v>
      </c>
      <c r="G38" s="54">
        <v>8552.4</v>
      </c>
      <c r="J38" s="54">
        <f t="shared" si="8"/>
        <v>6416799.4100000001</v>
      </c>
      <c r="L38" s="74">
        <v>0</v>
      </c>
      <c r="M38" s="74">
        <v>0</v>
      </c>
      <c r="N38" s="74">
        <v>0</v>
      </c>
      <c r="O38" s="74">
        <v>0</v>
      </c>
      <c r="P38" s="74">
        <f t="shared" si="9"/>
        <v>0</v>
      </c>
    </row>
    <row r="39" spans="1:16" x14ac:dyDescent="0.25">
      <c r="A39" s="25" t="s">
        <v>61</v>
      </c>
      <c r="B39" s="25">
        <v>1311052</v>
      </c>
      <c r="C39" s="25">
        <v>5501033</v>
      </c>
      <c r="D39" s="15" t="s">
        <v>62</v>
      </c>
      <c r="F39" s="54">
        <v>109795.01</v>
      </c>
      <c r="J39" s="54">
        <f t="shared" si="8"/>
        <v>109795.01</v>
      </c>
      <c r="L39" s="74">
        <v>0</v>
      </c>
      <c r="M39" s="74">
        <v>0</v>
      </c>
      <c r="N39" s="74">
        <v>0</v>
      </c>
      <c r="O39" s="74">
        <v>0</v>
      </c>
      <c r="P39" s="74">
        <f t="shared" si="9"/>
        <v>0</v>
      </c>
    </row>
    <row r="40" spans="1:16" x14ac:dyDescent="0.25">
      <c r="A40" s="25" t="s">
        <v>362</v>
      </c>
      <c r="B40" s="25">
        <v>1311052</v>
      </c>
      <c r="C40" s="25">
        <v>5501033</v>
      </c>
      <c r="D40" s="15" t="s">
        <v>357</v>
      </c>
      <c r="F40" s="54">
        <v>13116.18</v>
      </c>
      <c r="J40" s="54">
        <f t="shared" si="8"/>
        <v>13116.18</v>
      </c>
      <c r="L40" s="74">
        <v>0</v>
      </c>
      <c r="M40" s="74">
        <v>0</v>
      </c>
      <c r="N40" s="74">
        <v>0</v>
      </c>
      <c r="O40" s="74">
        <v>0</v>
      </c>
      <c r="P40" s="74">
        <f t="shared" si="9"/>
        <v>0</v>
      </c>
    </row>
    <row r="41" spans="1:16" x14ac:dyDescent="0.25">
      <c r="A41" s="23"/>
      <c r="B41" s="23"/>
      <c r="C41" s="23"/>
      <c r="D41" s="15" t="s">
        <v>30</v>
      </c>
      <c r="F41" s="55">
        <f>SUM(F26:F40)</f>
        <v>30272759.820000004</v>
      </c>
      <c r="G41" s="55">
        <f t="shared" ref="G41:J41" si="10">SUM(G26:G40)</f>
        <v>145503.16</v>
      </c>
      <c r="H41" s="55">
        <f t="shared" si="10"/>
        <v>-13741.55</v>
      </c>
      <c r="I41" s="55">
        <f t="shared" si="10"/>
        <v>0</v>
      </c>
      <c r="J41" s="55">
        <f t="shared" si="10"/>
        <v>30404521.43</v>
      </c>
      <c r="L41" s="75">
        <v>0</v>
      </c>
      <c r="M41" s="75">
        <f t="shared" ref="M41:P41" si="11">SUM(M26:M40)</f>
        <v>0</v>
      </c>
      <c r="N41" s="75">
        <f t="shared" si="11"/>
        <v>0</v>
      </c>
      <c r="O41" s="75">
        <f t="shared" si="11"/>
        <v>0</v>
      </c>
      <c r="P41" s="75">
        <f t="shared" si="11"/>
        <v>0</v>
      </c>
    </row>
    <row r="42" spans="1:16" x14ac:dyDescent="0.25">
      <c r="A42" s="23"/>
      <c r="B42" s="23"/>
      <c r="C42" s="23"/>
      <c r="D42" s="15"/>
    </row>
    <row r="43" spans="1:16" x14ac:dyDescent="0.25">
      <c r="A43" s="23"/>
      <c r="B43" s="23"/>
      <c r="C43" s="23"/>
      <c r="D43" s="16" t="s">
        <v>63</v>
      </c>
      <c r="J43" s="54">
        <f t="shared" ref="J43:J53" si="12">SUM(F43:I43)</f>
        <v>0</v>
      </c>
    </row>
    <row r="44" spans="1:16" x14ac:dyDescent="0.25">
      <c r="A44" s="21" t="s">
        <v>64</v>
      </c>
      <c r="B44" s="21">
        <v>1311030</v>
      </c>
      <c r="C44" s="21" t="s">
        <v>26</v>
      </c>
      <c r="D44" s="22" t="s">
        <v>65</v>
      </c>
      <c r="F44" s="54">
        <v>425055.51</v>
      </c>
      <c r="G44" s="54">
        <v>0</v>
      </c>
      <c r="H44" s="54">
        <v>0</v>
      </c>
      <c r="I44" s="54">
        <v>0</v>
      </c>
      <c r="J44" s="54">
        <f t="shared" si="12"/>
        <v>425055.51</v>
      </c>
      <c r="L44" s="74">
        <v>0</v>
      </c>
      <c r="M44" s="74">
        <v>0</v>
      </c>
      <c r="N44" s="74">
        <v>0</v>
      </c>
      <c r="O44" s="74">
        <v>0</v>
      </c>
      <c r="P44" s="74">
        <f t="shared" ref="P44:P53" si="13">SUM(L44:O44)</f>
        <v>0</v>
      </c>
    </row>
    <row r="45" spans="1:16" x14ac:dyDescent="0.25">
      <c r="A45" s="21" t="s">
        <v>66</v>
      </c>
      <c r="B45" s="21">
        <v>1311030</v>
      </c>
      <c r="C45" s="21" t="s">
        <v>26</v>
      </c>
      <c r="D45" s="22" t="s">
        <v>67</v>
      </c>
      <c r="F45" s="54">
        <v>1250583.26</v>
      </c>
      <c r="G45" s="54">
        <v>34</v>
      </c>
      <c r="H45" s="54">
        <v>0</v>
      </c>
      <c r="I45" s="54">
        <v>0</v>
      </c>
      <c r="J45" s="54">
        <f t="shared" si="12"/>
        <v>1250617.26</v>
      </c>
      <c r="L45" s="74">
        <v>0</v>
      </c>
      <c r="M45" s="74">
        <v>0</v>
      </c>
      <c r="N45" s="74">
        <v>0</v>
      </c>
      <c r="O45" s="74">
        <v>0</v>
      </c>
      <c r="P45" s="74">
        <f t="shared" si="13"/>
        <v>0</v>
      </c>
    </row>
    <row r="46" spans="1:16" x14ac:dyDescent="0.25">
      <c r="A46" s="21">
        <v>3653</v>
      </c>
      <c r="B46" s="21">
        <v>1311060</v>
      </c>
      <c r="C46" s="21">
        <v>5501040</v>
      </c>
      <c r="D46" s="22" t="s">
        <v>365</v>
      </c>
      <c r="F46" s="54">
        <v>163626.10999999999</v>
      </c>
      <c r="G46" s="54">
        <v>0</v>
      </c>
      <c r="H46" s="54">
        <v>-163626.10999999999</v>
      </c>
      <c r="I46" s="54">
        <v>0</v>
      </c>
      <c r="J46" s="54">
        <f t="shared" si="12"/>
        <v>0</v>
      </c>
      <c r="L46" s="74">
        <v>0</v>
      </c>
      <c r="M46" s="74">
        <v>0</v>
      </c>
      <c r="N46" s="74">
        <v>0</v>
      </c>
      <c r="O46" s="74">
        <v>0</v>
      </c>
      <c r="P46" s="74">
        <f t="shared" si="13"/>
        <v>0</v>
      </c>
    </row>
    <row r="47" spans="1:16" x14ac:dyDescent="0.25">
      <c r="A47" s="21" t="s">
        <v>68</v>
      </c>
      <c r="B47" s="21">
        <v>1311060</v>
      </c>
      <c r="C47" s="21">
        <v>5501040</v>
      </c>
      <c r="D47" s="22" t="s">
        <v>69</v>
      </c>
      <c r="F47" s="54">
        <v>257175.01</v>
      </c>
      <c r="G47" s="54">
        <v>2787.36</v>
      </c>
      <c r="H47" s="54">
        <v>-594.70000000000005</v>
      </c>
      <c r="I47" s="54">
        <v>0</v>
      </c>
      <c r="J47" s="54">
        <f t="shared" si="12"/>
        <v>259367.66999999998</v>
      </c>
      <c r="L47" s="74">
        <v>0</v>
      </c>
      <c r="M47" s="74">
        <v>0</v>
      </c>
      <c r="N47" s="74">
        <v>0</v>
      </c>
      <c r="O47" s="74">
        <v>0</v>
      </c>
      <c r="P47" s="74">
        <f t="shared" si="13"/>
        <v>0</v>
      </c>
    </row>
    <row r="48" spans="1:16" x14ac:dyDescent="0.25">
      <c r="A48" s="21" t="s">
        <v>70</v>
      </c>
      <c r="B48" s="21">
        <v>1311060</v>
      </c>
      <c r="C48" s="21">
        <v>5501040</v>
      </c>
      <c r="D48" s="22" t="s">
        <v>71</v>
      </c>
      <c r="F48" s="54">
        <v>26633731.260000002</v>
      </c>
      <c r="G48" s="54">
        <v>941772.75</v>
      </c>
      <c r="H48" s="54">
        <v>-39297.67</v>
      </c>
      <c r="I48" s="54">
        <v>0</v>
      </c>
      <c r="J48" s="54">
        <f t="shared" si="12"/>
        <v>27536206.34</v>
      </c>
      <c r="L48" s="74">
        <v>0</v>
      </c>
      <c r="M48" s="74">
        <v>0</v>
      </c>
      <c r="N48" s="74">
        <v>0</v>
      </c>
      <c r="O48" s="74">
        <v>0</v>
      </c>
      <c r="P48" s="74">
        <f t="shared" si="13"/>
        <v>0</v>
      </c>
    </row>
    <row r="49" spans="1:16" x14ac:dyDescent="0.25">
      <c r="A49" s="21">
        <v>3671</v>
      </c>
      <c r="B49" s="21">
        <v>1311060</v>
      </c>
      <c r="C49" s="21">
        <v>5501040</v>
      </c>
      <c r="D49" s="22" t="s">
        <v>71</v>
      </c>
      <c r="F49" s="54">
        <v>18389359.16</v>
      </c>
      <c r="G49" s="54">
        <v>9841</v>
      </c>
      <c r="H49" s="54">
        <v>0</v>
      </c>
      <c r="I49" s="54">
        <v>0</v>
      </c>
      <c r="J49" s="54">
        <f t="shared" si="12"/>
        <v>18399200.16</v>
      </c>
      <c r="L49" s="74">
        <v>0</v>
      </c>
      <c r="M49" s="74">
        <v>0</v>
      </c>
      <c r="N49" s="74">
        <v>0</v>
      </c>
      <c r="O49" s="74">
        <v>0</v>
      </c>
      <c r="P49" s="74">
        <f t="shared" si="13"/>
        <v>0</v>
      </c>
    </row>
    <row r="50" spans="1:16" x14ac:dyDescent="0.25">
      <c r="A50" s="21" t="s">
        <v>72</v>
      </c>
      <c r="B50" s="21">
        <v>1311060</v>
      </c>
      <c r="C50" s="21">
        <v>5501040</v>
      </c>
      <c r="D50" s="22" t="s">
        <v>73</v>
      </c>
      <c r="F50" s="54">
        <v>8706861.8499999996</v>
      </c>
      <c r="G50" s="54">
        <v>40169.53</v>
      </c>
      <c r="H50" s="54">
        <v>-32636.27</v>
      </c>
      <c r="I50" s="54">
        <v>0</v>
      </c>
      <c r="J50" s="54">
        <f t="shared" si="12"/>
        <v>8714395.1099999994</v>
      </c>
      <c r="L50" s="74">
        <v>0</v>
      </c>
      <c r="M50" s="74">
        <v>0</v>
      </c>
      <c r="N50" s="74">
        <v>0</v>
      </c>
      <c r="O50" s="74">
        <v>0</v>
      </c>
      <c r="P50" s="74">
        <f t="shared" si="13"/>
        <v>0</v>
      </c>
    </row>
    <row r="51" spans="1:16" x14ac:dyDescent="0.25">
      <c r="A51" s="21" t="s">
        <v>74</v>
      </c>
      <c r="B51" s="21">
        <v>1311060</v>
      </c>
      <c r="C51" s="21">
        <v>5501040</v>
      </c>
      <c r="D51" s="22" t="s">
        <v>75</v>
      </c>
      <c r="F51" s="54">
        <v>4164393.19</v>
      </c>
      <c r="G51" s="54">
        <v>17324.39</v>
      </c>
      <c r="H51" s="54">
        <v>-390248.62</v>
      </c>
      <c r="I51" s="54">
        <v>-4500</v>
      </c>
      <c r="J51" s="54">
        <f t="shared" si="12"/>
        <v>3786968.96</v>
      </c>
      <c r="L51" s="74">
        <v>0</v>
      </c>
      <c r="M51" s="74">
        <v>0</v>
      </c>
      <c r="N51" s="74">
        <v>0</v>
      </c>
      <c r="O51" s="74">
        <v>0</v>
      </c>
      <c r="P51" s="74">
        <f t="shared" si="13"/>
        <v>0</v>
      </c>
    </row>
    <row r="52" spans="1:16" x14ac:dyDescent="0.25">
      <c r="A52" s="21" t="s">
        <v>76</v>
      </c>
      <c r="B52" s="21">
        <v>1311060</v>
      </c>
      <c r="C52" s="21">
        <v>5501040</v>
      </c>
      <c r="D52" s="22" t="s">
        <v>77</v>
      </c>
      <c r="F52" s="54">
        <v>441762.69</v>
      </c>
      <c r="G52" s="54">
        <v>0</v>
      </c>
      <c r="H52" s="54">
        <v>-50628.5</v>
      </c>
      <c r="I52" s="54">
        <v>0</v>
      </c>
      <c r="J52" s="54">
        <f t="shared" si="12"/>
        <v>391134.19</v>
      </c>
      <c r="L52" s="74">
        <v>0</v>
      </c>
      <c r="M52" s="74">
        <v>0</v>
      </c>
      <c r="N52" s="74">
        <v>0</v>
      </c>
      <c r="O52" s="74">
        <v>0</v>
      </c>
      <c r="P52" s="74">
        <f t="shared" si="13"/>
        <v>0</v>
      </c>
    </row>
    <row r="53" spans="1:16" x14ac:dyDescent="0.25">
      <c r="A53" s="21">
        <v>372</v>
      </c>
      <c r="B53" s="21">
        <v>1311060</v>
      </c>
      <c r="C53" s="21">
        <v>5501040</v>
      </c>
      <c r="D53" s="15" t="s">
        <v>357</v>
      </c>
      <c r="F53" s="54">
        <v>37068.01</v>
      </c>
      <c r="G53" s="54">
        <v>0</v>
      </c>
      <c r="H53" s="54">
        <v>0</v>
      </c>
      <c r="I53" s="54">
        <v>0</v>
      </c>
      <c r="J53" s="54">
        <f t="shared" si="12"/>
        <v>37068.01</v>
      </c>
      <c r="L53" s="74">
        <v>0</v>
      </c>
      <c r="M53" s="74">
        <v>0</v>
      </c>
      <c r="N53" s="74">
        <v>0</v>
      </c>
      <c r="O53" s="74">
        <v>0</v>
      </c>
      <c r="P53" s="74">
        <f t="shared" si="13"/>
        <v>0</v>
      </c>
    </row>
    <row r="54" spans="1:16" x14ac:dyDescent="0.25">
      <c r="A54" s="23"/>
      <c r="B54" s="23"/>
      <c r="C54" s="23"/>
      <c r="D54" s="22" t="s">
        <v>30</v>
      </c>
      <c r="F54" s="61">
        <f>SUM(F44:F53)</f>
        <v>60469616.049999997</v>
      </c>
      <c r="G54" s="61">
        <f t="shared" ref="G54:I54" si="14">SUM(G44:G53)</f>
        <v>1011929.03</v>
      </c>
      <c r="H54" s="61">
        <f t="shared" si="14"/>
        <v>-677031.87</v>
      </c>
      <c r="I54" s="61">
        <f t="shared" si="14"/>
        <v>-4500</v>
      </c>
      <c r="J54" s="61">
        <f>SUM(F54:I54)</f>
        <v>60800013.210000001</v>
      </c>
      <c r="L54" s="75">
        <v>0</v>
      </c>
      <c r="M54" s="75">
        <f t="shared" ref="M54:P54" si="15">SUM(M44:M53)</f>
        <v>0</v>
      </c>
      <c r="N54" s="75">
        <f t="shared" si="15"/>
        <v>0</v>
      </c>
      <c r="O54" s="75">
        <f t="shared" si="15"/>
        <v>0</v>
      </c>
      <c r="P54" s="75">
        <f t="shared" si="15"/>
        <v>0</v>
      </c>
    </row>
    <row r="55" spans="1:16" x14ac:dyDescent="0.25">
      <c r="A55" s="15"/>
      <c r="B55" s="15"/>
      <c r="C55" s="15"/>
      <c r="D55" s="15"/>
    </row>
    <row r="56" spans="1:16" x14ac:dyDescent="0.25">
      <c r="A56" s="23"/>
      <c r="B56" s="23"/>
      <c r="C56" s="23"/>
      <c r="D56" s="16" t="s">
        <v>78</v>
      </c>
    </row>
    <row r="57" spans="1:16" x14ac:dyDescent="0.25">
      <c r="A57" s="21" t="s">
        <v>79</v>
      </c>
      <c r="B57" s="21">
        <v>1311030</v>
      </c>
      <c r="C57" s="21" t="s">
        <v>26</v>
      </c>
      <c r="D57" s="22" t="s">
        <v>80</v>
      </c>
      <c r="F57" s="54">
        <v>267120.32</v>
      </c>
      <c r="G57" s="54">
        <v>14830.7</v>
      </c>
      <c r="H57" s="54">
        <v>0</v>
      </c>
      <c r="I57" s="54">
        <v>0</v>
      </c>
      <c r="J57" s="54">
        <f>SUM(F57:I57)</f>
        <v>281951.02</v>
      </c>
      <c r="L57" s="74">
        <v>0</v>
      </c>
      <c r="M57" s="74">
        <v>0</v>
      </c>
      <c r="N57" s="74">
        <v>0</v>
      </c>
      <c r="O57" s="74">
        <v>0</v>
      </c>
      <c r="P57" s="74">
        <f t="shared" ref="P57:P65" si="16">SUM(L57:O57)</f>
        <v>0</v>
      </c>
    </row>
    <row r="58" spans="1:16" x14ac:dyDescent="0.25">
      <c r="A58" s="21">
        <v>37401</v>
      </c>
      <c r="B58" s="21">
        <v>1311030</v>
      </c>
      <c r="C58" s="21" t="s">
        <v>26</v>
      </c>
      <c r="D58" s="22" t="s">
        <v>81</v>
      </c>
      <c r="F58" s="54">
        <v>75837.25</v>
      </c>
      <c r="G58" s="54">
        <v>0</v>
      </c>
      <c r="H58" s="54">
        <v>0</v>
      </c>
      <c r="I58" s="54">
        <v>0</v>
      </c>
      <c r="J58" s="54">
        <f t="shared" ref="J58:J67" si="17">SUM(F58:I58)</f>
        <v>75837.25</v>
      </c>
      <c r="L58" s="74">
        <v>0</v>
      </c>
      <c r="M58" s="74">
        <v>0</v>
      </c>
      <c r="N58" s="74">
        <v>0</v>
      </c>
      <c r="O58" s="74">
        <v>0</v>
      </c>
      <c r="P58" s="74">
        <f t="shared" si="16"/>
        <v>0</v>
      </c>
    </row>
    <row r="59" spans="1:16" x14ac:dyDescent="0.25">
      <c r="A59" s="21" t="s">
        <v>82</v>
      </c>
      <c r="B59" s="21">
        <v>1311070</v>
      </c>
      <c r="C59" s="21">
        <v>5501050</v>
      </c>
      <c r="D59" s="22" t="s">
        <v>69</v>
      </c>
      <c r="F59" s="54">
        <v>109015.16</v>
      </c>
      <c r="G59" s="54">
        <v>0</v>
      </c>
      <c r="H59" s="54">
        <v>-3150.9</v>
      </c>
      <c r="I59" s="54">
        <v>0</v>
      </c>
      <c r="J59" s="54">
        <f t="shared" si="17"/>
        <v>105864.26000000001</v>
      </c>
      <c r="L59" s="74">
        <v>0</v>
      </c>
      <c r="M59" s="74">
        <v>0</v>
      </c>
      <c r="N59" s="74">
        <v>0</v>
      </c>
      <c r="O59" s="74">
        <v>0</v>
      </c>
      <c r="P59" s="74">
        <f t="shared" si="16"/>
        <v>0</v>
      </c>
    </row>
    <row r="60" spans="1:16" x14ac:dyDescent="0.25">
      <c r="A60" s="21" t="s">
        <v>83</v>
      </c>
      <c r="B60" s="21">
        <v>1311070</v>
      </c>
      <c r="C60" s="21">
        <v>5501050</v>
      </c>
      <c r="D60" s="22" t="s">
        <v>84</v>
      </c>
      <c r="F60" s="54">
        <v>81116810.530000001</v>
      </c>
      <c r="G60" s="54">
        <v>3893676.33</v>
      </c>
      <c r="H60" s="54">
        <v>-241302.36</v>
      </c>
      <c r="I60" s="54">
        <v>0</v>
      </c>
      <c r="J60" s="54">
        <f t="shared" si="17"/>
        <v>84769184.5</v>
      </c>
      <c r="L60" s="74">
        <v>0</v>
      </c>
      <c r="M60" s="74">
        <v>0</v>
      </c>
      <c r="N60" s="74">
        <v>0</v>
      </c>
      <c r="O60" s="74">
        <v>0</v>
      </c>
      <c r="P60" s="74">
        <f t="shared" si="16"/>
        <v>0</v>
      </c>
    </row>
    <row r="61" spans="1:16" x14ac:dyDescent="0.25">
      <c r="A61" s="21" t="s">
        <v>85</v>
      </c>
      <c r="B61" s="21">
        <v>1311070</v>
      </c>
      <c r="C61" s="21">
        <v>5501050</v>
      </c>
      <c r="D61" s="22" t="s">
        <v>86</v>
      </c>
      <c r="F61" s="54">
        <v>2076708.56</v>
      </c>
      <c r="G61" s="54">
        <v>44965.13</v>
      </c>
      <c r="H61" s="54">
        <v>-12767.76</v>
      </c>
      <c r="I61" s="54">
        <v>0</v>
      </c>
      <c r="J61" s="54">
        <f t="shared" si="17"/>
        <v>2108905.9300000002</v>
      </c>
      <c r="L61" s="74">
        <v>0</v>
      </c>
      <c r="M61" s="74">
        <v>0</v>
      </c>
      <c r="N61" s="74">
        <v>0</v>
      </c>
      <c r="O61" s="74">
        <v>0</v>
      </c>
      <c r="P61" s="74">
        <f t="shared" si="16"/>
        <v>0</v>
      </c>
    </row>
    <row r="62" spans="1:16" x14ac:dyDescent="0.25">
      <c r="A62" s="21" t="s">
        <v>87</v>
      </c>
      <c r="B62" s="21">
        <v>1311070</v>
      </c>
      <c r="C62" s="21">
        <v>5501050</v>
      </c>
      <c r="D62" s="22" t="s">
        <v>88</v>
      </c>
      <c r="F62" s="54">
        <v>940048.75</v>
      </c>
      <c r="G62" s="54">
        <v>8896.81</v>
      </c>
      <c r="H62" s="54">
        <v>0</v>
      </c>
      <c r="I62" s="54">
        <v>0</v>
      </c>
      <c r="J62" s="54">
        <f t="shared" si="17"/>
        <v>948945.56</v>
      </c>
      <c r="L62" s="74">
        <v>0</v>
      </c>
      <c r="M62" s="74">
        <v>0</v>
      </c>
      <c r="N62" s="74">
        <v>0</v>
      </c>
      <c r="O62" s="74">
        <v>0</v>
      </c>
      <c r="P62" s="74">
        <f t="shared" si="16"/>
        <v>0</v>
      </c>
    </row>
    <row r="63" spans="1:16" x14ac:dyDescent="0.25">
      <c r="A63" s="22" t="s">
        <v>89</v>
      </c>
      <c r="B63" s="21">
        <v>1311070</v>
      </c>
      <c r="C63" s="21">
        <v>5501050</v>
      </c>
      <c r="D63" s="22" t="s">
        <v>90</v>
      </c>
      <c r="F63" s="54">
        <v>18872344.210000001</v>
      </c>
      <c r="G63" s="54">
        <v>1226931.78</v>
      </c>
      <c r="H63" s="54">
        <v>-231528.03</v>
      </c>
      <c r="I63" s="54">
        <v>0</v>
      </c>
      <c r="J63" s="54">
        <f t="shared" si="17"/>
        <v>19867747.960000001</v>
      </c>
      <c r="L63" s="74">
        <v>0</v>
      </c>
      <c r="M63" s="74">
        <v>0</v>
      </c>
      <c r="N63" s="74">
        <v>0</v>
      </c>
      <c r="O63" s="74">
        <v>0</v>
      </c>
      <c r="P63" s="74">
        <f t="shared" si="16"/>
        <v>0</v>
      </c>
    </row>
    <row r="64" spans="1:16" x14ac:dyDescent="0.25">
      <c r="A64" s="21" t="s">
        <v>91</v>
      </c>
      <c r="B64" s="21">
        <v>1311070</v>
      </c>
      <c r="C64" s="21">
        <v>5501050</v>
      </c>
      <c r="D64" s="22" t="s">
        <v>92</v>
      </c>
      <c r="F64" s="54">
        <v>9012708.6899999995</v>
      </c>
      <c r="G64" s="54">
        <v>555427.92000000004</v>
      </c>
      <c r="H64" s="54">
        <v>-303707.59999999998</v>
      </c>
      <c r="I64" s="54">
        <v>0</v>
      </c>
      <c r="J64" s="54">
        <f t="shared" si="17"/>
        <v>9264429.0099999998</v>
      </c>
      <c r="L64" s="76">
        <v>534221.43999999994</v>
      </c>
      <c r="M64" s="76">
        <v>41841.19</v>
      </c>
      <c r="N64" s="76">
        <v>-1475.67</v>
      </c>
      <c r="O64" s="76">
        <v>0</v>
      </c>
      <c r="P64" s="74">
        <f t="shared" si="16"/>
        <v>574586.95999999985</v>
      </c>
    </row>
    <row r="65" spans="1:16" x14ac:dyDescent="0.25">
      <c r="A65" s="21" t="s">
        <v>93</v>
      </c>
      <c r="B65" s="21">
        <v>1311070</v>
      </c>
      <c r="C65" s="21">
        <v>5501050</v>
      </c>
      <c r="D65" s="22" t="s">
        <v>94</v>
      </c>
      <c r="F65" s="54">
        <v>3575494.96</v>
      </c>
      <c r="G65" s="54">
        <v>101336.85</v>
      </c>
      <c r="H65" s="54">
        <v>-38547.03</v>
      </c>
      <c r="I65" s="54">
        <v>0</v>
      </c>
      <c r="J65" s="54">
        <f t="shared" si="17"/>
        <v>3638284.7800000003</v>
      </c>
      <c r="L65" s="76">
        <v>1116505.56</v>
      </c>
      <c r="M65" s="76">
        <v>54312.24</v>
      </c>
      <c r="N65" s="76">
        <v>-12096.6</v>
      </c>
      <c r="O65" s="76">
        <v>0</v>
      </c>
      <c r="P65" s="74">
        <f t="shared" si="16"/>
        <v>1158721.2</v>
      </c>
    </row>
    <row r="66" spans="1:16" x14ac:dyDescent="0.25">
      <c r="A66" s="21" t="s">
        <v>95</v>
      </c>
      <c r="B66" s="21">
        <v>1311070</v>
      </c>
      <c r="C66" s="21">
        <v>5501050</v>
      </c>
      <c r="D66" s="22" t="s">
        <v>96</v>
      </c>
      <c r="F66" s="54">
        <v>4127546.56</v>
      </c>
      <c r="G66" s="54">
        <v>98425.279999999999</v>
      </c>
      <c r="H66" s="54">
        <v>-25475.1</v>
      </c>
      <c r="I66" s="54">
        <v>0</v>
      </c>
      <c r="J66" s="54">
        <f t="shared" si="17"/>
        <v>4200496.74</v>
      </c>
      <c r="L66" s="74">
        <v>0</v>
      </c>
      <c r="M66" s="74">
        <v>0</v>
      </c>
      <c r="N66" s="74">
        <v>0</v>
      </c>
      <c r="O66" s="74">
        <v>0</v>
      </c>
      <c r="P66" s="74">
        <f t="shared" ref="P66:P67" si="18">SUM(L66:O66)</f>
        <v>0</v>
      </c>
    </row>
    <row r="67" spans="1:16" x14ac:dyDescent="0.25">
      <c r="A67" s="21" t="s">
        <v>97</v>
      </c>
      <c r="B67" s="21">
        <v>1311070</v>
      </c>
      <c r="C67" s="21">
        <v>5501050</v>
      </c>
      <c r="D67" s="22" t="s">
        <v>98</v>
      </c>
      <c r="F67" s="54">
        <v>1671211.25</v>
      </c>
      <c r="G67" s="54">
        <v>12655.09</v>
      </c>
      <c r="H67" s="54">
        <v>-30808.77</v>
      </c>
      <c r="I67" s="54">
        <v>0</v>
      </c>
      <c r="J67" s="54">
        <f t="shared" si="17"/>
        <v>1653057.57</v>
      </c>
      <c r="L67" s="74">
        <v>0</v>
      </c>
      <c r="M67" s="74">
        <v>0</v>
      </c>
      <c r="N67" s="74">
        <v>0</v>
      </c>
      <c r="O67" s="74">
        <v>0</v>
      </c>
      <c r="P67" s="74">
        <f t="shared" si="18"/>
        <v>0</v>
      </c>
    </row>
    <row r="68" spans="1:16" x14ac:dyDescent="0.25">
      <c r="A68" s="21">
        <v>387</v>
      </c>
      <c r="B68" s="21">
        <v>1311070</v>
      </c>
      <c r="C68" s="21">
        <v>5501050</v>
      </c>
      <c r="D68" s="72" t="s">
        <v>373</v>
      </c>
      <c r="J68" s="54"/>
      <c r="L68" s="76">
        <v>27913.62</v>
      </c>
      <c r="M68" s="76">
        <v>0</v>
      </c>
      <c r="N68" s="76">
        <v>0</v>
      </c>
      <c r="O68" s="76">
        <v>0</v>
      </c>
      <c r="P68" s="76">
        <v>27913.62</v>
      </c>
    </row>
    <row r="69" spans="1:16" x14ac:dyDescent="0.25">
      <c r="A69" s="21">
        <v>388</v>
      </c>
      <c r="B69" s="21">
        <v>1311070</v>
      </c>
      <c r="C69" s="21">
        <v>5501050</v>
      </c>
      <c r="D69" s="15" t="s">
        <v>357</v>
      </c>
      <c r="F69" s="54">
        <v>3280238.16</v>
      </c>
      <c r="G69" s="54">
        <v>-125351.86</v>
      </c>
      <c r="H69" s="54">
        <v>113860.09</v>
      </c>
      <c r="I69" s="54">
        <v>0</v>
      </c>
      <c r="J69" s="54">
        <f>SUM(F69:I69)</f>
        <v>3268746.39</v>
      </c>
      <c r="L69" s="74">
        <v>0</v>
      </c>
      <c r="M69" s="74">
        <v>0</v>
      </c>
      <c r="N69" s="74">
        <v>0</v>
      </c>
      <c r="O69" s="74">
        <v>0</v>
      </c>
      <c r="P69" s="74">
        <f t="shared" ref="P69" si="19">SUM(L69:O69)</f>
        <v>0</v>
      </c>
    </row>
    <row r="70" spans="1:16" x14ac:dyDescent="0.25">
      <c r="A70" s="23"/>
      <c r="B70" s="23"/>
      <c r="C70" s="23"/>
      <c r="D70" s="22" t="s">
        <v>30</v>
      </c>
      <c r="F70" s="61">
        <f>SUM(F57:F69)</f>
        <v>125125084.39999999</v>
      </c>
      <c r="G70" s="61">
        <f>SUM(G57:G69)</f>
        <v>5831794.0299999993</v>
      </c>
      <c r="H70" s="61">
        <f>SUM(H57:H69)</f>
        <v>-773427.46</v>
      </c>
      <c r="I70" s="61">
        <f>SUM(I57:I69)</f>
        <v>0</v>
      </c>
      <c r="J70" s="61">
        <f>SUM(J57:J69)</f>
        <v>130183450.97000001</v>
      </c>
      <c r="L70" s="75">
        <v>1678640.62</v>
      </c>
      <c r="M70" s="75">
        <f t="shared" ref="M70:P70" si="20">SUM(M57:M69)</f>
        <v>96153.43</v>
      </c>
      <c r="N70" s="75">
        <f t="shared" si="20"/>
        <v>-13572.27</v>
      </c>
      <c r="O70" s="75">
        <f t="shared" si="20"/>
        <v>0</v>
      </c>
      <c r="P70" s="75">
        <f t="shared" si="20"/>
        <v>1761221.7799999998</v>
      </c>
    </row>
    <row r="71" spans="1:16" x14ac:dyDescent="0.25">
      <c r="A71" s="15"/>
      <c r="B71" s="15"/>
      <c r="C71" s="15"/>
      <c r="D71" s="15"/>
    </row>
    <row r="72" spans="1:16" x14ac:dyDescent="0.25">
      <c r="A72" s="15"/>
      <c r="B72" s="15"/>
      <c r="C72" s="15"/>
      <c r="D72" s="16" t="s">
        <v>99</v>
      </c>
    </row>
    <row r="73" spans="1:16" x14ac:dyDescent="0.25">
      <c r="A73" s="21" t="s">
        <v>100</v>
      </c>
      <c r="B73" s="21">
        <v>1331030</v>
      </c>
      <c r="C73" s="21" t="s">
        <v>26</v>
      </c>
      <c r="D73" s="22" t="s">
        <v>65</v>
      </c>
      <c r="F73" s="54">
        <v>999353.67</v>
      </c>
      <c r="G73" s="54">
        <v>0</v>
      </c>
      <c r="H73" s="54">
        <v>0</v>
      </c>
      <c r="I73" s="54">
        <v>0</v>
      </c>
      <c r="J73" s="54">
        <f t="shared" ref="J73:J90" si="21">SUM(F73:I73)</f>
        <v>999353.67</v>
      </c>
    </row>
    <row r="74" spans="1:16" x14ac:dyDescent="0.25">
      <c r="A74" s="21" t="s">
        <v>101</v>
      </c>
      <c r="B74" s="21">
        <v>1331090</v>
      </c>
      <c r="C74" s="21">
        <v>5501020</v>
      </c>
      <c r="D74" s="22" t="s">
        <v>45</v>
      </c>
      <c r="F74" s="54">
        <v>5828960.7300000004</v>
      </c>
      <c r="G74" s="54">
        <v>83583.899999999994</v>
      </c>
      <c r="H74" s="54">
        <v>-37439.47</v>
      </c>
      <c r="I74" s="54">
        <v>0</v>
      </c>
      <c r="J74" s="54">
        <f t="shared" si="21"/>
        <v>5875105.1600000011</v>
      </c>
      <c r="L74" s="76">
        <v>58881.06</v>
      </c>
      <c r="M74" s="76">
        <v>0</v>
      </c>
      <c r="N74" s="76">
        <v>0</v>
      </c>
      <c r="O74" s="76">
        <v>0</v>
      </c>
      <c r="P74" s="76">
        <f>SUM(L74:O74)</f>
        <v>58881.06</v>
      </c>
    </row>
    <row r="75" spans="1:16" x14ac:dyDescent="0.25">
      <c r="A75" s="22" t="s">
        <v>102</v>
      </c>
      <c r="B75" s="21">
        <v>1331090</v>
      </c>
      <c r="C75" s="21">
        <v>5501070</v>
      </c>
      <c r="D75" s="24" t="s">
        <v>103</v>
      </c>
      <c r="F75" s="54">
        <v>0</v>
      </c>
      <c r="G75" s="54">
        <v>0</v>
      </c>
      <c r="H75" s="54">
        <v>0</v>
      </c>
      <c r="I75" s="54">
        <v>0</v>
      </c>
      <c r="J75" s="54">
        <f t="shared" si="21"/>
        <v>0</v>
      </c>
      <c r="L75" s="76">
        <v>13329.15</v>
      </c>
      <c r="M75" s="76">
        <v>4806.08</v>
      </c>
      <c r="N75" s="76">
        <v>0</v>
      </c>
      <c r="O75" s="76">
        <v>0</v>
      </c>
      <c r="P75" s="76">
        <f t="shared" ref="P75:P90" si="22">SUM(L75:O75)</f>
        <v>18135.23</v>
      </c>
    </row>
    <row r="76" spans="1:16" x14ac:dyDescent="0.25">
      <c r="A76" s="26">
        <v>391</v>
      </c>
      <c r="B76" s="21">
        <v>1331090</v>
      </c>
      <c r="C76" s="21">
        <v>5501070</v>
      </c>
      <c r="D76" s="24" t="s">
        <v>104</v>
      </c>
      <c r="F76" s="54">
        <v>180448.43</v>
      </c>
      <c r="G76" s="54">
        <v>0</v>
      </c>
      <c r="H76" s="54">
        <v>0</v>
      </c>
      <c r="I76" s="54">
        <v>0</v>
      </c>
      <c r="J76" s="54">
        <f t="shared" si="21"/>
        <v>180448.43</v>
      </c>
      <c r="L76" s="74">
        <v>0</v>
      </c>
      <c r="M76" s="74">
        <v>0</v>
      </c>
      <c r="N76" s="74">
        <v>0</v>
      </c>
      <c r="O76" s="74">
        <v>0</v>
      </c>
      <c r="P76" s="76">
        <f t="shared" si="22"/>
        <v>0</v>
      </c>
    </row>
    <row r="77" spans="1:16" x14ac:dyDescent="0.25">
      <c r="A77" s="26">
        <v>3912</v>
      </c>
      <c r="B77" s="21">
        <v>1331090</v>
      </c>
      <c r="C77" s="21">
        <v>5501070</v>
      </c>
      <c r="D77" s="24" t="s">
        <v>105</v>
      </c>
      <c r="F77" s="54">
        <v>0</v>
      </c>
      <c r="G77" s="54">
        <v>0</v>
      </c>
      <c r="H77" s="54">
        <v>0</v>
      </c>
      <c r="I77" s="54">
        <v>0</v>
      </c>
      <c r="J77" s="54">
        <f t="shared" si="21"/>
        <v>0</v>
      </c>
      <c r="L77" s="74">
        <v>0</v>
      </c>
      <c r="M77" s="74">
        <v>0</v>
      </c>
      <c r="N77" s="74">
        <v>0</v>
      </c>
      <c r="O77" s="74">
        <v>0</v>
      </c>
      <c r="P77" s="76">
        <f t="shared" si="22"/>
        <v>0</v>
      </c>
    </row>
    <row r="78" spans="1:16" x14ac:dyDescent="0.25">
      <c r="A78" s="21" t="s">
        <v>106</v>
      </c>
      <c r="B78" s="21">
        <v>1331090</v>
      </c>
      <c r="C78" s="21">
        <v>5501060</v>
      </c>
      <c r="D78" s="22" t="s">
        <v>107</v>
      </c>
      <c r="F78" s="54">
        <v>4980526.8899999997</v>
      </c>
      <c r="G78" s="54">
        <v>765133.68</v>
      </c>
      <c r="H78" s="54">
        <v>-681102.85</v>
      </c>
      <c r="I78" s="54">
        <v>0</v>
      </c>
      <c r="J78" s="54">
        <f t="shared" si="21"/>
        <v>5064557.72</v>
      </c>
      <c r="L78" s="76">
        <v>398469.17</v>
      </c>
      <c r="M78" s="76">
        <v>58026.78</v>
      </c>
      <c r="N78" s="76">
        <v>-8983.76</v>
      </c>
      <c r="O78" s="76">
        <v>0</v>
      </c>
      <c r="P78" s="76">
        <f t="shared" si="22"/>
        <v>447512.18999999994</v>
      </c>
    </row>
    <row r="79" spans="1:16" x14ac:dyDescent="0.25">
      <c r="A79" s="27" t="s">
        <v>108</v>
      </c>
      <c r="B79" s="21">
        <v>1331090</v>
      </c>
      <c r="C79" s="21">
        <v>5501070</v>
      </c>
      <c r="D79" s="24" t="s">
        <v>109</v>
      </c>
      <c r="F79" s="54">
        <v>36010.82</v>
      </c>
      <c r="G79" s="54">
        <v>0</v>
      </c>
      <c r="H79" s="54">
        <v>0</v>
      </c>
      <c r="I79" s="54">
        <v>0</v>
      </c>
      <c r="J79" s="54">
        <f t="shared" si="21"/>
        <v>36010.82</v>
      </c>
      <c r="L79" s="74">
        <v>0</v>
      </c>
      <c r="M79" s="74">
        <v>0</v>
      </c>
      <c r="N79" s="74">
        <v>0</v>
      </c>
      <c r="O79" s="74">
        <v>0</v>
      </c>
      <c r="P79" s="76">
        <f t="shared" si="22"/>
        <v>0</v>
      </c>
    </row>
    <row r="80" spans="1:16" x14ac:dyDescent="0.25">
      <c r="A80" s="21" t="s">
        <v>110</v>
      </c>
      <c r="B80" s="21">
        <v>1331090</v>
      </c>
      <c r="C80" s="21">
        <v>5501070</v>
      </c>
      <c r="D80" s="24" t="s">
        <v>111</v>
      </c>
      <c r="F80" s="54">
        <v>892042.56</v>
      </c>
      <c r="G80" s="54">
        <v>156540.32999999999</v>
      </c>
      <c r="H80" s="54">
        <v>-76991.63</v>
      </c>
      <c r="I80" s="54">
        <v>0</v>
      </c>
      <c r="J80" s="54">
        <f t="shared" si="21"/>
        <v>971591.26000000013</v>
      </c>
      <c r="L80" s="74">
        <v>0</v>
      </c>
      <c r="M80" s="74">
        <v>0</v>
      </c>
      <c r="N80" s="74">
        <v>0</v>
      </c>
      <c r="O80" s="74">
        <v>0</v>
      </c>
      <c r="P80" s="76">
        <f t="shared" si="22"/>
        <v>0</v>
      </c>
    </row>
    <row r="81" spans="1:16" x14ac:dyDescent="0.25">
      <c r="A81" s="28" t="s">
        <v>112</v>
      </c>
      <c r="B81" s="21">
        <v>1331090</v>
      </c>
      <c r="C81" s="21">
        <v>5501070</v>
      </c>
      <c r="D81" s="24" t="s">
        <v>113</v>
      </c>
      <c r="F81" s="54">
        <v>271352.46000000002</v>
      </c>
      <c r="G81" s="54">
        <v>0</v>
      </c>
      <c r="H81" s="54">
        <v>0</v>
      </c>
      <c r="I81" s="54">
        <v>0</v>
      </c>
      <c r="J81" s="54">
        <f t="shared" si="21"/>
        <v>271352.46000000002</v>
      </c>
      <c r="L81" s="74">
        <v>0</v>
      </c>
      <c r="M81" s="74">
        <v>0</v>
      </c>
      <c r="N81" s="74">
        <v>0</v>
      </c>
      <c r="O81" s="74">
        <v>0</v>
      </c>
      <c r="P81" s="76">
        <f t="shared" si="22"/>
        <v>0</v>
      </c>
    </row>
    <row r="82" spans="1:16" x14ac:dyDescent="0.25">
      <c r="A82" s="21" t="s">
        <v>114</v>
      </c>
      <c r="B82" s="21">
        <v>1331090</v>
      </c>
      <c r="C82" s="21">
        <v>5501070</v>
      </c>
      <c r="D82" s="22" t="s">
        <v>115</v>
      </c>
      <c r="F82" s="54">
        <v>293796.11</v>
      </c>
      <c r="G82" s="54">
        <v>0</v>
      </c>
      <c r="H82" s="54">
        <v>-72402.070000000007</v>
      </c>
      <c r="I82" s="54">
        <v>0</v>
      </c>
      <c r="J82" s="54">
        <f t="shared" si="21"/>
        <v>221394.03999999998</v>
      </c>
      <c r="L82" s="74">
        <v>0</v>
      </c>
      <c r="M82" s="74">
        <v>0</v>
      </c>
      <c r="N82" s="74">
        <v>0</v>
      </c>
      <c r="O82" s="74">
        <v>0</v>
      </c>
      <c r="P82" s="76">
        <f t="shared" si="22"/>
        <v>0</v>
      </c>
    </row>
    <row r="83" spans="1:16" x14ac:dyDescent="0.25">
      <c r="A83" s="21" t="s">
        <v>116</v>
      </c>
      <c r="B83" s="21">
        <v>1331090</v>
      </c>
      <c r="C83" s="21">
        <v>5501060</v>
      </c>
      <c r="D83" s="22" t="s">
        <v>117</v>
      </c>
      <c r="F83" s="54">
        <v>3946760.79</v>
      </c>
      <c r="G83" s="54">
        <v>248203.3</v>
      </c>
      <c r="H83" s="54">
        <v>-46282.26</v>
      </c>
      <c r="I83" s="54">
        <v>0</v>
      </c>
      <c r="J83" s="54">
        <f t="shared" si="21"/>
        <v>4148681.83</v>
      </c>
      <c r="L83" s="74">
        <v>0</v>
      </c>
      <c r="M83" s="74">
        <v>0</v>
      </c>
      <c r="N83" s="74">
        <v>0</v>
      </c>
      <c r="O83" s="74">
        <v>0</v>
      </c>
      <c r="P83" s="76">
        <f t="shared" si="22"/>
        <v>0</v>
      </c>
    </row>
    <row r="84" spans="1:16" x14ac:dyDescent="0.25">
      <c r="A84" s="21" t="s">
        <v>118</v>
      </c>
      <c r="B84" s="21">
        <v>1331090</v>
      </c>
      <c r="C84" s="21">
        <v>5501070</v>
      </c>
      <c r="D84" s="22" t="s">
        <v>119</v>
      </c>
      <c r="F84" s="54">
        <v>339747.6</v>
      </c>
      <c r="G84" s="54">
        <v>0</v>
      </c>
      <c r="H84" s="54">
        <v>-62105.54</v>
      </c>
      <c r="I84" s="54">
        <v>0</v>
      </c>
      <c r="J84" s="54">
        <f t="shared" si="21"/>
        <v>277642.06</v>
      </c>
      <c r="L84" s="74">
        <v>0</v>
      </c>
      <c r="M84" s="74">
        <v>0</v>
      </c>
      <c r="N84" s="74">
        <v>0</v>
      </c>
      <c r="O84" s="74">
        <v>0</v>
      </c>
      <c r="P84" s="76">
        <f t="shared" si="22"/>
        <v>0</v>
      </c>
    </row>
    <row r="85" spans="1:16" x14ac:dyDescent="0.25">
      <c r="A85" s="21" t="s">
        <v>120</v>
      </c>
      <c r="B85" s="21">
        <v>1331090</v>
      </c>
      <c r="C85" s="21">
        <v>5501070</v>
      </c>
      <c r="D85" s="22" t="s">
        <v>121</v>
      </c>
      <c r="F85" s="54">
        <v>50132.03</v>
      </c>
      <c r="G85" s="54">
        <v>0</v>
      </c>
      <c r="H85" s="54">
        <v>0</v>
      </c>
      <c r="I85" s="54">
        <v>0</v>
      </c>
      <c r="J85" s="54">
        <f t="shared" si="21"/>
        <v>50132.03</v>
      </c>
      <c r="L85" s="74">
        <v>0</v>
      </c>
      <c r="M85" s="74">
        <v>0</v>
      </c>
      <c r="N85" s="74">
        <v>0</v>
      </c>
      <c r="O85" s="74">
        <v>0</v>
      </c>
      <c r="P85" s="76">
        <f t="shared" si="22"/>
        <v>0</v>
      </c>
    </row>
    <row r="86" spans="1:16" x14ac:dyDescent="0.25">
      <c r="A86" s="27">
        <v>39901</v>
      </c>
      <c r="B86" s="21">
        <v>1331090</v>
      </c>
      <c r="C86" s="21">
        <v>5501070</v>
      </c>
      <c r="D86" s="22" t="s">
        <v>122</v>
      </c>
      <c r="F86" s="54">
        <v>638508.87</v>
      </c>
      <c r="G86" s="54">
        <v>0</v>
      </c>
      <c r="H86" s="54">
        <v>-247842.04</v>
      </c>
      <c r="I86" s="54">
        <v>0</v>
      </c>
      <c r="J86" s="54">
        <f t="shared" si="21"/>
        <v>390666.82999999996</v>
      </c>
      <c r="L86" s="74">
        <v>0</v>
      </c>
      <c r="M86" s="74">
        <v>0</v>
      </c>
      <c r="N86" s="74">
        <v>0</v>
      </c>
      <c r="O86" s="74">
        <v>0</v>
      </c>
      <c r="P86" s="76">
        <f t="shared" si="22"/>
        <v>0</v>
      </c>
    </row>
    <row r="87" spans="1:16" x14ac:dyDescent="0.25">
      <c r="A87" s="56">
        <v>39902</v>
      </c>
      <c r="B87" s="21">
        <v>1331090</v>
      </c>
      <c r="C87" s="21">
        <v>5501070</v>
      </c>
      <c r="D87" s="22" t="s">
        <v>358</v>
      </c>
      <c r="F87" s="54">
        <v>4689323.74</v>
      </c>
      <c r="G87" s="54">
        <v>44207.72</v>
      </c>
      <c r="H87" s="54">
        <v>-3371507.66</v>
      </c>
      <c r="I87" s="54">
        <v>0</v>
      </c>
      <c r="J87" s="54">
        <f t="shared" si="21"/>
        <v>1362023.7999999998</v>
      </c>
      <c r="L87" s="74">
        <v>0</v>
      </c>
      <c r="M87" s="74">
        <v>0</v>
      </c>
      <c r="N87" s="74">
        <v>0</v>
      </c>
      <c r="O87" s="74">
        <v>0</v>
      </c>
      <c r="P87" s="76">
        <f t="shared" ref="P87" si="23">SUM(L87:O87)</f>
        <v>0</v>
      </c>
    </row>
    <row r="88" spans="1:16" x14ac:dyDescent="0.25">
      <c r="A88" s="56">
        <v>399021</v>
      </c>
      <c r="B88" s="21">
        <v>1331090</v>
      </c>
      <c r="C88" s="21">
        <v>5501070</v>
      </c>
      <c r="D88" s="22" t="s">
        <v>358</v>
      </c>
      <c r="F88" s="54">
        <v>0</v>
      </c>
      <c r="G88" s="54">
        <v>2488042.94</v>
      </c>
      <c r="H88" s="54">
        <v>0</v>
      </c>
      <c r="I88" s="54">
        <v>0</v>
      </c>
      <c r="J88" s="54">
        <f t="shared" si="21"/>
        <v>2488042.94</v>
      </c>
      <c r="L88" s="74">
        <v>0</v>
      </c>
      <c r="M88" s="74">
        <v>0</v>
      </c>
      <c r="N88" s="74">
        <v>0</v>
      </c>
      <c r="O88" s="74">
        <v>0</v>
      </c>
      <c r="P88" s="76">
        <f t="shared" si="22"/>
        <v>0</v>
      </c>
    </row>
    <row r="89" spans="1:16" x14ac:dyDescent="0.25">
      <c r="A89" s="56">
        <v>39903</v>
      </c>
      <c r="B89" s="21">
        <v>1331090</v>
      </c>
      <c r="C89" s="21">
        <v>5501070</v>
      </c>
      <c r="D89" s="22" t="s">
        <v>358</v>
      </c>
      <c r="F89" s="54">
        <v>910221.35</v>
      </c>
      <c r="G89" s="54">
        <v>4555.88</v>
      </c>
      <c r="H89" s="54">
        <v>-180332.56</v>
      </c>
      <c r="I89" s="54">
        <v>0</v>
      </c>
      <c r="J89" s="54">
        <f t="shared" si="21"/>
        <v>734444.66999999993</v>
      </c>
      <c r="L89" s="74">
        <v>0</v>
      </c>
      <c r="M89" s="74">
        <v>0</v>
      </c>
      <c r="N89" s="74">
        <v>0</v>
      </c>
      <c r="O89" s="74">
        <v>0</v>
      </c>
      <c r="P89" s="76">
        <f t="shared" si="22"/>
        <v>0</v>
      </c>
    </row>
    <row r="90" spans="1:16" x14ac:dyDescent="0.25">
      <c r="A90" s="56">
        <v>399031</v>
      </c>
      <c r="B90" s="21">
        <v>1331090</v>
      </c>
      <c r="C90" s="21">
        <v>5501070</v>
      </c>
      <c r="D90" s="22" t="s">
        <v>359</v>
      </c>
      <c r="F90" s="54">
        <v>209611.24</v>
      </c>
      <c r="G90" s="54">
        <v>0</v>
      </c>
      <c r="H90" s="54">
        <v>-100539.94</v>
      </c>
      <c r="I90" s="54">
        <v>0</v>
      </c>
      <c r="J90" s="54">
        <f t="shared" si="21"/>
        <v>109071.29999999999</v>
      </c>
      <c r="L90" s="74">
        <v>0</v>
      </c>
      <c r="M90" s="74">
        <v>0</v>
      </c>
      <c r="N90" s="74">
        <v>0</v>
      </c>
      <c r="O90" s="74">
        <v>0</v>
      </c>
      <c r="P90" s="76">
        <f t="shared" si="22"/>
        <v>0</v>
      </c>
    </row>
    <row r="91" spans="1:16" x14ac:dyDescent="0.25">
      <c r="A91" s="23"/>
      <c r="B91" s="23"/>
      <c r="C91" s="23"/>
      <c r="D91" s="22" t="s">
        <v>30</v>
      </c>
      <c r="F91" s="61">
        <f>SUM(F73:F90)</f>
        <v>24266797.290000003</v>
      </c>
      <c r="G91" s="61">
        <f t="shared" ref="G91:J91" si="24">SUM(G73:G90)</f>
        <v>3790267.75</v>
      </c>
      <c r="H91" s="61">
        <f>SUM(H73:H90)</f>
        <v>-4876546.0200000005</v>
      </c>
      <c r="I91" s="61">
        <f t="shared" si="24"/>
        <v>0</v>
      </c>
      <c r="J91" s="61">
        <f t="shared" si="24"/>
        <v>23180519.02</v>
      </c>
      <c r="L91" s="75">
        <v>470679.38</v>
      </c>
      <c r="M91" s="75">
        <f>SUM(M74:M90)</f>
        <v>62832.86</v>
      </c>
      <c r="N91" s="75">
        <f>SUM(N74:N90)</f>
        <v>-8983.76</v>
      </c>
      <c r="O91" s="75">
        <f>SUM(O74:O90)</f>
        <v>0</v>
      </c>
      <c r="P91" s="75">
        <f>SUM(P74:P90)</f>
        <v>524528.48</v>
      </c>
    </row>
    <row r="92" spans="1:16" x14ac:dyDescent="0.25">
      <c r="A92" s="23"/>
      <c r="B92" s="23"/>
      <c r="C92" s="23"/>
      <c r="D92" s="22"/>
    </row>
    <row r="93" spans="1:16" ht="13.5" thickBot="1" x14ac:dyDescent="0.3">
      <c r="A93" s="23"/>
      <c r="B93" s="23"/>
      <c r="C93" s="23"/>
      <c r="D93" s="22" t="s">
        <v>123</v>
      </c>
      <c r="F93" s="77">
        <f>F13+F23+F41+F54+F70+F91</f>
        <v>243519861.37999997</v>
      </c>
      <c r="G93" s="77">
        <f>G13+G23+G41+G54+G70+G91</f>
        <v>10807097.01</v>
      </c>
      <c r="H93" s="77">
        <f>H13+H23+H41+H54+H70+H91</f>
        <v>-6575399.2600000007</v>
      </c>
      <c r="I93" s="77">
        <f>I13+I23+I41+I54+I70+I91</f>
        <v>0</v>
      </c>
      <c r="J93" s="77">
        <f>J13+J23+J41+J54+J70+J91</f>
        <v>247751559.13000003</v>
      </c>
      <c r="L93" s="78">
        <v>2250674.3000000003</v>
      </c>
      <c r="M93" s="78">
        <f>M13+M23+M41+M54+M70+M91</f>
        <v>192871.09</v>
      </c>
      <c r="N93" s="78">
        <f>N13+N23+N41+N54+N70+N91</f>
        <v>-22556.03</v>
      </c>
      <c r="O93" s="78">
        <f>O13+O23+O41+O54+O70+O91</f>
        <v>0</v>
      </c>
      <c r="P93" s="78">
        <f>P13+P23+P41+P54+P70+P91</f>
        <v>2420989.36</v>
      </c>
    </row>
    <row r="94" spans="1:16" ht="13.5" thickTop="1" x14ac:dyDescent="0.25">
      <c r="A94" s="23"/>
      <c r="B94" s="23"/>
      <c r="C94" s="23"/>
      <c r="D94" s="23"/>
    </row>
    <row r="95" spans="1:16" x14ac:dyDescent="0.25">
      <c r="A95" s="23"/>
      <c r="B95" s="15"/>
      <c r="C95" s="15"/>
      <c r="D95" s="15" t="s">
        <v>347</v>
      </c>
    </row>
    <row r="96" spans="1:16" x14ac:dyDescent="0.25">
      <c r="A96" s="15"/>
      <c r="B96" s="15"/>
      <c r="C96" s="15"/>
      <c r="D96" s="15" t="s">
        <v>348</v>
      </c>
    </row>
    <row r="97" spans="1:4" x14ac:dyDescent="0.25">
      <c r="A97" s="15"/>
      <c r="B97" s="15"/>
      <c r="C97" s="15"/>
      <c r="D97" s="15"/>
    </row>
    <row r="98" spans="1:4" x14ac:dyDescent="0.25">
      <c r="A98" s="15"/>
      <c r="B98" s="15"/>
      <c r="C98" s="15"/>
      <c r="D98" s="15" t="s">
        <v>349</v>
      </c>
    </row>
    <row r="99" spans="1:4" x14ac:dyDescent="0.25">
      <c r="A99" s="15"/>
      <c r="B99" s="15"/>
      <c r="C99" s="15"/>
      <c r="D99" s="15"/>
    </row>
    <row r="100" spans="1:4" x14ac:dyDescent="0.25">
      <c r="A100" s="15"/>
      <c r="B100" s="15"/>
      <c r="C100" s="15"/>
      <c r="D100" s="15" t="s">
        <v>350</v>
      </c>
    </row>
    <row r="101" spans="1:4" x14ac:dyDescent="0.25">
      <c r="A101" s="15"/>
      <c r="B101" s="15"/>
      <c r="C101" s="15"/>
      <c r="D101" s="15"/>
    </row>
    <row r="102" spans="1:4" x14ac:dyDescent="0.25">
      <c r="A102" s="15"/>
      <c r="B102" s="15"/>
      <c r="C102" s="15"/>
      <c r="D102" s="15"/>
    </row>
    <row r="103" spans="1:4" x14ac:dyDescent="0.25">
      <c r="A103" s="15"/>
      <c r="B103" s="15"/>
      <c r="C103" s="15"/>
      <c r="D103" s="15"/>
    </row>
    <row r="104" spans="1:4" x14ac:dyDescent="0.25">
      <c r="A104" s="15"/>
      <c r="B104" s="15"/>
      <c r="C104" s="15"/>
      <c r="D104" s="15"/>
    </row>
    <row r="105" spans="1:4" x14ac:dyDescent="0.25">
      <c r="A105" s="15"/>
      <c r="B105" s="15"/>
      <c r="C105" s="15"/>
      <c r="D105" s="15"/>
    </row>
    <row r="106" spans="1:4" x14ac:dyDescent="0.25">
      <c r="A106" s="15"/>
      <c r="B106" s="15"/>
      <c r="C106" s="15"/>
      <c r="D106" s="15"/>
    </row>
    <row r="107" spans="1:4" x14ac:dyDescent="0.25">
      <c r="A107" s="15"/>
      <c r="B107" s="15"/>
      <c r="C107" s="15"/>
      <c r="D107" s="15"/>
    </row>
    <row r="108" spans="1:4" x14ac:dyDescent="0.25">
      <c r="A108" s="15"/>
      <c r="B108" s="15"/>
      <c r="C108" s="15"/>
      <c r="D108" s="15"/>
    </row>
    <row r="109" spans="1:4" x14ac:dyDescent="0.25">
      <c r="A109" s="15"/>
      <c r="B109" s="15"/>
      <c r="C109" s="15"/>
      <c r="D109" s="15"/>
    </row>
    <row r="110" spans="1:4" x14ac:dyDescent="0.25">
      <c r="A110" s="15"/>
      <c r="B110" s="15"/>
      <c r="C110" s="15"/>
      <c r="D110" s="15"/>
    </row>
  </sheetData>
  <mergeCells count="2">
    <mergeCell ref="F4:J4"/>
    <mergeCell ref="L4:P4"/>
  </mergeCells>
  <pageMargins left="0.7" right="0.7" top="0.75" bottom="0.75" header="0.3" footer="0.3"/>
  <pageSetup scale="3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ACBE-DB1B-4DB2-B18E-842570335B07}">
  <sheetPr>
    <pageSetUpPr fitToPage="1"/>
  </sheetPr>
  <dimension ref="A4:U110"/>
  <sheetViews>
    <sheetView topLeftCell="L96" zoomScale="112" zoomScaleNormal="112" workbookViewId="0">
      <selection activeCell="D87" sqref="D87"/>
    </sheetView>
  </sheetViews>
  <sheetFormatPr defaultRowHeight="13" x14ac:dyDescent="0.3"/>
  <cols>
    <col min="1" max="1" width="7.8984375" bestFit="1" customWidth="1"/>
    <col min="2" max="3" width="9" bestFit="1" customWidth="1"/>
    <col min="4" max="4" width="39.8984375" bestFit="1" customWidth="1"/>
    <col min="6" max="6" width="15.69921875" customWidth="1"/>
    <col min="7" max="10" width="15.69921875" style="54" customWidth="1"/>
    <col min="12" max="16" width="15.69921875" customWidth="1"/>
    <col min="18" max="19" width="13.8984375" hidden="1" customWidth="1"/>
    <col min="20" max="20" width="12.796875" hidden="1" customWidth="1"/>
    <col min="21" max="21" width="11.296875" hidden="1" customWidth="1"/>
    <col min="22" max="28" width="0" hidden="1" customWidth="1"/>
  </cols>
  <sheetData>
    <row r="4" spans="1:18" x14ac:dyDescent="0.3">
      <c r="F4" s="154" t="s">
        <v>124</v>
      </c>
      <c r="G4" s="155"/>
      <c r="H4" s="155"/>
      <c r="I4" s="155"/>
      <c r="J4" s="155"/>
      <c r="L4" s="156" t="s">
        <v>372</v>
      </c>
      <c r="M4" s="154"/>
      <c r="N4" s="154"/>
      <c r="O4" s="154"/>
      <c r="P4" s="154"/>
    </row>
    <row r="6" spans="1:18" x14ac:dyDescent="0.25">
      <c r="A6" s="79" t="s">
        <v>17</v>
      </c>
      <c r="B6" s="79" t="s">
        <v>18</v>
      </c>
      <c r="C6" s="79" t="s">
        <v>19</v>
      </c>
      <c r="D6" s="80"/>
      <c r="F6" s="63" t="s">
        <v>351</v>
      </c>
      <c r="G6" s="63"/>
      <c r="H6" s="63"/>
      <c r="I6" s="63"/>
      <c r="J6" s="63" t="s">
        <v>356</v>
      </c>
      <c r="L6" s="73" t="s">
        <v>351</v>
      </c>
      <c r="M6" s="73"/>
      <c r="N6" s="73"/>
      <c r="O6" s="73"/>
      <c r="P6" s="73" t="s">
        <v>356</v>
      </c>
    </row>
    <row r="7" spans="1:18" x14ac:dyDescent="0.25">
      <c r="A7" s="81" t="s">
        <v>20</v>
      </c>
      <c r="B7" s="81" t="s">
        <v>21</v>
      </c>
      <c r="C7" s="81" t="s">
        <v>21</v>
      </c>
      <c r="D7" s="82" t="s">
        <v>22</v>
      </c>
      <c r="F7" s="63" t="s">
        <v>352</v>
      </c>
      <c r="G7" s="63" t="s">
        <v>353</v>
      </c>
      <c r="H7" s="63" t="s">
        <v>354</v>
      </c>
      <c r="I7" s="63" t="s">
        <v>355</v>
      </c>
      <c r="J7" s="63" t="s">
        <v>352</v>
      </c>
      <c r="L7" s="73" t="s">
        <v>352</v>
      </c>
      <c r="M7" s="73" t="s">
        <v>353</v>
      </c>
      <c r="N7" s="73" t="s">
        <v>354</v>
      </c>
      <c r="O7" s="73" t="s">
        <v>355</v>
      </c>
      <c r="P7" s="73" t="s">
        <v>352</v>
      </c>
    </row>
    <row r="8" spans="1:18" x14ac:dyDescent="0.25">
      <c r="A8" s="81"/>
      <c r="B8" s="81"/>
      <c r="C8" s="81"/>
      <c r="D8" s="83" t="s">
        <v>24</v>
      </c>
      <c r="L8" s="74"/>
      <c r="M8" s="74"/>
      <c r="N8" s="74"/>
      <c r="O8" s="74"/>
      <c r="P8" s="74"/>
    </row>
    <row r="9" spans="1:18" x14ac:dyDescent="0.25">
      <c r="A9" s="56" t="s">
        <v>25</v>
      </c>
      <c r="B9" s="56">
        <v>1311020</v>
      </c>
      <c r="C9" s="56" t="s">
        <v>26</v>
      </c>
      <c r="D9" s="84" t="s">
        <v>27</v>
      </c>
      <c r="F9" s="54">
        <v>53150.52</v>
      </c>
      <c r="J9" s="54">
        <f>SUM(F9:I9)</f>
        <v>53150.52</v>
      </c>
      <c r="L9" s="74">
        <v>0</v>
      </c>
      <c r="M9" s="74">
        <v>0</v>
      </c>
      <c r="N9" s="74">
        <v>0</v>
      </c>
      <c r="O9" s="74">
        <v>0</v>
      </c>
      <c r="P9" s="74">
        <f t="shared" ref="P9:P10" si="0">SUM(L9:O9)</f>
        <v>0</v>
      </c>
    </row>
    <row r="10" spans="1:18" x14ac:dyDescent="0.25">
      <c r="A10" s="56">
        <v>302</v>
      </c>
      <c r="B10" s="56">
        <v>1311020</v>
      </c>
      <c r="C10" s="56"/>
      <c r="D10" s="84" t="s">
        <v>360</v>
      </c>
      <c r="F10" s="54">
        <v>0</v>
      </c>
      <c r="J10" s="54">
        <f t="shared" ref="J10:J11" si="1">SUM(F10:I10)</f>
        <v>0</v>
      </c>
      <c r="L10" s="74">
        <v>0</v>
      </c>
      <c r="M10" s="74">
        <v>0</v>
      </c>
      <c r="N10" s="74">
        <v>0</v>
      </c>
      <c r="O10" s="74">
        <v>0</v>
      </c>
      <c r="P10" s="74">
        <f t="shared" si="0"/>
        <v>0</v>
      </c>
    </row>
    <row r="11" spans="1:18" x14ac:dyDescent="0.25">
      <c r="A11" s="56">
        <v>303</v>
      </c>
      <c r="B11" s="56">
        <v>1311020</v>
      </c>
      <c r="C11" s="56">
        <v>5505010</v>
      </c>
      <c r="D11" s="84" t="s">
        <v>366</v>
      </c>
      <c r="F11" s="54">
        <v>3850066.74</v>
      </c>
      <c r="G11" s="54">
        <v>674680.29</v>
      </c>
      <c r="J11" s="54">
        <f t="shared" si="1"/>
        <v>4524747.03</v>
      </c>
      <c r="L11" s="74">
        <v>135239.09999999998</v>
      </c>
      <c r="M11" s="65">
        <v>50267.35</v>
      </c>
      <c r="N11" s="65">
        <v>0</v>
      </c>
      <c r="O11" s="65">
        <v>0</v>
      </c>
      <c r="P11" s="74">
        <f t="shared" ref="P11:P13" si="2">SUM(L11:O11)</f>
        <v>185506.44999999998</v>
      </c>
      <c r="R11" s="85" t="s">
        <v>367</v>
      </c>
    </row>
    <row r="12" spans="1:18" x14ac:dyDescent="0.25">
      <c r="A12" s="56"/>
      <c r="B12" s="56"/>
      <c r="C12" s="56"/>
      <c r="D12" s="84"/>
      <c r="F12" s="54">
        <v>0</v>
      </c>
      <c r="L12" s="74">
        <v>0</v>
      </c>
      <c r="M12" s="74">
        <v>0</v>
      </c>
      <c r="N12" s="74">
        <v>0</v>
      </c>
      <c r="O12" s="74">
        <v>0</v>
      </c>
      <c r="P12" s="74">
        <f t="shared" ref="P12" si="3">SUM(L12:O12)</f>
        <v>0</v>
      </c>
    </row>
    <row r="13" spans="1:18" x14ac:dyDescent="0.25">
      <c r="A13" s="86"/>
      <c r="B13" s="86"/>
      <c r="C13" s="86"/>
      <c r="D13" s="84" t="s">
        <v>30</v>
      </c>
      <c r="F13" s="61">
        <f>SUM(F9:F12)</f>
        <v>3903217.2600000002</v>
      </c>
      <c r="G13" s="61">
        <f t="shared" ref="G13:J13" si="4">SUM(G9:G12)</f>
        <v>674680.29</v>
      </c>
      <c r="H13" s="61">
        <f t="shared" si="4"/>
        <v>0</v>
      </c>
      <c r="I13" s="61">
        <f t="shared" si="4"/>
        <v>0</v>
      </c>
      <c r="J13" s="61">
        <f t="shared" si="4"/>
        <v>4577897.55</v>
      </c>
      <c r="L13" s="75">
        <v>135239.09999999998</v>
      </c>
      <c r="M13" s="75">
        <f>SUM(M9:M12)</f>
        <v>50267.35</v>
      </c>
      <c r="N13" s="75">
        <f>SUM(N9:N12)</f>
        <v>0</v>
      </c>
      <c r="O13" s="75">
        <f>SUM(O9:O12)</f>
        <v>0</v>
      </c>
      <c r="P13" s="75">
        <f t="shared" si="2"/>
        <v>185506.44999999998</v>
      </c>
    </row>
    <row r="14" spans="1:18" x14ac:dyDescent="0.25">
      <c r="A14" s="86"/>
      <c r="B14" s="86"/>
      <c r="C14" s="86"/>
      <c r="D14" s="64"/>
      <c r="L14" s="74"/>
      <c r="M14" s="74"/>
      <c r="N14" s="74"/>
      <c r="O14" s="74"/>
      <c r="P14" s="74"/>
    </row>
    <row r="15" spans="1:18" x14ac:dyDescent="0.25">
      <c r="A15" s="86"/>
      <c r="B15" s="86"/>
      <c r="C15" s="86"/>
      <c r="D15" s="83" t="s">
        <v>31</v>
      </c>
      <c r="L15" s="74"/>
      <c r="M15" s="74"/>
      <c r="N15" s="74"/>
      <c r="O15" s="74"/>
      <c r="P15" s="74"/>
    </row>
    <row r="16" spans="1:18" x14ac:dyDescent="0.25">
      <c r="A16" s="56">
        <v>325</v>
      </c>
      <c r="B16" s="56">
        <v>1311030</v>
      </c>
      <c r="C16" s="56">
        <v>5501010</v>
      </c>
      <c r="D16" s="84" t="s">
        <v>361</v>
      </c>
      <c r="F16" s="54">
        <v>97055.2</v>
      </c>
      <c r="G16" s="54">
        <v>0</v>
      </c>
      <c r="H16" s="54">
        <v>0</v>
      </c>
      <c r="I16" s="54">
        <v>0</v>
      </c>
      <c r="J16" s="54">
        <f>SUM(F16:I16)</f>
        <v>97055.2</v>
      </c>
      <c r="L16" s="74">
        <v>0</v>
      </c>
      <c r="M16" s="74">
        <v>0</v>
      </c>
      <c r="N16" s="74">
        <v>0</v>
      </c>
      <c r="O16" s="74">
        <v>0</v>
      </c>
      <c r="P16" s="74">
        <f t="shared" ref="P16:P22" si="5">SUM(L16:O16)</f>
        <v>0</v>
      </c>
    </row>
    <row r="17" spans="1:16" x14ac:dyDescent="0.3">
      <c r="A17" s="84" t="s">
        <v>32</v>
      </c>
      <c r="B17" s="56">
        <v>1311050</v>
      </c>
      <c r="C17" s="56">
        <v>5501030</v>
      </c>
      <c r="D17" s="87" t="s">
        <v>33</v>
      </c>
      <c r="F17" s="54">
        <v>47946.51</v>
      </c>
      <c r="G17" s="88">
        <v>0</v>
      </c>
      <c r="H17" s="88">
        <v>0</v>
      </c>
      <c r="J17" s="54">
        <f t="shared" ref="J17:J21" si="6">SUM(F17:I17)</f>
        <v>47946.51</v>
      </c>
      <c r="L17" s="74">
        <v>0</v>
      </c>
      <c r="M17" s="74">
        <v>0</v>
      </c>
      <c r="N17" s="74">
        <v>0</v>
      </c>
      <c r="O17" s="74">
        <v>0</v>
      </c>
      <c r="P17" s="74">
        <f t="shared" si="5"/>
        <v>0</v>
      </c>
    </row>
    <row r="18" spans="1:16" x14ac:dyDescent="0.25">
      <c r="A18" s="84">
        <v>331</v>
      </c>
      <c r="B18" s="56">
        <v>1311050</v>
      </c>
      <c r="C18" s="56">
        <v>5501030</v>
      </c>
      <c r="D18" s="87" t="s">
        <v>34</v>
      </c>
      <c r="F18" s="54">
        <v>0</v>
      </c>
      <c r="J18" s="54">
        <f t="shared" si="6"/>
        <v>0</v>
      </c>
      <c r="L18" s="74">
        <v>0</v>
      </c>
      <c r="M18" s="74">
        <v>0</v>
      </c>
      <c r="N18" s="74">
        <v>0</v>
      </c>
      <c r="O18" s="74">
        <v>0</v>
      </c>
      <c r="P18" s="74">
        <f t="shared" si="5"/>
        <v>0</v>
      </c>
    </row>
    <row r="19" spans="1:16" x14ac:dyDescent="0.3">
      <c r="A19" s="56" t="s">
        <v>35</v>
      </c>
      <c r="B19" s="56">
        <v>1311050</v>
      </c>
      <c r="C19" s="56">
        <v>5501030</v>
      </c>
      <c r="D19" s="84" t="s">
        <v>36</v>
      </c>
      <c r="F19" s="54">
        <v>2080909.6400000001</v>
      </c>
      <c r="G19" s="88">
        <v>209712.59</v>
      </c>
      <c r="H19" s="88">
        <v>-323.58</v>
      </c>
      <c r="I19" s="88">
        <v>0</v>
      </c>
      <c r="J19" s="54">
        <f t="shared" si="6"/>
        <v>2290298.65</v>
      </c>
      <c r="L19" s="74">
        <v>0</v>
      </c>
      <c r="M19" s="74">
        <v>0</v>
      </c>
      <c r="N19" s="74">
        <v>0</v>
      </c>
      <c r="O19" s="74">
        <v>0</v>
      </c>
      <c r="P19" s="74">
        <f t="shared" si="5"/>
        <v>0</v>
      </c>
    </row>
    <row r="20" spans="1:16" x14ac:dyDescent="0.3">
      <c r="A20" s="84" t="s">
        <v>37</v>
      </c>
      <c r="B20" s="56">
        <v>1311050</v>
      </c>
      <c r="C20" s="56">
        <v>5501030</v>
      </c>
      <c r="D20" s="84" t="s">
        <v>38</v>
      </c>
      <c r="F20" s="54">
        <v>739064.38</v>
      </c>
      <c r="G20" s="88">
        <v>116674.55</v>
      </c>
      <c r="H20" s="88">
        <v>0</v>
      </c>
      <c r="I20" s="88">
        <v>0</v>
      </c>
      <c r="J20" s="54">
        <f t="shared" si="6"/>
        <v>855738.93</v>
      </c>
      <c r="L20" s="74">
        <v>0</v>
      </c>
      <c r="M20" s="74">
        <v>0</v>
      </c>
      <c r="N20" s="74">
        <v>0</v>
      </c>
      <c r="O20" s="74">
        <v>0</v>
      </c>
      <c r="P20" s="74">
        <f t="shared" si="5"/>
        <v>0</v>
      </c>
    </row>
    <row r="21" spans="1:16" x14ac:dyDescent="0.3">
      <c r="A21" s="84" t="s">
        <v>39</v>
      </c>
      <c r="B21" s="56">
        <v>1311050</v>
      </c>
      <c r="C21" s="56">
        <v>5501030</v>
      </c>
      <c r="D21" s="87" t="s">
        <v>40</v>
      </c>
      <c r="F21" s="54">
        <v>154138</v>
      </c>
      <c r="G21" s="88">
        <v>106159.76</v>
      </c>
      <c r="H21" s="88">
        <v>0</v>
      </c>
      <c r="I21" s="88">
        <v>0</v>
      </c>
      <c r="J21" s="54">
        <f t="shared" si="6"/>
        <v>260297.76</v>
      </c>
      <c r="L21" s="74">
        <v>0</v>
      </c>
      <c r="M21" s="74">
        <v>0</v>
      </c>
      <c r="N21" s="74">
        <v>0</v>
      </c>
      <c r="O21" s="74">
        <v>0</v>
      </c>
      <c r="P21" s="74">
        <f t="shared" si="5"/>
        <v>0</v>
      </c>
    </row>
    <row r="22" spans="1:16" x14ac:dyDescent="0.25">
      <c r="A22" s="84">
        <v>339</v>
      </c>
      <c r="B22" s="56">
        <v>1311050</v>
      </c>
      <c r="C22" s="56">
        <v>5501030</v>
      </c>
      <c r="D22" s="64" t="s">
        <v>357</v>
      </c>
      <c r="F22" s="54">
        <v>10790.25</v>
      </c>
      <c r="L22" s="74">
        <v>0</v>
      </c>
      <c r="M22" s="74">
        <v>0</v>
      </c>
      <c r="N22" s="74">
        <v>0</v>
      </c>
      <c r="O22" s="74">
        <v>0</v>
      </c>
      <c r="P22" s="74">
        <f t="shared" si="5"/>
        <v>0</v>
      </c>
    </row>
    <row r="23" spans="1:16" x14ac:dyDescent="0.25">
      <c r="A23" s="86"/>
      <c r="B23" s="86"/>
      <c r="C23" s="86"/>
      <c r="D23" s="84" t="s">
        <v>30</v>
      </c>
      <c r="F23" s="61">
        <f>SUM(F16:F22)</f>
        <v>3129903.98</v>
      </c>
      <c r="G23" s="61">
        <f t="shared" ref="G23:J23" si="7">SUM(G16:G22)</f>
        <v>432546.9</v>
      </c>
      <c r="H23" s="61">
        <f t="shared" si="7"/>
        <v>-323.58</v>
      </c>
      <c r="I23" s="61">
        <f t="shared" si="7"/>
        <v>0</v>
      </c>
      <c r="J23" s="61">
        <f t="shared" si="7"/>
        <v>3551337.05</v>
      </c>
      <c r="L23" s="75">
        <v>0</v>
      </c>
      <c r="M23" s="75">
        <f>SUM(M16:M22)</f>
        <v>0</v>
      </c>
      <c r="N23" s="75">
        <f>SUM(N16:N22)</f>
        <v>0</v>
      </c>
      <c r="O23" s="75">
        <f>SUM(O16:O22)</f>
        <v>0</v>
      </c>
      <c r="P23" s="75">
        <f>SUM(P16:P22)</f>
        <v>0</v>
      </c>
    </row>
    <row r="24" spans="1:16" x14ac:dyDescent="0.25">
      <c r="A24" s="86"/>
      <c r="B24" s="86"/>
      <c r="C24" s="86"/>
      <c r="D24" s="64"/>
      <c r="L24" s="74"/>
      <c r="M24" s="74"/>
      <c r="N24" s="74"/>
      <c r="O24" s="74"/>
      <c r="P24" s="74"/>
    </row>
    <row r="25" spans="1:16" x14ac:dyDescent="0.25">
      <c r="A25" s="86"/>
      <c r="B25" s="86"/>
      <c r="C25" s="86"/>
      <c r="D25" s="89" t="s">
        <v>41</v>
      </c>
      <c r="L25" s="74"/>
      <c r="M25" s="74"/>
      <c r="N25" s="74"/>
      <c r="O25" s="74"/>
      <c r="P25" s="74"/>
    </row>
    <row r="26" spans="1:16" x14ac:dyDescent="0.25">
      <c r="A26" s="90" t="s">
        <v>42</v>
      </c>
      <c r="B26" s="90">
        <v>1311030</v>
      </c>
      <c r="C26" s="90" t="s">
        <v>26</v>
      </c>
      <c r="D26" s="64" t="s">
        <v>43</v>
      </c>
      <c r="F26" s="54">
        <v>74294.61</v>
      </c>
      <c r="G26" s="54">
        <v>0</v>
      </c>
      <c r="H26" s="54">
        <v>0</v>
      </c>
      <c r="I26" s="54">
        <v>0</v>
      </c>
      <c r="J26" s="54">
        <f>SUM(F26:I26)</f>
        <v>74294.61</v>
      </c>
      <c r="L26" s="74">
        <v>0</v>
      </c>
      <c r="M26" s="74">
        <v>0</v>
      </c>
      <c r="N26" s="74">
        <v>0</v>
      </c>
      <c r="O26" s="74">
        <v>0</v>
      </c>
      <c r="P26" s="74">
        <f t="shared" ref="P26:P40" si="8">SUM(L26:O26)</f>
        <v>0</v>
      </c>
    </row>
    <row r="27" spans="1:16" x14ac:dyDescent="0.25">
      <c r="A27" s="90">
        <v>35002</v>
      </c>
      <c r="B27" s="90">
        <v>1311030</v>
      </c>
      <c r="C27" s="90" t="s">
        <v>26</v>
      </c>
      <c r="D27" s="64" t="s">
        <v>44</v>
      </c>
      <c r="F27" s="54">
        <v>186820.97</v>
      </c>
      <c r="G27" s="54">
        <v>0</v>
      </c>
      <c r="H27" s="54">
        <v>0</v>
      </c>
      <c r="I27" s="54">
        <v>0</v>
      </c>
      <c r="J27" s="54">
        <f>SUM(F27:I27)</f>
        <v>186820.97</v>
      </c>
      <c r="L27" s="74">
        <v>0</v>
      </c>
      <c r="M27" s="74">
        <v>0</v>
      </c>
      <c r="N27" s="74">
        <v>0</v>
      </c>
      <c r="O27" s="74">
        <v>0</v>
      </c>
      <c r="P27" s="74">
        <f t="shared" si="8"/>
        <v>0</v>
      </c>
    </row>
    <row r="28" spans="1:16" x14ac:dyDescent="0.25">
      <c r="A28" s="90">
        <v>35005</v>
      </c>
      <c r="B28" s="90">
        <v>1311030</v>
      </c>
      <c r="C28" s="90">
        <v>5501033</v>
      </c>
      <c r="D28" s="64" t="s">
        <v>363</v>
      </c>
      <c r="F28" s="54">
        <v>0</v>
      </c>
      <c r="J28" s="54">
        <f t="shared" ref="J28:J39" si="9">SUM(F28:I28)</f>
        <v>0</v>
      </c>
      <c r="L28" s="74">
        <v>0</v>
      </c>
      <c r="M28" s="74">
        <v>0</v>
      </c>
      <c r="N28" s="74">
        <v>0</v>
      </c>
      <c r="O28" s="74">
        <v>0</v>
      </c>
      <c r="P28" s="74">
        <f t="shared" si="8"/>
        <v>0</v>
      </c>
    </row>
    <row r="29" spans="1:16" x14ac:dyDescent="0.25">
      <c r="A29" s="90">
        <v>35006</v>
      </c>
      <c r="B29" s="90">
        <v>1311030</v>
      </c>
      <c r="C29" s="90">
        <v>5501033</v>
      </c>
      <c r="D29" s="64" t="s">
        <v>364</v>
      </c>
      <c r="F29" s="54">
        <v>0</v>
      </c>
      <c r="J29" s="54">
        <f t="shared" si="9"/>
        <v>0</v>
      </c>
      <c r="L29" s="74">
        <v>0</v>
      </c>
      <c r="M29" s="74">
        <v>0</v>
      </c>
      <c r="N29" s="74">
        <v>0</v>
      </c>
      <c r="O29" s="74">
        <v>0</v>
      </c>
      <c r="P29" s="74">
        <f t="shared" si="8"/>
        <v>0</v>
      </c>
    </row>
    <row r="30" spans="1:16" x14ac:dyDescent="0.3">
      <c r="A30" s="87">
        <v>351</v>
      </c>
      <c r="B30" s="90">
        <v>1311052</v>
      </c>
      <c r="C30" s="90">
        <v>5501033</v>
      </c>
      <c r="D30" s="84" t="s">
        <v>45</v>
      </c>
      <c r="F30" s="54">
        <v>723568.12</v>
      </c>
      <c r="G30" s="88">
        <v>0</v>
      </c>
      <c r="H30" s="88">
        <v>0</v>
      </c>
      <c r="I30" s="88">
        <v>0</v>
      </c>
      <c r="J30" s="54">
        <f t="shared" si="9"/>
        <v>723568.12</v>
      </c>
      <c r="L30" s="74">
        <v>0</v>
      </c>
      <c r="M30" s="74">
        <v>0</v>
      </c>
      <c r="N30" s="74">
        <v>0</v>
      </c>
      <c r="O30" s="74">
        <v>0</v>
      </c>
      <c r="P30" s="74">
        <f t="shared" si="8"/>
        <v>0</v>
      </c>
    </row>
    <row r="31" spans="1:16" x14ac:dyDescent="0.3">
      <c r="A31" s="87">
        <v>352</v>
      </c>
      <c r="B31" s="90">
        <v>1311052</v>
      </c>
      <c r="C31" s="90">
        <v>5501033</v>
      </c>
      <c r="D31" s="84" t="s">
        <v>46</v>
      </c>
      <c r="F31" s="54">
        <v>8265295.1200000001</v>
      </c>
      <c r="G31" s="88">
        <v>-16218.16</v>
      </c>
      <c r="H31" s="88">
        <v>0</v>
      </c>
      <c r="I31" s="88">
        <v>0</v>
      </c>
      <c r="J31" s="54">
        <f t="shared" si="9"/>
        <v>8249076.96</v>
      </c>
      <c r="L31" s="74">
        <v>0</v>
      </c>
      <c r="M31" s="74">
        <v>0</v>
      </c>
      <c r="N31" s="74">
        <v>0</v>
      </c>
      <c r="O31" s="74">
        <v>0</v>
      </c>
      <c r="P31" s="74">
        <f t="shared" si="8"/>
        <v>0</v>
      </c>
    </row>
    <row r="32" spans="1:16" x14ac:dyDescent="0.3">
      <c r="A32" s="90" t="s">
        <v>47</v>
      </c>
      <c r="B32" s="90" t="s">
        <v>48</v>
      </c>
      <c r="C32" s="90">
        <v>5505300</v>
      </c>
      <c r="D32" s="64" t="s">
        <v>49</v>
      </c>
      <c r="F32" s="54">
        <v>860396.29</v>
      </c>
      <c r="G32" s="88"/>
      <c r="H32" s="88"/>
      <c r="I32" s="88"/>
      <c r="J32" s="54">
        <f t="shared" si="9"/>
        <v>860396.29</v>
      </c>
      <c r="L32" s="74">
        <v>0</v>
      </c>
      <c r="M32" s="74">
        <v>0</v>
      </c>
      <c r="N32" s="74">
        <v>0</v>
      </c>
      <c r="O32" s="74">
        <v>0</v>
      </c>
      <c r="P32" s="74">
        <f t="shared" si="8"/>
        <v>0</v>
      </c>
    </row>
    <row r="33" spans="1:18" x14ac:dyDescent="0.3">
      <c r="A33" s="90" t="s">
        <v>50</v>
      </c>
      <c r="B33" s="90">
        <v>1311052</v>
      </c>
      <c r="C33" s="90">
        <v>5501033</v>
      </c>
      <c r="D33" s="64" t="s">
        <v>51</v>
      </c>
      <c r="F33" s="54">
        <v>1759384.18</v>
      </c>
      <c r="G33" s="88">
        <v>0</v>
      </c>
      <c r="H33" s="88">
        <v>0</v>
      </c>
      <c r="I33" s="88">
        <v>0</v>
      </c>
      <c r="J33" s="54">
        <f t="shared" si="9"/>
        <v>1759384.18</v>
      </c>
      <c r="L33" s="74">
        <v>0</v>
      </c>
      <c r="M33" s="74">
        <v>0</v>
      </c>
      <c r="N33" s="74">
        <v>0</v>
      </c>
      <c r="O33" s="74">
        <v>0</v>
      </c>
      <c r="P33" s="74">
        <f t="shared" si="8"/>
        <v>0</v>
      </c>
    </row>
    <row r="34" spans="1:18" x14ac:dyDescent="0.3">
      <c r="A34" s="90" t="s">
        <v>52</v>
      </c>
      <c r="B34" s="90">
        <v>1311052</v>
      </c>
      <c r="C34" s="90">
        <v>5501033</v>
      </c>
      <c r="D34" s="64" t="s">
        <v>53</v>
      </c>
      <c r="F34" s="54">
        <v>294306.84000000003</v>
      </c>
      <c r="G34" s="88">
        <v>0</v>
      </c>
      <c r="H34" s="88">
        <v>0</v>
      </c>
      <c r="I34" s="88">
        <v>0</v>
      </c>
      <c r="J34" s="54">
        <f t="shared" si="9"/>
        <v>294306.84000000003</v>
      </c>
      <c r="L34" s="74">
        <v>0</v>
      </c>
      <c r="M34" s="74">
        <v>0</v>
      </c>
      <c r="N34" s="74">
        <v>0</v>
      </c>
      <c r="O34" s="74">
        <v>0</v>
      </c>
      <c r="P34" s="74">
        <f t="shared" si="8"/>
        <v>0</v>
      </c>
    </row>
    <row r="35" spans="1:18" x14ac:dyDescent="0.3">
      <c r="A35" s="90" t="s">
        <v>54</v>
      </c>
      <c r="B35" s="90">
        <v>1311052</v>
      </c>
      <c r="C35" s="90">
        <v>5501033</v>
      </c>
      <c r="D35" s="64" t="s">
        <v>55</v>
      </c>
      <c r="F35" s="54">
        <v>6083263.0000000009</v>
      </c>
      <c r="G35" s="88">
        <v>3078.84</v>
      </c>
      <c r="H35" s="88">
        <v>0</v>
      </c>
      <c r="I35" s="88">
        <v>0</v>
      </c>
      <c r="J35" s="54">
        <f t="shared" si="9"/>
        <v>6086341.8400000008</v>
      </c>
      <c r="L35" s="74">
        <v>0</v>
      </c>
      <c r="M35" s="74">
        <v>0</v>
      </c>
      <c r="N35" s="74">
        <v>0</v>
      </c>
      <c r="O35" s="74">
        <v>0</v>
      </c>
      <c r="P35" s="74">
        <f t="shared" si="8"/>
        <v>0</v>
      </c>
    </row>
    <row r="36" spans="1:18" x14ac:dyDescent="0.3">
      <c r="A36" s="90" t="s">
        <v>56</v>
      </c>
      <c r="B36" s="90">
        <v>1311052</v>
      </c>
      <c r="C36" s="90">
        <v>5501033</v>
      </c>
      <c r="D36" s="64" t="s">
        <v>57</v>
      </c>
      <c r="F36" s="54">
        <v>4467192.05</v>
      </c>
      <c r="G36" s="88">
        <v>61236.95</v>
      </c>
      <c r="H36" s="88">
        <v>-3372.85</v>
      </c>
      <c r="I36" s="88">
        <v>0</v>
      </c>
      <c r="J36" s="54">
        <f t="shared" si="9"/>
        <v>4525056.1500000004</v>
      </c>
      <c r="L36" s="74">
        <v>0</v>
      </c>
      <c r="M36" s="74">
        <v>0</v>
      </c>
      <c r="N36" s="74">
        <v>0</v>
      </c>
      <c r="O36" s="74">
        <v>0</v>
      </c>
      <c r="P36" s="74">
        <f t="shared" si="8"/>
        <v>0</v>
      </c>
    </row>
    <row r="37" spans="1:18" x14ac:dyDescent="0.3">
      <c r="A37" s="90" t="s">
        <v>58</v>
      </c>
      <c r="B37" s="90">
        <v>1311052</v>
      </c>
      <c r="C37" s="90">
        <v>5501033</v>
      </c>
      <c r="D37" s="64" t="s">
        <v>59</v>
      </c>
      <c r="F37" s="54">
        <v>1150289.6499999999</v>
      </c>
      <c r="G37" s="88">
        <v>17078.23</v>
      </c>
      <c r="H37" s="88">
        <v>0</v>
      </c>
      <c r="I37" s="88">
        <v>0</v>
      </c>
      <c r="J37" s="54">
        <f t="shared" si="9"/>
        <v>1167367.8799999999</v>
      </c>
      <c r="L37" s="74">
        <v>0</v>
      </c>
      <c r="M37" s="74">
        <v>0</v>
      </c>
      <c r="N37" s="74">
        <v>0</v>
      </c>
      <c r="O37" s="74">
        <v>0</v>
      </c>
      <c r="P37" s="74">
        <f t="shared" si="8"/>
        <v>0</v>
      </c>
    </row>
    <row r="38" spans="1:18" x14ac:dyDescent="0.3">
      <c r="A38" s="90">
        <v>356</v>
      </c>
      <c r="B38" s="90">
        <v>1311052</v>
      </c>
      <c r="C38" s="90">
        <v>5501033</v>
      </c>
      <c r="D38" s="64" t="s">
        <v>60</v>
      </c>
      <c r="F38" s="54">
        <v>6416799.4100000001</v>
      </c>
      <c r="G38" s="88">
        <v>9498.52</v>
      </c>
      <c r="H38" s="88">
        <v>0</v>
      </c>
      <c r="I38" s="88">
        <v>0</v>
      </c>
      <c r="J38" s="54">
        <f t="shared" si="9"/>
        <v>6426297.9299999997</v>
      </c>
      <c r="L38" s="74">
        <v>0</v>
      </c>
      <c r="M38" s="74">
        <v>0</v>
      </c>
      <c r="N38" s="74">
        <v>0</v>
      </c>
      <c r="O38" s="74">
        <v>0</v>
      </c>
      <c r="P38" s="74">
        <f t="shared" si="8"/>
        <v>0</v>
      </c>
    </row>
    <row r="39" spans="1:18" x14ac:dyDescent="0.3">
      <c r="A39" s="90" t="s">
        <v>61</v>
      </c>
      <c r="B39" s="90">
        <v>1311052</v>
      </c>
      <c r="C39" s="90">
        <v>5501033</v>
      </c>
      <c r="D39" s="64" t="s">
        <v>62</v>
      </c>
      <c r="F39" s="54">
        <v>109795.01</v>
      </c>
      <c r="G39" s="91">
        <v>0</v>
      </c>
      <c r="H39" s="91">
        <v>0</v>
      </c>
      <c r="I39" s="91">
        <v>0</v>
      </c>
      <c r="J39" s="54">
        <f t="shared" si="9"/>
        <v>109795.01</v>
      </c>
      <c r="L39" s="74">
        <v>0</v>
      </c>
      <c r="M39" s="74">
        <v>0</v>
      </c>
      <c r="N39" s="74">
        <v>0</v>
      </c>
      <c r="O39" s="74">
        <v>0</v>
      </c>
      <c r="P39" s="74">
        <f t="shared" si="8"/>
        <v>0</v>
      </c>
    </row>
    <row r="40" spans="1:18" x14ac:dyDescent="0.25">
      <c r="A40" s="90" t="s">
        <v>362</v>
      </c>
      <c r="B40" s="90">
        <v>1311052</v>
      </c>
      <c r="C40" s="90">
        <v>5501033</v>
      </c>
      <c r="D40" s="64" t="s">
        <v>357</v>
      </c>
      <c r="F40" s="54">
        <v>13116.18</v>
      </c>
      <c r="G40" s="57"/>
      <c r="H40" s="57"/>
      <c r="I40" s="57"/>
      <c r="J40" s="57"/>
      <c r="L40" s="74">
        <v>0</v>
      </c>
      <c r="M40" s="74">
        <v>0</v>
      </c>
      <c r="N40" s="74">
        <v>0</v>
      </c>
      <c r="O40" s="74">
        <v>0</v>
      </c>
      <c r="P40" s="74">
        <f t="shared" si="8"/>
        <v>0</v>
      </c>
    </row>
    <row r="41" spans="1:18" x14ac:dyDescent="0.25">
      <c r="A41" s="86"/>
      <c r="B41" s="86"/>
      <c r="C41" s="86"/>
      <c r="D41" s="64" t="s">
        <v>30</v>
      </c>
      <c r="F41" s="55">
        <f>SUM(F26:F40)</f>
        <v>30404521.43</v>
      </c>
      <c r="G41" s="55">
        <f t="shared" ref="G41:J41" si="10">SUM(G26:G40)</f>
        <v>74674.38</v>
      </c>
      <c r="H41" s="55">
        <f t="shared" si="10"/>
        <v>-3372.85</v>
      </c>
      <c r="I41" s="55">
        <f t="shared" si="10"/>
        <v>0</v>
      </c>
      <c r="J41" s="55">
        <f t="shared" si="10"/>
        <v>30462706.780000001</v>
      </c>
      <c r="L41" s="75">
        <v>0</v>
      </c>
      <c r="M41" s="75">
        <f t="shared" ref="M41:P41" si="11">SUM(M26:M40)</f>
        <v>0</v>
      </c>
      <c r="N41" s="75">
        <f t="shared" si="11"/>
        <v>0</v>
      </c>
      <c r="O41" s="75">
        <f t="shared" si="11"/>
        <v>0</v>
      </c>
      <c r="P41" s="75">
        <f t="shared" si="11"/>
        <v>0</v>
      </c>
    </row>
    <row r="42" spans="1:18" x14ac:dyDescent="0.25">
      <c r="A42" s="86"/>
      <c r="B42" s="86"/>
      <c r="C42" s="86"/>
      <c r="D42" s="64"/>
      <c r="L42" s="74"/>
      <c r="M42" s="74"/>
      <c r="N42" s="74"/>
      <c r="O42" s="74"/>
      <c r="P42" s="74"/>
    </row>
    <row r="43" spans="1:18" x14ac:dyDescent="0.25">
      <c r="A43" s="86"/>
      <c r="B43" s="86"/>
      <c r="C43" s="86"/>
      <c r="D43" s="83" t="s">
        <v>63</v>
      </c>
      <c r="F43" s="54">
        <v>0</v>
      </c>
      <c r="L43" s="74"/>
      <c r="M43" s="74"/>
      <c r="N43" s="74"/>
      <c r="O43" s="74"/>
      <c r="P43" s="74"/>
    </row>
    <row r="44" spans="1:18" x14ac:dyDescent="0.25">
      <c r="A44" s="56" t="s">
        <v>64</v>
      </c>
      <c r="B44" s="56">
        <v>1311030</v>
      </c>
      <c r="C44" s="56" t="s">
        <v>26</v>
      </c>
      <c r="D44" s="84" t="s">
        <v>65</v>
      </c>
      <c r="F44" s="54">
        <v>425055.51</v>
      </c>
      <c r="G44" s="54">
        <v>0</v>
      </c>
      <c r="H44" s="54">
        <v>0</v>
      </c>
      <c r="I44" s="54">
        <v>0</v>
      </c>
      <c r="J44" s="54">
        <f>SUM(F44:I44)</f>
        <v>425055.51</v>
      </c>
      <c r="L44" s="74">
        <v>0</v>
      </c>
      <c r="M44" s="74">
        <v>0</v>
      </c>
      <c r="N44" s="74">
        <v>0</v>
      </c>
      <c r="O44" s="74">
        <v>0</v>
      </c>
      <c r="P44" s="74">
        <f t="shared" ref="P44:P53" si="12">SUM(L44:O44)</f>
        <v>0</v>
      </c>
    </row>
    <row r="45" spans="1:18" x14ac:dyDescent="0.25">
      <c r="A45" s="56" t="s">
        <v>66</v>
      </c>
      <c r="B45" s="56">
        <v>1311030</v>
      </c>
      <c r="C45" s="56" t="s">
        <v>26</v>
      </c>
      <c r="D45" s="84" t="s">
        <v>67</v>
      </c>
      <c r="F45" s="54">
        <v>1250617.26</v>
      </c>
      <c r="G45" s="54">
        <v>0</v>
      </c>
      <c r="H45" s="54">
        <v>0</v>
      </c>
      <c r="I45" s="54">
        <v>0</v>
      </c>
      <c r="J45" s="54">
        <f>SUM(F45:I45)</f>
        <v>1250617.26</v>
      </c>
      <c r="L45" s="74">
        <v>0</v>
      </c>
      <c r="M45" s="74">
        <v>0</v>
      </c>
      <c r="N45" s="74">
        <v>0</v>
      </c>
      <c r="O45" s="74">
        <v>0</v>
      </c>
      <c r="P45" s="74">
        <f t="shared" si="12"/>
        <v>0</v>
      </c>
    </row>
    <row r="46" spans="1:18" x14ac:dyDescent="0.25">
      <c r="A46" s="56">
        <v>3653</v>
      </c>
      <c r="B46" s="56">
        <v>1311060</v>
      </c>
      <c r="C46" s="56">
        <v>5501040</v>
      </c>
      <c r="D46" s="84" t="s">
        <v>365</v>
      </c>
      <c r="F46" s="54">
        <v>0</v>
      </c>
      <c r="J46" s="54">
        <f t="shared" ref="J46:J52" si="13">SUM(F46:I46)</f>
        <v>0</v>
      </c>
      <c r="L46" s="74">
        <v>0</v>
      </c>
      <c r="M46" s="74">
        <v>0</v>
      </c>
      <c r="N46" s="74">
        <v>0</v>
      </c>
      <c r="O46" s="74">
        <v>0</v>
      </c>
      <c r="P46" s="74">
        <f t="shared" si="12"/>
        <v>0</v>
      </c>
    </row>
    <row r="47" spans="1:18" x14ac:dyDescent="0.3">
      <c r="A47" s="56" t="s">
        <v>68</v>
      </c>
      <c r="B47" s="56">
        <v>1311060</v>
      </c>
      <c r="C47" s="56">
        <v>5501040</v>
      </c>
      <c r="D47" s="84" t="s">
        <v>69</v>
      </c>
      <c r="F47" s="54">
        <v>259367.66999999998</v>
      </c>
      <c r="G47" s="88">
        <v>9364.83</v>
      </c>
      <c r="H47" s="88">
        <v>0</v>
      </c>
      <c r="I47" s="88">
        <v>0</v>
      </c>
      <c r="J47" s="54">
        <f t="shared" si="13"/>
        <v>268732.5</v>
      </c>
      <c r="L47" s="74">
        <v>0</v>
      </c>
      <c r="M47" s="74">
        <v>0</v>
      </c>
      <c r="N47" s="74">
        <v>0</v>
      </c>
      <c r="O47" s="74">
        <v>0</v>
      </c>
      <c r="P47" s="74">
        <f t="shared" si="12"/>
        <v>0</v>
      </c>
    </row>
    <row r="48" spans="1:18" x14ac:dyDescent="0.3">
      <c r="A48" s="56" t="s">
        <v>70</v>
      </c>
      <c r="B48" s="56">
        <v>1311060</v>
      </c>
      <c r="C48" s="56">
        <v>5501040</v>
      </c>
      <c r="D48" s="84" t="s">
        <v>71</v>
      </c>
      <c r="F48" s="54">
        <v>27536206.34</v>
      </c>
      <c r="G48" s="88">
        <v>659732.92000000004</v>
      </c>
      <c r="H48" s="88">
        <v>-5125.79</v>
      </c>
      <c r="J48" s="54">
        <f t="shared" si="13"/>
        <v>28190813.470000003</v>
      </c>
      <c r="L48" s="74">
        <v>0</v>
      </c>
      <c r="M48" s="74">
        <v>0</v>
      </c>
      <c r="N48" s="74">
        <v>0</v>
      </c>
      <c r="O48" s="74">
        <v>0</v>
      </c>
      <c r="P48" s="74">
        <f t="shared" si="12"/>
        <v>0</v>
      </c>
      <c r="R48" s="157" t="s">
        <v>368</v>
      </c>
    </row>
    <row r="49" spans="1:20" x14ac:dyDescent="0.25">
      <c r="A49" s="56">
        <v>3671</v>
      </c>
      <c r="B49" s="56">
        <v>1311060</v>
      </c>
      <c r="C49" s="56">
        <v>5501040</v>
      </c>
      <c r="D49" s="84" t="s">
        <v>71</v>
      </c>
      <c r="F49" s="54">
        <v>18399200.16</v>
      </c>
      <c r="J49" s="54">
        <f t="shared" si="13"/>
        <v>18399200.16</v>
      </c>
      <c r="L49" s="74">
        <v>0</v>
      </c>
      <c r="M49" s="74">
        <v>0</v>
      </c>
      <c r="N49" s="74">
        <v>0</v>
      </c>
      <c r="O49" s="74">
        <v>0</v>
      </c>
      <c r="P49" s="74">
        <f t="shared" si="12"/>
        <v>0</v>
      </c>
      <c r="R49" s="158"/>
    </row>
    <row r="50" spans="1:20" x14ac:dyDescent="0.3">
      <c r="A50" s="56" t="s">
        <v>72</v>
      </c>
      <c r="B50" s="56">
        <v>1311060</v>
      </c>
      <c r="C50" s="56">
        <v>5501040</v>
      </c>
      <c r="D50" s="84" t="s">
        <v>73</v>
      </c>
      <c r="F50" s="54">
        <v>8714395.1099999994</v>
      </c>
      <c r="G50" s="88">
        <v>176315.59</v>
      </c>
      <c r="H50" s="88">
        <v>-95759</v>
      </c>
      <c r="I50" s="88">
        <v>0</v>
      </c>
      <c r="J50" s="54">
        <f t="shared" si="13"/>
        <v>8794951.6999999993</v>
      </c>
      <c r="L50" s="74">
        <v>0</v>
      </c>
      <c r="M50" s="74">
        <v>0</v>
      </c>
      <c r="N50" s="74">
        <v>0</v>
      </c>
      <c r="O50" s="74">
        <v>0</v>
      </c>
      <c r="P50" s="74">
        <f t="shared" si="12"/>
        <v>0</v>
      </c>
      <c r="S50" s="54">
        <f>J48+J49</f>
        <v>46590013.630000003</v>
      </c>
      <c r="T50">
        <v>0.2</v>
      </c>
    </row>
    <row r="51" spans="1:20" x14ac:dyDescent="0.3">
      <c r="A51" s="56" t="s">
        <v>74</v>
      </c>
      <c r="B51" s="56">
        <v>1311060</v>
      </c>
      <c r="C51" s="56">
        <v>5501040</v>
      </c>
      <c r="D51" s="84" t="s">
        <v>75</v>
      </c>
      <c r="F51" s="54">
        <v>3786968.96</v>
      </c>
      <c r="G51" s="88">
        <v>49414.400000000001</v>
      </c>
      <c r="H51" s="88">
        <v>0</v>
      </c>
      <c r="I51" s="88">
        <v>0</v>
      </c>
      <c r="J51" s="54">
        <f t="shared" si="13"/>
        <v>3836383.36</v>
      </c>
      <c r="L51" s="74">
        <v>0</v>
      </c>
      <c r="M51" s="74">
        <v>0</v>
      </c>
      <c r="N51" s="74">
        <v>0</v>
      </c>
      <c r="O51" s="74">
        <v>0</v>
      </c>
      <c r="P51" s="74">
        <f t="shared" si="12"/>
        <v>0</v>
      </c>
    </row>
    <row r="52" spans="1:20" x14ac:dyDescent="0.3">
      <c r="A52" s="56" t="s">
        <v>76</v>
      </c>
      <c r="B52" s="56">
        <v>1311060</v>
      </c>
      <c r="C52" s="56">
        <v>5501040</v>
      </c>
      <c r="D52" s="84" t="s">
        <v>77</v>
      </c>
      <c r="F52" s="54">
        <v>391134.19</v>
      </c>
      <c r="G52" s="88">
        <v>0</v>
      </c>
      <c r="H52" s="88">
        <v>0</v>
      </c>
      <c r="I52" s="88">
        <v>0</v>
      </c>
      <c r="J52" s="54">
        <f t="shared" si="13"/>
        <v>391134.19</v>
      </c>
      <c r="L52" s="74">
        <v>0</v>
      </c>
      <c r="M52" s="74">
        <v>0</v>
      </c>
      <c r="N52" s="74">
        <v>0</v>
      </c>
      <c r="O52" s="74">
        <v>0</v>
      </c>
      <c r="P52" s="74">
        <f t="shared" si="12"/>
        <v>0</v>
      </c>
    </row>
    <row r="53" spans="1:20" x14ac:dyDescent="0.25">
      <c r="A53" s="56">
        <v>372</v>
      </c>
      <c r="B53" s="56">
        <v>1311060</v>
      </c>
      <c r="C53" s="56">
        <v>5501040</v>
      </c>
      <c r="D53" s="64" t="s">
        <v>357</v>
      </c>
      <c r="F53" s="54">
        <v>37068.01</v>
      </c>
      <c r="L53" s="74">
        <v>0</v>
      </c>
      <c r="M53" s="74">
        <v>0</v>
      </c>
      <c r="N53" s="74">
        <v>0</v>
      </c>
      <c r="O53" s="74">
        <v>0</v>
      </c>
      <c r="P53" s="74">
        <f t="shared" si="12"/>
        <v>0</v>
      </c>
      <c r="R53" s="54"/>
    </row>
    <row r="54" spans="1:20" x14ac:dyDescent="0.25">
      <c r="A54" s="86"/>
      <c r="B54" s="86"/>
      <c r="C54" s="86"/>
      <c r="D54" s="84" t="s">
        <v>30</v>
      </c>
      <c r="F54" s="61">
        <f>SUM(F43:F53)</f>
        <v>60800013.209999993</v>
      </c>
      <c r="G54" s="61">
        <f t="shared" ref="G54:J54" si="14">SUM(G43:G53)</f>
        <v>894827.74</v>
      </c>
      <c r="H54" s="61">
        <f t="shared" si="14"/>
        <v>-100884.79</v>
      </c>
      <c r="I54" s="61">
        <f t="shared" si="14"/>
        <v>0</v>
      </c>
      <c r="J54" s="61">
        <f t="shared" si="14"/>
        <v>61556888.150000006</v>
      </c>
      <c r="L54" s="75">
        <v>0</v>
      </c>
      <c r="M54" s="75">
        <f t="shared" ref="M54:P54" si="15">SUM(M44:M53)</f>
        <v>0</v>
      </c>
      <c r="N54" s="75">
        <f t="shared" si="15"/>
        <v>0</v>
      </c>
      <c r="O54" s="75">
        <f t="shared" si="15"/>
        <v>0</v>
      </c>
      <c r="P54" s="75">
        <f t="shared" si="15"/>
        <v>0</v>
      </c>
    </row>
    <row r="55" spans="1:20" x14ac:dyDescent="0.25">
      <c r="A55" s="64"/>
      <c r="B55" s="64"/>
      <c r="C55" s="64"/>
      <c r="D55" s="64"/>
      <c r="L55" s="74"/>
      <c r="M55" s="74"/>
      <c r="N55" s="74"/>
      <c r="O55" s="74"/>
      <c r="P55" s="74"/>
    </row>
    <row r="56" spans="1:20" x14ac:dyDescent="0.25">
      <c r="A56" s="86"/>
      <c r="B56" s="86"/>
      <c r="C56" s="86"/>
      <c r="D56" s="83" t="s">
        <v>78</v>
      </c>
      <c r="L56" s="74"/>
      <c r="M56" s="74"/>
      <c r="N56" s="74"/>
      <c r="O56" s="74"/>
      <c r="P56" s="74"/>
    </row>
    <row r="57" spans="1:20" x14ac:dyDescent="0.25">
      <c r="A57" s="56" t="s">
        <v>79</v>
      </c>
      <c r="B57" s="56">
        <v>1311030</v>
      </c>
      <c r="C57" s="56" t="s">
        <v>26</v>
      </c>
      <c r="D57" s="84" t="s">
        <v>80</v>
      </c>
      <c r="F57" s="54">
        <v>281951.02</v>
      </c>
      <c r="G57" s="54">
        <v>2531.71</v>
      </c>
      <c r="H57" s="54">
        <v>0</v>
      </c>
      <c r="I57" s="54">
        <v>0</v>
      </c>
      <c r="J57" s="54">
        <f>SUM(F57:I57)</f>
        <v>284482.73000000004</v>
      </c>
      <c r="L57" s="74">
        <v>0</v>
      </c>
      <c r="M57" s="74">
        <v>0</v>
      </c>
      <c r="N57" s="74">
        <v>0</v>
      </c>
      <c r="O57" s="74">
        <v>0</v>
      </c>
      <c r="P57" s="74">
        <f t="shared" ref="P57:P67" si="16">SUM(L57:O57)</f>
        <v>0</v>
      </c>
      <c r="R57" s="157" t="s">
        <v>368</v>
      </c>
    </row>
    <row r="58" spans="1:20" x14ac:dyDescent="0.25">
      <c r="A58" s="56">
        <v>37401</v>
      </c>
      <c r="B58" s="56">
        <v>1311030</v>
      </c>
      <c r="C58" s="56" t="s">
        <v>26</v>
      </c>
      <c r="D58" s="84" t="s">
        <v>81</v>
      </c>
      <c r="F58" s="54">
        <v>75837.25</v>
      </c>
      <c r="G58" s="54">
        <v>0</v>
      </c>
      <c r="H58" s="54">
        <v>0</v>
      </c>
      <c r="I58" s="54">
        <v>0</v>
      </c>
      <c r="J58" s="54">
        <f>SUM(F58:I58)</f>
        <v>75837.25</v>
      </c>
      <c r="L58" s="74">
        <v>0</v>
      </c>
      <c r="M58" s="74">
        <v>0</v>
      </c>
      <c r="N58" s="74">
        <v>0</v>
      </c>
      <c r="O58" s="74">
        <v>0</v>
      </c>
      <c r="P58" s="74">
        <f t="shared" si="16"/>
        <v>0</v>
      </c>
      <c r="R58" s="158"/>
      <c r="T58" s="54"/>
    </row>
    <row r="59" spans="1:20" x14ac:dyDescent="0.3">
      <c r="A59" s="56" t="s">
        <v>82</v>
      </c>
      <c r="B59" s="56">
        <v>1311070</v>
      </c>
      <c r="C59" s="56">
        <v>5501050</v>
      </c>
      <c r="D59" s="84" t="s">
        <v>69</v>
      </c>
      <c r="F59" s="54">
        <v>105864.26000000001</v>
      </c>
      <c r="G59" s="88">
        <v>3739.66</v>
      </c>
      <c r="H59" s="88">
        <v>-1311</v>
      </c>
      <c r="I59" s="88">
        <v>0</v>
      </c>
      <c r="J59" s="54">
        <f t="shared" ref="J59:J68" si="17">SUM(F59:I59)</f>
        <v>108292.92000000001</v>
      </c>
      <c r="L59" s="74">
        <v>0</v>
      </c>
      <c r="M59" s="74">
        <v>0</v>
      </c>
      <c r="N59" s="74">
        <v>0</v>
      </c>
      <c r="O59" s="74">
        <v>0</v>
      </c>
      <c r="P59" s="74">
        <f t="shared" si="16"/>
        <v>0</v>
      </c>
    </row>
    <row r="60" spans="1:20" x14ac:dyDescent="0.3">
      <c r="A60" s="56" t="s">
        <v>83</v>
      </c>
      <c r="B60" s="56">
        <v>1311070</v>
      </c>
      <c r="C60" s="56">
        <v>5501050</v>
      </c>
      <c r="D60" s="84" t="s">
        <v>84</v>
      </c>
      <c r="F60" s="54">
        <v>84769184.5</v>
      </c>
      <c r="G60" s="88">
        <v>7341093.7000000002</v>
      </c>
      <c r="H60" s="88">
        <v>-221884.91</v>
      </c>
      <c r="I60" s="88">
        <v>0</v>
      </c>
      <c r="J60" s="54">
        <f t="shared" si="17"/>
        <v>91888393.290000007</v>
      </c>
      <c r="L60" s="74">
        <v>0</v>
      </c>
      <c r="M60" s="74">
        <v>0</v>
      </c>
      <c r="N60" s="74">
        <v>0</v>
      </c>
      <c r="O60" s="74">
        <v>0</v>
      </c>
      <c r="P60" s="74">
        <f t="shared" si="16"/>
        <v>0</v>
      </c>
    </row>
    <row r="61" spans="1:20" x14ac:dyDescent="0.3">
      <c r="A61" s="56" t="s">
        <v>85</v>
      </c>
      <c r="B61" s="56">
        <v>1311070</v>
      </c>
      <c r="C61" s="56">
        <v>5501050</v>
      </c>
      <c r="D61" s="84" t="s">
        <v>86</v>
      </c>
      <c r="F61" s="54">
        <v>2108905.9300000002</v>
      </c>
      <c r="G61" s="88">
        <v>68280.22</v>
      </c>
      <c r="H61" s="88">
        <v>-6217.13</v>
      </c>
      <c r="I61" s="88">
        <v>0</v>
      </c>
      <c r="J61" s="54">
        <f t="shared" si="17"/>
        <v>2170969.0200000005</v>
      </c>
      <c r="L61" s="74">
        <v>0</v>
      </c>
      <c r="M61" s="74">
        <v>0</v>
      </c>
      <c r="N61" s="74">
        <v>0</v>
      </c>
      <c r="O61" s="74">
        <v>0</v>
      </c>
      <c r="P61" s="74">
        <f t="shared" si="16"/>
        <v>0</v>
      </c>
    </row>
    <row r="62" spans="1:20" x14ac:dyDescent="0.3">
      <c r="A62" s="56" t="s">
        <v>87</v>
      </c>
      <c r="B62" s="56">
        <v>1311070</v>
      </c>
      <c r="C62" s="56">
        <v>5501050</v>
      </c>
      <c r="D62" s="84" t="s">
        <v>88</v>
      </c>
      <c r="F62" s="54">
        <v>948945.56</v>
      </c>
      <c r="G62" s="88">
        <v>0</v>
      </c>
      <c r="H62" s="88">
        <v>-150.61000000000001</v>
      </c>
      <c r="I62" s="88">
        <v>0</v>
      </c>
      <c r="J62" s="54">
        <f t="shared" si="17"/>
        <v>948794.95000000007</v>
      </c>
      <c r="L62" s="74">
        <v>0</v>
      </c>
      <c r="M62" s="74">
        <v>0</v>
      </c>
      <c r="N62" s="74">
        <v>0</v>
      </c>
      <c r="O62" s="74">
        <v>0</v>
      </c>
      <c r="P62" s="74">
        <f t="shared" si="16"/>
        <v>0</v>
      </c>
    </row>
    <row r="63" spans="1:20" x14ac:dyDescent="0.3">
      <c r="A63" s="84" t="s">
        <v>89</v>
      </c>
      <c r="B63" s="56">
        <v>1311070</v>
      </c>
      <c r="C63" s="56">
        <v>5501050</v>
      </c>
      <c r="D63" s="84" t="s">
        <v>90</v>
      </c>
      <c r="F63" s="54">
        <v>19867747.960000001</v>
      </c>
      <c r="G63" s="88">
        <v>1260097.8600000001</v>
      </c>
      <c r="H63" s="88">
        <v>-58560.1</v>
      </c>
      <c r="I63" s="88">
        <v>0</v>
      </c>
      <c r="J63" s="54">
        <f t="shared" si="17"/>
        <v>21069285.719999999</v>
      </c>
      <c r="L63" s="74">
        <v>0</v>
      </c>
      <c r="M63" s="74">
        <v>0</v>
      </c>
      <c r="N63" s="74">
        <v>0</v>
      </c>
      <c r="O63" s="74">
        <v>0</v>
      </c>
      <c r="P63" s="74">
        <f t="shared" si="16"/>
        <v>0</v>
      </c>
      <c r="T63" s="54"/>
    </row>
    <row r="64" spans="1:20" x14ac:dyDescent="0.3">
      <c r="A64" s="56" t="s">
        <v>91</v>
      </c>
      <c r="B64" s="56">
        <v>1311070</v>
      </c>
      <c r="C64" s="56">
        <v>5501050</v>
      </c>
      <c r="D64" s="84" t="s">
        <v>92</v>
      </c>
      <c r="F64" s="54">
        <v>9264429.0099999998</v>
      </c>
      <c r="G64" s="88">
        <v>364430.02</v>
      </c>
      <c r="H64" s="88">
        <v>-312876.78999999998</v>
      </c>
      <c r="I64" s="88">
        <v>0</v>
      </c>
      <c r="J64" s="54">
        <f t="shared" si="17"/>
        <v>9315982.2400000002</v>
      </c>
      <c r="L64" s="74">
        <v>574586.95999999985</v>
      </c>
      <c r="M64" s="65">
        <v>63545.35</v>
      </c>
      <c r="N64" s="65">
        <v>-59969.91</v>
      </c>
      <c r="O64" s="65">
        <v>0</v>
      </c>
      <c r="P64" s="74">
        <f t="shared" si="16"/>
        <v>578162.39999999979</v>
      </c>
    </row>
    <row r="65" spans="1:20" x14ac:dyDescent="0.3">
      <c r="A65" s="56" t="s">
        <v>93</v>
      </c>
      <c r="B65" s="56">
        <v>1311070</v>
      </c>
      <c r="C65" s="56">
        <v>5501050</v>
      </c>
      <c r="D65" s="84" t="s">
        <v>94</v>
      </c>
      <c r="F65" s="54">
        <v>3638284.7800000003</v>
      </c>
      <c r="G65" s="88">
        <v>187547.72</v>
      </c>
      <c r="H65" s="88">
        <v>-7459.67</v>
      </c>
      <c r="I65" s="88">
        <v>0</v>
      </c>
      <c r="J65" s="54">
        <f t="shared" si="17"/>
        <v>3818372.8300000005</v>
      </c>
      <c r="L65" s="74">
        <v>1158721.2</v>
      </c>
      <c r="M65" s="65">
        <v>46984.9</v>
      </c>
      <c r="N65" s="65">
        <v>-8835.26</v>
      </c>
      <c r="O65" s="65">
        <v>0</v>
      </c>
      <c r="P65" s="74">
        <f t="shared" si="16"/>
        <v>1196870.8399999999</v>
      </c>
    </row>
    <row r="66" spans="1:20" x14ac:dyDescent="0.3">
      <c r="A66" s="56" t="s">
        <v>95</v>
      </c>
      <c r="B66" s="56">
        <v>1311070</v>
      </c>
      <c r="C66" s="56">
        <v>5501050</v>
      </c>
      <c r="D66" s="84" t="s">
        <v>96</v>
      </c>
      <c r="F66" s="54">
        <v>4200496.74</v>
      </c>
      <c r="G66" s="88">
        <v>124266.38</v>
      </c>
      <c r="H66" s="88">
        <v>-26172.17</v>
      </c>
      <c r="I66" s="88">
        <v>0</v>
      </c>
      <c r="J66" s="54">
        <f t="shared" si="17"/>
        <v>4298590.95</v>
      </c>
      <c r="L66" s="74">
        <v>0</v>
      </c>
      <c r="M66" s="74">
        <v>0</v>
      </c>
      <c r="N66" s="74">
        <v>0</v>
      </c>
      <c r="O66" s="74">
        <v>0</v>
      </c>
      <c r="P66" s="74">
        <f t="shared" si="16"/>
        <v>0</v>
      </c>
    </row>
    <row r="67" spans="1:20" x14ac:dyDescent="0.3">
      <c r="A67" s="56" t="s">
        <v>97</v>
      </c>
      <c r="B67" s="56">
        <v>1311070</v>
      </c>
      <c r="C67" s="56">
        <v>5501050</v>
      </c>
      <c r="D67" s="84" t="s">
        <v>98</v>
      </c>
      <c r="F67" s="54">
        <v>1653057.57</v>
      </c>
      <c r="G67" s="88">
        <v>35645.46</v>
      </c>
      <c r="H67" s="88">
        <v>-3041.63</v>
      </c>
      <c r="I67" s="88">
        <v>0</v>
      </c>
      <c r="J67" s="54">
        <f t="shared" si="17"/>
        <v>1685661.4000000001</v>
      </c>
      <c r="L67" s="74">
        <v>0</v>
      </c>
      <c r="M67" s="74">
        <v>0</v>
      </c>
      <c r="N67" s="74">
        <v>0</v>
      </c>
      <c r="O67" s="74">
        <v>0</v>
      </c>
      <c r="P67" s="74">
        <f t="shared" si="16"/>
        <v>0</v>
      </c>
    </row>
    <row r="68" spans="1:20" x14ac:dyDescent="0.3">
      <c r="A68" s="21">
        <v>387</v>
      </c>
      <c r="B68" s="21">
        <v>1311070</v>
      </c>
      <c r="C68" s="21">
        <v>5501050</v>
      </c>
      <c r="D68" s="72" t="s">
        <v>373</v>
      </c>
      <c r="F68" s="54">
        <v>0</v>
      </c>
      <c r="G68" s="88">
        <v>0</v>
      </c>
      <c r="H68" s="88">
        <v>0</v>
      </c>
      <c r="I68" s="88">
        <v>0</v>
      </c>
      <c r="J68" s="54">
        <f t="shared" si="17"/>
        <v>0</v>
      </c>
      <c r="L68" s="76">
        <v>27913.62</v>
      </c>
      <c r="M68" s="76">
        <v>0</v>
      </c>
      <c r="N68" s="76">
        <v>0</v>
      </c>
      <c r="O68" s="76">
        <v>0</v>
      </c>
      <c r="P68" s="76">
        <v>27913.62</v>
      </c>
    </row>
    <row r="69" spans="1:20" x14ac:dyDescent="0.25">
      <c r="A69" s="56">
        <v>388</v>
      </c>
      <c r="B69" s="56">
        <v>1311070</v>
      </c>
      <c r="C69" s="56">
        <v>5501050</v>
      </c>
      <c r="D69" s="64" t="s">
        <v>357</v>
      </c>
      <c r="F69" s="54">
        <v>3268746.39</v>
      </c>
      <c r="L69" s="74">
        <v>0</v>
      </c>
      <c r="M69" s="74">
        <v>0</v>
      </c>
      <c r="N69" s="74">
        <v>0</v>
      </c>
      <c r="O69" s="74">
        <v>0</v>
      </c>
      <c r="P69" s="74">
        <f t="shared" ref="P69" si="18">SUM(L69:O69)</f>
        <v>0</v>
      </c>
    </row>
    <row r="70" spans="1:20" x14ac:dyDescent="0.25">
      <c r="A70" s="86"/>
      <c r="B70" s="86"/>
      <c r="C70" s="86"/>
      <c r="D70" s="84" t="s">
        <v>30</v>
      </c>
      <c r="F70" s="61">
        <f>SUM(F57:F69)</f>
        <v>130183450.97000001</v>
      </c>
      <c r="G70" s="61">
        <f>SUM(G57:G69)</f>
        <v>9387632.7300000023</v>
      </c>
      <c r="H70" s="61">
        <f>SUM(H57:H69)</f>
        <v>-637674.01000000013</v>
      </c>
      <c r="I70" s="61">
        <f>SUM(I57:I69)</f>
        <v>0</v>
      </c>
      <c r="J70" s="61">
        <f>SUM(J57:J69)</f>
        <v>135664663.30000001</v>
      </c>
      <c r="L70" s="75">
        <v>1761221.7799999998</v>
      </c>
      <c r="M70" s="75">
        <f t="shared" ref="M70:P70" si="19">SUM(M57:M69)</f>
        <v>110530.25</v>
      </c>
      <c r="N70" s="75">
        <f t="shared" si="19"/>
        <v>-68805.17</v>
      </c>
      <c r="O70" s="75">
        <f t="shared" si="19"/>
        <v>0</v>
      </c>
      <c r="P70" s="75">
        <f t="shared" si="19"/>
        <v>1802946.8599999999</v>
      </c>
    </row>
    <row r="71" spans="1:20" x14ac:dyDescent="0.25">
      <c r="A71" s="64"/>
      <c r="B71" s="64"/>
      <c r="C71" s="64"/>
      <c r="D71" s="64"/>
      <c r="L71" s="74"/>
      <c r="M71" s="74"/>
      <c r="N71" s="74"/>
      <c r="O71" s="74"/>
      <c r="P71" s="74"/>
    </row>
    <row r="72" spans="1:20" x14ac:dyDescent="0.25">
      <c r="A72" s="64"/>
      <c r="B72" s="64"/>
      <c r="C72" s="64"/>
      <c r="D72" s="83" t="s">
        <v>99</v>
      </c>
      <c r="L72" s="74"/>
      <c r="M72" s="74"/>
      <c r="N72" s="74"/>
      <c r="O72" s="74"/>
      <c r="P72" s="74"/>
    </row>
    <row r="73" spans="1:20" x14ac:dyDescent="0.3">
      <c r="A73" s="56" t="s">
        <v>100</v>
      </c>
      <c r="B73" s="56">
        <v>1331030</v>
      </c>
      <c r="C73" s="56" t="s">
        <v>26</v>
      </c>
      <c r="D73" s="84" t="s">
        <v>65</v>
      </c>
      <c r="F73" s="54">
        <v>999353.67</v>
      </c>
      <c r="G73" s="92">
        <v>0</v>
      </c>
      <c r="H73" s="92">
        <v>-783</v>
      </c>
      <c r="I73" s="92">
        <v>0</v>
      </c>
      <c r="J73" s="54">
        <f>SUM(F73:I73)</f>
        <v>998570.67</v>
      </c>
      <c r="L73" s="74"/>
      <c r="M73" s="74"/>
      <c r="N73" s="74"/>
      <c r="O73" s="74"/>
      <c r="P73" s="74"/>
    </row>
    <row r="74" spans="1:20" x14ac:dyDescent="0.3">
      <c r="A74" s="56" t="s">
        <v>101</v>
      </c>
      <c r="B74" s="56">
        <v>1331090</v>
      </c>
      <c r="C74" s="56">
        <v>5501020</v>
      </c>
      <c r="D74" s="84" t="s">
        <v>45</v>
      </c>
      <c r="F74" s="54">
        <v>5875105.1900000004</v>
      </c>
      <c r="G74" s="88">
        <v>141361.88</v>
      </c>
      <c r="H74" s="88">
        <v>-45244.1</v>
      </c>
      <c r="J74" s="54">
        <f>SUM(F74:I74)</f>
        <v>5971222.9700000007</v>
      </c>
      <c r="L74" s="76">
        <v>58881.06</v>
      </c>
      <c r="M74" s="76">
        <v>0</v>
      </c>
      <c r="N74" s="76">
        <v>0</v>
      </c>
      <c r="O74" s="76">
        <v>0</v>
      </c>
      <c r="P74" s="76">
        <f>SUM(L74:O74)</f>
        <v>58881.06</v>
      </c>
    </row>
    <row r="75" spans="1:20" x14ac:dyDescent="0.25">
      <c r="A75" s="84" t="s">
        <v>102</v>
      </c>
      <c r="B75" s="56">
        <v>1331090</v>
      </c>
      <c r="C75" s="56">
        <v>5501070</v>
      </c>
      <c r="D75" s="87" t="s">
        <v>103</v>
      </c>
      <c r="F75" s="54">
        <v>0</v>
      </c>
      <c r="L75" s="76">
        <v>18135.23</v>
      </c>
      <c r="M75" s="76"/>
      <c r="N75" s="76">
        <v>0</v>
      </c>
      <c r="O75" s="76">
        <v>0</v>
      </c>
      <c r="P75" s="76">
        <f t="shared" ref="P75:P90" si="20">SUM(L75:O75)</f>
        <v>18135.23</v>
      </c>
      <c r="R75" t="s">
        <v>369</v>
      </c>
      <c r="T75">
        <v>0.1</v>
      </c>
    </row>
    <row r="76" spans="1:20" x14ac:dyDescent="0.25">
      <c r="A76" s="93">
        <v>391</v>
      </c>
      <c r="B76" s="56">
        <v>1331090</v>
      </c>
      <c r="C76" s="56">
        <v>5501070</v>
      </c>
      <c r="D76" s="87" t="s">
        <v>104</v>
      </c>
      <c r="F76" s="54">
        <v>180448.43</v>
      </c>
      <c r="G76" s="54">
        <v>14563.34</v>
      </c>
      <c r="J76" s="54">
        <f>SUM(F76:I76)</f>
        <v>195011.77</v>
      </c>
      <c r="L76" s="76">
        <v>0</v>
      </c>
      <c r="M76" s="74">
        <v>0</v>
      </c>
      <c r="N76" s="74">
        <v>0</v>
      </c>
      <c r="O76" s="74">
        <v>0</v>
      </c>
      <c r="P76" s="76">
        <f t="shared" si="20"/>
        <v>0</v>
      </c>
    </row>
    <row r="77" spans="1:20" x14ac:dyDescent="0.25">
      <c r="A77" s="93">
        <v>3912</v>
      </c>
      <c r="B77" s="56">
        <v>1331090</v>
      </c>
      <c r="C77" s="56">
        <v>5501070</v>
      </c>
      <c r="D77" s="87" t="s">
        <v>105</v>
      </c>
      <c r="F77" s="54">
        <v>0</v>
      </c>
      <c r="L77" s="76">
        <v>0</v>
      </c>
      <c r="M77" s="74">
        <v>0</v>
      </c>
      <c r="N77" s="74">
        <v>0</v>
      </c>
      <c r="O77" s="74">
        <v>0</v>
      </c>
      <c r="P77" s="76">
        <f t="shared" si="20"/>
        <v>0</v>
      </c>
    </row>
    <row r="78" spans="1:20" x14ac:dyDescent="0.3">
      <c r="A78" s="56" t="s">
        <v>106</v>
      </c>
      <c r="B78" s="56">
        <v>1331090</v>
      </c>
      <c r="C78" s="56">
        <v>5501060</v>
      </c>
      <c r="D78" s="84" t="s">
        <v>107</v>
      </c>
      <c r="F78" s="54">
        <v>5064557.72</v>
      </c>
      <c r="G78" s="88">
        <v>484435.17</v>
      </c>
      <c r="H78" s="88">
        <v>-292375.03000000003</v>
      </c>
      <c r="J78" s="54">
        <f>SUM(F78:I78)</f>
        <v>5256617.8599999994</v>
      </c>
      <c r="L78" s="76">
        <v>447512.18999999994</v>
      </c>
      <c r="M78" s="65">
        <v>0</v>
      </c>
      <c r="N78" s="65">
        <v>-5412.13</v>
      </c>
      <c r="O78" s="65">
        <v>0</v>
      </c>
      <c r="P78" s="76">
        <f t="shared" si="20"/>
        <v>442100.05999999994</v>
      </c>
    </row>
    <row r="79" spans="1:20" x14ac:dyDescent="0.25">
      <c r="A79" s="56" t="s">
        <v>108</v>
      </c>
      <c r="B79" s="56">
        <v>1331090</v>
      </c>
      <c r="C79" s="56">
        <v>5501070</v>
      </c>
      <c r="D79" s="87" t="s">
        <v>109</v>
      </c>
      <c r="F79" s="54">
        <v>36010.82</v>
      </c>
      <c r="G79" s="54">
        <v>0</v>
      </c>
      <c r="H79" s="54">
        <v>0</v>
      </c>
      <c r="I79" s="54">
        <v>0</v>
      </c>
      <c r="J79" s="54">
        <f t="shared" ref="J79:J82" si="21">SUM(F79:I79)</f>
        <v>36010.82</v>
      </c>
      <c r="L79" s="76">
        <v>0</v>
      </c>
      <c r="M79" s="74">
        <v>0</v>
      </c>
      <c r="N79" s="74">
        <v>0</v>
      </c>
      <c r="O79" s="74">
        <v>0</v>
      </c>
      <c r="P79" s="76">
        <f t="shared" si="20"/>
        <v>0</v>
      </c>
      <c r="R79" s="157" t="s">
        <v>368</v>
      </c>
    </row>
    <row r="80" spans="1:20" x14ac:dyDescent="0.3">
      <c r="A80" s="56" t="s">
        <v>110</v>
      </c>
      <c r="B80" s="56">
        <v>1331090</v>
      </c>
      <c r="C80" s="56">
        <v>5501070</v>
      </c>
      <c r="D80" s="87" t="s">
        <v>111</v>
      </c>
      <c r="F80" s="54">
        <v>971591.26000000013</v>
      </c>
      <c r="G80" s="88">
        <v>60871.11</v>
      </c>
      <c r="H80" s="88">
        <v>-7558.75</v>
      </c>
      <c r="I80" s="88">
        <v>0</v>
      </c>
      <c r="J80" s="54">
        <f t="shared" si="21"/>
        <v>1024903.6200000001</v>
      </c>
      <c r="L80" s="76">
        <v>0</v>
      </c>
      <c r="M80" s="74">
        <v>0</v>
      </c>
      <c r="N80" s="74">
        <v>0</v>
      </c>
      <c r="O80" s="74">
        <v>0</v>
      </c>
      <c r="P80" s="76">
        <f t="shared" si="20"/>
        <v>0</v>
      </c>
      <c r="R80" s="158"/>
    </row>
    <row r="81" spans="1:21" x14ac:dyDescent="0.3">
      <c r="A81" s="90" t="s">
        <v>112</v>
      </c>
      <c r="B81" s="56">
        <v>1331090</v>
      </c>
      <c r="C81" s="56">
        <v>5501070</v>
      </c>
      <c r="D81" s="87" t="s">
        <v>113</v>
      </c>
      <c r="F81" s="54">
        <v>271352.46000000002</v>
      </c>
      <c r="G81" s="88">
        <v>0</v>
      </c>
      <c r="H81" s="88">
        <v>0</v>
      </c>
      <c r="I81" s="88">
        <v>0</v>
      </c>
      <c r="J81" s="54">
        <f t="shared" si="21"/>
        <v>271352.46000000002</v>
      </c>
      <c r="L81" s="76">
        <v>0</v>
      </c>
      <c r="M81" s="74">
        <v>0</v>
      </c>
      <c r="N81" s="74">
        <v>0</v>
      </c>
      <c r="O81" s="74">
        <v>0</v>
      </c>
      <c r="P81" s="76">
        <f t="shared" si="20"/>
        <v>0</v>
      </c>
      <c r="U81" s="54"/>
    </row>
    <row r="82" spans="1:21" x14ac:dyDescent="0.3">
      <c r="A82" s="56" t="s">
        <v>114</v>
      </c>
      <c r="B82" s="56">
        <v>1331090</v>
      </c>
      <c r="C82" s="56">
        <v>5501070</v>
      </c>
      <c r="D82" s="84" t="s">
        <v>115</v>
      </c>
      <c r="F82" s="54">
        <v>221394.03999999998</v>
      </c>
      <c r="G82" s="88">
        <v>5426.67</v>
      </c>
      <c r="H82" s="88">
        <v>-1605</v>
      </c>
      <c r="I82" s="88">
        <v>0</v>
      </c>
      <c r="J82" s="54">
        <f t="shared" si="21"/>
        <v>225215.71</v>
      </c>
      <c r="L82" s="76">
        <v>0</v>
      </c>
      <c r="M82" s="74">
        <v>0</v>
      </c>
      <c r="N82" s="74">
        <v>0</v>
      </c>
      <c r="O82" s="74">
        <v>0</v>
      </c>
      <c r="P82" s="76">
        <f t="shared" si="20"/>
        <v>0</v>
      </c>
    </row>
    <row r="83" spans="1:21" x14ac:dyDescent="0.3">
      <c r="A83" s="56" t="s">
        <v>116</v>
      </c>
      <c r="B83" s="56">
        <v>1331090</v>
      </c>
      <c r="C83" s="56">
        <v>5501060</v>
      </c>
      <c r="D83" s="84" t="s">
        <v>117</v>
      </c>
      <c r="F83" s="54">
        <v>4148681.83</v>
      </c>
      <c r="G83" s="88">
        <v>228027.54</v>
      </c>
      <c r="H83" s="88">
        <v>-40418.080000000002</v>
      </c>
      <c r="J83" s="54">
        <f>SUM(F83:I83)</f>
        <v>4336291.29</v>
      </c>
      <c r="L83" s="76">
        <v>0</v>
      </c>
      <c r="M83" s="74">
        <v>0</v>
      </c>
      <c r="N83" s="74">
        <v>0</v>
      </c>
      <c r="O83" s="74">
        <v>0</v>
      </c>
      <c r="P83" s="76">
        <f t="shared" si="20"/>
        <v>0</v>
      </c>
    </row>
    <row r="84" spans="1:21" x14ac:dyDescent="0.3">
      <c r="A84" s="56" t="s">
        <v>118</v>
      </c>
      <c r="B84" s="56">
        <v>1331090</v>
      </c>
      <c r="C84" s="56">
        <v>5501070</v>
      </c>
      <c r="D84" s="84" t="s">
        <v>119</v>
      </c>
      <c r="F84" s="54">
        <v>277642.06</v>
      </c>
      <c r="G84" s="88">
        <v>0</v>
      </c>
      <c r="H84" s="88">
        <v>0</v>
      </c>
      <c r="I84" s="88">
        <v>0</v>
      </c>
      <c r="J84" s="54">
        <f t="shared" ref="J84:J86" si="22">SUM(F84:I84)</f>
        <v>277642.06</v>
      </c>
      <c r="L84" s="76">
        <v>0</v>
      </c>
      <c r="M84" s="74">
        <v>0</v>
      </c>
      <c r="N84" s="74">
        <v>0</v>
      </c>
      <c r="O84" s="74">
        <v>0</v>
      </c>
      <c r="P84" s="76">
        <f t="shared" si="20"/>
        <v>0</v>
      </c>
    </row>
    <row r="85" spans="1:21" x14ac:dyDescent="0.3">
      <c r="A85" s="56" t="s">
        <v>120</v>
      </c>
      <c r="B85" s="56">
        <v>1331090</v>
      </c>
      <c r="C85" s="56">
        <v>5501070</v>
      </c>
      <c r="D85" s="84" t="s">
        <v>121</v>
      </c>
      <c r="F85" s="54">
        <v>50132.03</v>
      </c>
      <c r="G85" s="88">
        <v>0</v>
      </c>
      <c r="H85" s="88">
        <v>0</v>
      </c>
      <c r="I85" s="88">
        <v>0</v>
      </c>
      <c r="J85" s="54">
        <f t="shared" si="22"/>
        <v>50132.03</v>
      </c>
      <c r="L85" s="76">
        <v>0</v>
      </c>
      <c r="M85" s="74">
        <v>0</v>
      </c>
      <c r="N85" s="74">
        <v>0</v>
      </c>
      <c r="O85" s="74">
        <v>0</v>
      </c>
      <c r="P85" s="76">
        <f t="shared" si="20"/>
        <v>0</v>
      </c>
    </row>
    <row r="86" spans="1:21" x14ac:dyDescent="0.3">
      <c r="A86" s="56">
        <v>39901</v>
      </c>
      <c r="B86" s="56">
        <v>1331090</v>
      </c>
      <c r="C86" s="56">
        <v>5501070</v>
      </c>
      <c r="D86" s="84" t="s">
        <v>122</v>
      </c>
      <c r="F86" s="54">
        <v>390666.82999999996</v>
      </c>
      <c r="G86" s="88">
        <v>0</v>
      </c>
      <c r="H86" s="88">
        <v>0</v>
      </c>
      <c r="I86" s="88">
        <v>0</v>
      </c>
      <c r="J86" s="54">
        <f t="shared" si="22"/>
        <v>390666.82999999996</v>
      </c>
      <c r="L86" s="76">
        <v>0</v>
      </c>
      <c r="M86" s="74">
        <v>0</v>
      </c>
      <c r="N86" s="74">
        <v>0</v>
      </c>
      <c r="O86" s="74">
        <v>0</v>
      </c>
      <c r="P86" s="76">
        <f t="shared" si="20"/>
        <v>0</v>
      </c>
      <c r="R86" t="s">
        <v>371</v>
      </c>
    </row>
    <row r="87" spans="1:21" x14ac:dyDescent="0.25">
      <c r="A87" s="56">
        <v>39902</v>
      </c>
      <c r="B87" s="56">
        <v>1331090</v>
      </c>
      <c r="C87" s="56">
        <v>5501070</v>
      </c>
      <c r="D87" s="84" t="s">
        <v>358</v>
      </c>
      <c r="F87" s="54">
        <v>1362023.7999999998</v>
      </c>
      <c r="L87" s="76">
        <v>0</v>
      </c>
      <c r="M87" s="74">
        <v>0</v>
      </c>
      <c r="N87" s="74">
        <v>0</v>
      </c>
      <c r="O87" s="74">
        <v>0</v>
      </c>
      <c r="P87" s="76">
        <f t="shared" si="20"/>
        <v>0</v>
      </c>
    </row>
    <row r="88" spans="1:21" x14ac:dyDescent="0.25">
      <c r="A88" s="56">
        <v>399021</v>
      </c>
      <c r="B88" s="56">
        <v>1331090</v>
      </c>
      <c r="C88" s="56">
        <v>5501070</v>
      </c>
      <c r="D88" s="84" t="s">
        <v>358</v>
      </c>
      <c r="F88" s="54">
        <v>2488042.94</v>
      </c>
      <c r="L88" s="76">
        <v>0</v>
      </c>
      <c r="M88" s="74">
        <v>0</v>
      </c>
      <c r="N88" s="74">
        <v>0</v>
      </c>
      <c r="O88" s="74">
        <v>0</v>
      </c>
      <c r="P88" s="76">
        <f t="shared" si="20"/>
        <v>0</v>
      </c>
      <c r="T88" s="54"/>
    </row>
    <row r="89" spans="1:21" x14ac:dyDescent="0.3">
      <c r="A89" s="56">
        <v>39903</v>
      </c>
      <c r="B89" s="56">
        <v>1331090</v>
      </c>
      <c r="C89" s="56">
        <v>5501070</v>
      </c>
      <c r="D89" s="84" t="s">
        <v>358</v>
      </c>
      <c r="F89" s="54">
        <v>734444.66999999993</v>
      </c>
      <c r="G89" s="88">
        <v>119258.2</v>
      </c>
      <c r="H89" s="88">
        <v>0</v>
      </c>
      <c r="I89" s="88">
        <v>0</v>
      </c>
      <c r="J89" s="54">
        <f t="shared" ref="J89:J90" si="23">SUM(F89:I89)</f>
        <v>853702.86999999988</v>
      </c>
      <c r="L89" s="76">
        <v>0</v>
      </c>
      <c r="M89" s="74">
        <v>0</v>
      </c>
      <c r="N89" s="74">
        <v>0</v>
      </c>
      <c r="O89" s="74">
        <v>0</v>
      </c>
      <c r="P89" s="76">
        <f t="shared" si="20"/>
        <v>0</v>
      </c>
      <c r="R89" t="s">
        <v>370</v>
      </c>
    </row>
    <row r="90" spans="1:21" x14ac:dyDescent="0.25">
      <c r="A90" s="56">
        <v>399031</v>
      </c>
      <c r="B90" s="56">
        <v>1331090</v>
      </c>
      <c r="C90" s="56">
        <v>5501070</v>
      </c>
      <c r="D90" s="84" t="s">
        <v>359</v>
      </c>
      <c r="F90" s="54">
        <v>109071.29999999999</v>
      </c>
      <c r="J90" s="54">
        <f t="shared" si="23"/>
        <v>109071.29999999999</v>
      </c>
      <c r="L90" s="76">
        <v>0</v>
      </c>
      <c r="M90" s="74">
        <v>0</v>
      </c>
      <c r="N90" s="74">
        <v>0</v>
      </c>
      <c r="O90" s="74">
        <v>0</v>
      </c>
      <c r="P90" s="76">
        <f t="shared" si="20"/>
        <v>0</v>
      </c>
    </row>
    <row r="91" spans="1:21" x14ac:dyDescent="0.25">
      <c r="A91" s="86"/>
      <c r="B91" s="86"/>
      <c r="C91" s="86"/>
      <c r="D91" s="84" t="s">
        <v>30</v>
      </c>
      <c r="F91" s="61">
        <f>SUM(F73:F90)</f>
        <v>23180519.050000001</v>
      </c>
      <c r="G91" s="61">
        <f t="shared" ref="G91:J91" si="24">SUM(G73:G90)</f>
        <v>1053943.9100000001</v>
      </c>
      <c r="H91" s="61">
        <f t="shared" si="24"/>
        <v>-387983.96</v>
      </c>
      <c r="I91" s="61">
        <f t="shared" si="24"/>
        <v>0</v>
      </c>
      <c r="J91" s="61">
        <f t="shared" si="24"/>
        <v>19996412.260000002</v>
      </c>
      <c r="L91" s="75">
        <v>524528.48</v>
      </c>
      <c r="M91" s="75">
        <f>SUM(M74:M90)</f>
        <v>0</v>
      </c>
      <c r="N91" s="75">
        <f>SUM(N74:N90)</f>
        <v>-5412.13</v>
      </c>
      <c r="O91" s="75">
        <f>SUM(O74:O90)</f>
        <v>0</v>
      </c>
      <c r="P91" s="75">
        <f>SUM(P74:P90)</f>
        <v>519116.34999999992</v>
      </c>
    </row>
    <row r="92" spans="1:21" x14ac:dyDescent="0.25">
      <c r="A92" s="86"/>
      <c r="B92" s="86"/>
      <c r="C92" s="86"/>
      <c r="D92" s="84"/>
      <c r="L92" s="74"/>
      <c r="M92" s="74"/>
      <c r="N92" s="74"/>
      <c r="O92" s="74"/>
      <c r="P92" s="74"/>
    </row>
    <row r="93" spans="1:21" ht="13.5" thickBot="1" x14ac:dyDescent="0.3">
      <c r="A93" s="86"/>
      <c r="B93" s="86"/>
      <c r="C93" s="86"/>
      <c r="D93" s="84" t="s">
        <v>123</v>
      </c>
      <c r="F93" s="77">
        <v>247751559.13000003</v>
      </c>
      <c r="G93" s="77">
        <f>G13+G23+G41+G54+G70+G91</f>
        <v>12518305.950000003</v>
      </c>
      <c r="H93" s="77">
        <f>H13+H23+H41+H54+H70+H91</f>
        <v>-1130239.1900000002</v>
      </c>
      <c r="I93" s="77">
        <f>I13+I23+I41+I54+I70+I91</f>
        <v>0</v>
      </c>
      <c r="J93" s="77">
        <f>J13+J23+J41+J54+J70+J91</f>
        <v>255809905.09</v>
      </c>
      <c r="L93" s="78">
        <v>2420989.36</v>
      </c>
      <c r="M93" s="78">
        <f>M13+M23+M41+M54+M70+M91</f>
        <v>160797.6</v>
      </c>
      <c r="N93" s="78">
        <f>N13+N23+N41+N54+N70+N91</f>
        <v>-74217.3</v>
      </c>
      <c r="O93" s="78">
        <f>O13+O23+O41+O54+O70+O91</f>
        <v>0</v>
      </c>
      <c r="P93" s="78">
        <f>P13+P23+P41+P54+P70+P91</f>
        <v>2507569.6599999997</v>
      </c>
    </row>
    <row r="94" spans="1:21" ht="13.5" thickTop="1" x14ac:dyDescent="0.25">
      <c r="A94" s="86"/>
      <c r="B94" s="86"/>
      <c r="C94" s="86"/>
      <c r="D94" s="86"/>
      <c r="L94" s="74"/>
      <c r="M94" s="74"/>
      <c r="N94" s="74"/>
      <c r="O94" s="74"/>
      <c r="P94" s="74"/>
      <c r="T94" s="54"/>
    </row>
    <row r="95" spans="1:21" x14ac:dyDescent="0.25">
      <c r="A95" s="86"/>
      <c r="B95" s="64"/>
      <c r="C95" s="64"/>
      <c r="D95" s="64" t="s">
        <v>347</v>
      </c>
      <c r="J95" s="54">
        <v>255809905.38999999</v>
      </c>
      <c r="L95" s="74"/>
      <c r="M95" s="74"/>
      <c r="N95" s="74"/>
      <c r="O95" s="74"/>
      <c r="P95" s="74"/>
    </row>
    <row r="96" spans="1:21" x14ac:dyDescent="0.25">
      <c r="A96" s="64"/>
      <c r="B96" s="64"/>
      <c r="C96" s="64"/>
      <c r="D96" s="64" t="s">
        <v>348</v>
      </c>
      <c r="L96" s="74"/>
      <c r="M96" s="74"/>
      <c r="N96" s="74"/>
      <c r="O96" s="74"/>
      <c r="P96" s="74"/>
    </row>
    <row r="97" spans="1:16" x14ac:dyDescent="0.25">
      <c r="A97" s="64"/>
      <c r="B97" s="64"/>
      <c r="C97" s="64"/>
      <c r="D97" s="64"/>
      <c r="J97" s="54">
        <f>J93-J95</f>
        <v>-0.29999998211860657</v>
      </c>
      <c r="L97" s="74"/>
      <c r="M97" s="74"/>
      <c r="N97" s="74"/>
      <c r="O97" s="74"/>
      <c r="P97" s="74"/>
    </row>
    <row r="98" spans="1:16" x14ac:dyDescent="0.25">
      <c r="A98" s="64"/>
      <c r="B98" s="64"/>
      <c r="C98" s="64"/>
      <c r="D98" s="64" t="s">
        <v>349</v>
      </c>
      <c r="L98" s="74"/>
      <c r="M98" s="74"/>
      <c r="N98" s="74"/>
      <c r="O98" s="74"/>
      <c r="P98" s="74"/>
    </row>
    <row r="99" spans="1:16" x14ac:dyDescent="0.25">
      <c r="A99" s="64"/>
      <c r="B99" s="64"/>
      <c r="C99" s="64"/>
      <c r="D99" s="64"/>
      <c r="L99" s="74"/>
      <c r="M99" s="74"/>
      <c r="N99" s="74"/>
      <c r="O99" s="74"/>
      <c r="P99" s="74"/>
    </row>
    <row r="100" spans="1:16" x14ac:dyDescent="0.25">
      <c r="A100" s="64"/>
      <c r="B100" s="64"/>
      <c r="C100" s="64"/>
      <c r="D100" s="64" t="s">
        <v>350</v>
      </c>
      <c r="L100" s="74"/>
      <c r="M100" s="74"/>
      <c r="N100" s="74"/>
      <c r="O100" s="74"/>
      <c r="P100" s="74"/>
    </row>
    <row r="101" spans="1:16" x14ac:dyDescent="0.25">
      <c r="A101" s="64"/>
      <c r="B101" s="64"/>
      <c r="C101" s="64"/>
      <c r="D101" s="64"/>
      <c r="L101" s="74"/>
      <c r="M101" s="74"/>
      <c r="N101" s="74"/>
      <c r="O101" s="74"/>
      <c r="P101" s="74"/>
    </row>
    <row r="102" spans="1:16" x14ac:dyDescent="0.25">
      <c r="A102" s="64"/>
      <c r="B102" s="64"/>
      <c r="C102" s="64"/>
      <c r="D102" s="64"/>
      <c r="L102" s="74"/>
      <c r="M102" s="74"/>
      <c r="N102" s="74"/>
      <c r="O102" s="74"/>
      <c r="P102" s="74"/>
    </row>
    <row r="103" spans="1:16" x14ac:dyDescent="0.25">
      <c r="A103" s="64"/>
      <c r="B103" s="64"/>
      <c r="C103" s="64"/>
      <c r="D103" s="64"/>
      <c r="L103" s="74"/>
      <c r="M103" s="74"/>
      <c r="N103" s="74"/>
      <c r="O103" s="74"/>
      <c r="P103" s="74"/>
    </row>
    <row r="104" spans="1:16" x14ac:dyDescent="0.25">
      <c r="A104" s="64"/>
      <c r="B104" s="64"/>
      <c r="C104" s="64"/>
      <c r="D104" s="64"/>
      <c r="L104" s="74"/>
      <c r="M104" s="74"/>
      <c r="N104" s="74"/>
      <c r="O104" s="74"/>
      <c r="P104" s="74"/>
    </row>
    <row r="105" spans="1:16" x14ac:dyDescent="0.25">
      <c r="A105" s="64"/>
      <c r="B105" s="64"/>
      <c r="C105" s="64"/>
      <c r="D105" s="64"/>
      <c r="L105" s="74"/>
      <c r="M105" s="74"/>
      <c r="N105" s="74"/>
      <c r="O105" s="74"/>
      <c r="P105" s="74"/>
    </row>
    <row r="106" spans="1:16" x14ac:dyDescent="0.25">
      <c r="A106" s="64"/>
      <c r="B106" s="64"/>
      <c r="C106" s="64"/>
      <c r="D106" s="64"/>
      <c r="L106" s="74"/>
      <c r="M106" s="74"/>
      <c r="N106" s="74"/>
      <c r="O106" s="74"/>
      <c r="P106" s="74"/>
    </row>
    <row r="107" spans="1:16" x14ac:dyDescent="0.25">
      <c r="A107" s="64"/>
      <c r="B107" s="64"/>
      <c r="C107" s="64"/>
      <c r="D107" s="64"/>
    </row>
    <row r="108" spans="1:16" x14ac:dyDescent="0.25">
      <c r="A108" s="64"/>
      <c r="B108" s="64"/>
      <c r="C108" s="64"/>
      <c r="D108" s="64"/>
    </row>
    <row r="109" spans="1:16" x14ac:dyDescent="0.25">
      <c r="A109" s="64"/>
      <c r="B109" s="64"/>
      <c r="C109" s="64"/>
      <c r="D109" s="64"/>
    </row>
    <row r="110" spans="1:16" x14ac:dyDescent="0.25">
      <c r="A110" s="15"/>
      <c r="B110" s="15"/>
      <c r="C110" s="15"/>
      <c r="D110" s="15"/>
    </row>
  </sheetData>
  <mergeCells count="5">
    <mergeCell ref="R57:R58"/>
    <mergeCell ref="R48:R49"/>
    <mergeCell ref="R79:R80"/>
    <mergeCell ref="F4:J4"/>
    <mergeCell ref="L4:P4"/>
  </mergeCells>
  <pageMargins left="0.7" right="0.7" top="0.75" bottom="0.75" header="0.3" footer="0.3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F7C7-6B0E-424D-ABFA-F14C6908E9BF}">
  <sheetPr>
    <pageSetUpPr fitToPage="1"/>
  </sheetPr>
  <dimension ref="A4:U110"/>
  <sheetViews>
    <sheetView zoomScale="136" zoomScaleNormal="136" workbookViewId="0">
      <selection activeCell="S91" sqref="S91"/>
    </sheetView>
  </sheetViews>
  <sheetFormatPr defaultRowHeight="13" x14ac:dyDescent="0.3"/>
  <cols>
    <col min="1" max="1" width="7.8984375" bestFit="1" customWidth="1"/>
    <col min="2" max="3" width="9" bestFit="1" customWidth="1"/>
    <col min="4" max="4" width="39.8984375" style="94" bestFit="1" customWidth="1"/>
    <col min="6" max="10" width="15.69921875" style="54" customWidth="1"/>
    <col min="12" max="16" width="15.69921875" style="54" customWidth="1"/>
    <col min="21" max="21" width="14.09765625" bestFit="1" customWidth="1"/>
  </cols>
  <sheetData>
    <row r="4" spans="1:16" x14ac:dyDescent="0.3">
      <c r="F4" s="154" t="s">
        <v>124</v>
      </c>
      <c r="G4" s="155"/>
      <c r="H4" s="155"/>
      <c r="I4" s="155"/>
      <c r="J4" s="155"/>
      <c r="L4" s="156" t="s">
        <v>372</v>
      </c>
      <c r="M4" s="154"/>
      <c r="N4" s="154"/>
      <c r="O4" s="154"/>
      <c r="P4" s="154"/>
    </row>
    <row r="6" spans="1:16" x14ac:dyDescent="0.25">
      <c r="A6" s="18" t="s">
        <v>17</v>
      </c>
      <c r="B6" s="18" t="s">
        <v>18</v>
      </c>
      <c r="C6" s="18" t="s">
        <v>19</v>
      </c>
      <c r="D6" s="17"/>
      <c r="F6" s="63" t="s">
        <v>351</v>
      </c>
      <c r="G6" s="63"/>
      <c r="H6" s="63"/>
      <c r="I6" s="63"/>
      <c r="J6" s="63" t="s">
        <v>356</v>
      </c>
      <c r="L6" s="73" t="s">
        <v>351</v>
      </c>
      <c r="M6" s="73"/>
      <c r="N6" s="73"/>
      <c r="O6" s="73"/>
      <c r="P6" s="73" t="s">
        <v>356</v>
      </c>
    </row>
    <row r="7" spans="1:16" x14ac:dyDescent="0.25">
      <c r="A7" s="19" t="s">
        <v>20</v>
      </c>
      <c r="B7" s="19" t="s">
        <v>21</v>
      </c>
      <c r="C7" s="19" t="s">
        <v>21</v>
      </c>
      <c r="D7" s="20" t="s">
        <v>22</v>
      </c>
      <c r="F7" s="63" t="s">
        <v>352</v>
      </c>
      <c r="G7" s="63" t="s">
        <v>353</v>
      </c>
      <c r="H7" s="63" t="s">
        <v>354</v>
      </c>
      <c r="I7" s="63" t="s">
        <v>355</v>
      </c>
      <c r="J7" s="63" t="s">
        <v>352</v>
      </c>
      <c r="L7" s="73" t="s">
        <v>352</v>
      </c>
      <c r="M7" s="73" t="s">
        <v>353</v>
      </c>
      <c r="N7" s="73" t="s">
        <v>354</v>
      </c>
      <c r="O7" s="73" t="s">
        <v>355</v>
      </c>
      <c r="P7" s="73" t="s">
        <v>352</v>
      </c>
    </row>
    <row r="8" spans="1:16" x14ac:dyDescent="0.25">
      <c r="A8" s="19"/>
      <c r="B8" s="19"/>
      <c r="C8" s="19"/>
      <c r="D8" s="16" t="s">
        <v>24</v>
      </c>
      <c r="L8" s="74"/>
      <c r="M8" s="74"/>
      <c r="N8" s="74"/>
      <c r="O8" s="74"/>
      <c r="P8" s="74"/>
    </row>
    <row r="9" spans="1:16" x14ac:dyDescent="0.25">
      <c r="A9" s="21" t="s">
        <v>25</v>
      </c>
      <c r="B9" s="21">
        <v>1311020</v>
      </c>
      <c r="C9" s="21" t="s">
        <v>26</v>
      </c>
      <c r="D9" s="22" t="s">
        <v>27</v>
      </c>
      <c r="F9" s="54">
        <v>53150.52</v>
      </c>
      <c r="G9" s="66">
        <v>0</v>
      </c>
      <c r="H9" s="66">
        <v>0</v>
      </c>
      <c r="I9" s="66">
        <v>0</v>
      </c>
      <c r="J9" s="69">
        <f>SUM(F9:I9)</f>
        <v>53150.52</v>
      </c>
      <c r="L9" s="74">
        <v>0</v>
      </c>
      <c r="M9" s="74">
        <v>0</v>
      </c>
      <c r="N9" s="74">
        <v>0</v>
      </c>
      <c r="O9" s="74">
        <v>0</v>
      </c>
      <c r="P9" s="74">
        <f t="shared" ref="P9:P11" si="0">SUM(L9:O9)</f>
        <v>0</v>
      </c>
    </row>
    <row r="10" spans="1:16" x14ac:dyDescent="0.25">
      <c r="A10" s="21">
        <v>302</v>
      </c>
      <c r="B10" s="21">
        <v>1311020</v>
      </c>
      <c r="C10" s="21"/>
      <c r="D10" s="22" t="s">
        <v>360</v>
      </c>
      <c r="F10" s="54">
        <v>0</v>
      </c>
      <c r="G10" s="66">
        <v>0</v>
      </c>
      <c r="H10" s="66">
        <v>0</v>
      </c>
      <c r="I10" s="66">
        <v>0</v>
      </c>
      <c r="J10" s="54">
        <f t="shared" ref="J10:J12" si="1">SUM(F10:I10)</f>
        <v>0</v>
      </c>
      <c r="L10" s="74">
        <v>0</v>
      </c>
      <c r="M10" s="74">
        <v>0</v>
      </c>
      <c r="N10" s="74">
        <v>0</v>
      </c>
      <c r="O10" s="74">
        <v>0</v>
      </c>
      <c r="P10" s="74">
        <f t="shared" si="0"/>
        <v>0</v>
      </c>
    </row>
    <row r="11" spans="1:16" x14ac:dyDescent="0.25">
      <c r="A11" s="21">
        <v>303</v>
      </c>
      <c r="B11" s="21">
        <v>1311020</v>
      </c>
      <c r="C11" s="21">
        <v>5505010</v>
      </c>
      <c r="D11" s="22" t="s">
        <v>28</v>
      </c>
      <c r="F11" s="54">
        <v>4524747.03</v>
      </c>
      <c r="G11" s="71">
        <v>421260.02</v>
      </c>
      <c r="H11" s="66">
        <v>0</v>
      </c>
      <c r="I11" s="66">
        <v>0</v>
      </c>
      <c r="J11" s="70">
        <f t="shared" si="1"/>
        <v>4946007.0500000007</v>
      </c>
      <c r="L11" s="74">
        <v>185506.44999999998</v>
      </c>
      <c r="M11" s="67">
        <v>87330.38</v>
      </c>
      <c r="N11" s="67">
        <v>-1211.3399999999999</v>
      </c>
      <c r="O11" s="67"/>
      <c r="P11" s="74">
        <f t="shared" si="0"/>
        <v>271625.48999999993</v>
      </c>
    </row>
    <row r="12" spans="1:16" x14ac:dyDescent="0.25">
      <c r="A12" s="21">
        <v>303</v>
      </c>
      <c r="B12" s="21">
        <v>1311020</v>
      </c>
      <c r="C12" s="21">
        <v>5505010</v>
      </c>
      <c r="D12" s="22" t="s">
        <v>29</v>
      </c>
      <c r="G12" s="66">
        <v>0</v>
      </c>
      <c r="H12" s="66">
        <v>0</v>
      </c>
      <c r="I12" s="66">
        <v>0</v>
      </c>
      <c r="J12" s="54">
        <f t="shared" si="1"/>
        <v>0</v>
      </c>
      <c r="L12" s="74">
        <v>0</v>
      </c>
      <c r="M12" s="74">
        <v>0</v>
      </c>
      <c r="N12" s="74">
        <v>0</v>
      </c>
      <c r="O12" s="74">
        <v>0</v>
      </c>
      <c r="P12" s="74">
        <f t="shared" ref="P12" si="2">SUM(L12:O12)</f>
        <v>0</v>
      </c>
    </row>
    <row r="13" spans="1:16" x14ac:dyDescent="0.25">
      <c r="A13" s="23"/>
      <c r="B13" s="23"/>
      <c r="C13" s="23"/>
      <c r="D13" s="22" t="s">
        <v>30</v>
      </c>
      <c r="F13" s="61">
        <f>SUM(F9:F12)</f>
        <v>4577897.55</v>
      </c>
      <c r="G13" s="61">
        <f t="shared" ref="G13:J13" si="3">SUM(G9:G12)</f>
        <v>421260.02</v>
      </c>
      <c r="H13" s="61">
        <f t="shared" si="3"/>
        <v>0</v>
      </c>
      <c r="I13" s="61">
        <f t="shared" si="3"/>
        <v>0</v>
      </c>
      <c r="J13" s="61">
        <f t="shared" si="3"/>
        <v>4999157.57</v>
      </c>
      <c r="L13" s="75">
        <v>185506.44999999998</v>
      </c>
      <c r="M13" s="75">
        <f>SUM(M9:M12)</f>
        <v>87330.38</v>
      </c>
      <c r="N13" s="75">
        <f>SUM(N9:N12)</f>
        <v>-1211.3399999999999</v>
      </c>
      <c r="O13" s="75">
        <f>SUM(O9:O12)</f>
        <v>0</v>
      </c>
      <c r="P13" s="75">
        <f t="shared" ref="P13" si="4">SUM(L13:O13)</f>
        <v>271625.48999999993</v>
      </c>
    </row>
    <row r="14" spans="1:16" x14ac:dyDescent="0.25">
      <c r="A14" s="23"/>
      <c r="B14" s="23"/>
      <c r="C14" s="23"/>
      <c r="D14" s="15"/>
      <c r="L14" s="74"/>
      <c r="M14" s="74"/>
      <c r="N14" s="74"/>
      <c r="O14" s="74"/>
      <c r="P14" s="74"/>
    </row>
    <row r="15" spans="1:16" x14ac:dyDescent="0.25">
      <c r="A15" s="23"/>
      <c r="B15" s="23"/>
      <c r="C15" s="23"/>
      <c r="D15" s="16" t="s">
        <v>31</v>
      </c>
      <c r="L15" s="74"/>
      <c r="M15" s="74"/>
      <c r="N15" s="74"/>
      <c r="O15" s="74"/>
      <c r="P15" s="74"/>
    </row>
    <row r="16" spans="1:16" x14ac:dyDescent="0.25">
      <c r="A16" s="21">
        <v>325</v>
      </c>
      <c r="B16" s="21">
        <v>1311030</v>
      </c>
      <c r="C16" s="21">
        <v>5501010</v>
      </c>
      <c r="D16" s="22" t="s">
        <v>361</v>
      </c>
      <c r="F16" s="54">
        <v>97055.2</v>
      </c>
      <c r="G16" s="66">
        <v>0</v>
      </c>
      <c r="H16" s="66">
        <v>0</v>
      </c>
      <c r="I16" s="66">
        <v>0</v>
      </c>
      <c r="J16" s="70">
        <f t="shared" ref="J16:J22" si="5">SUM(F16:I16)</f>
        <v>97055.2</v>
      </c>
      <c r="L16" s="74">
        <v>0</v>
      </c>
      <c r="M16" s="74">
        <v>0</v>
      </c>
      <c r="N16" s="74">
        <v>0</v>
      </c>
      <c r="O16" s="74">
        <v>0</v>
      </c>
      <c r="P16" s="74">
        <f t="shared" ref="P16:P22" si="6">SUM(L16:O16)</f>
        <v>0</v>
      </c>
    </row>
    <row r="17" spans="1:16" x14ac:dyDescent="0.25">
      <c r="A17" s="22" t="s">
        <v>32</v>
      </c>
      <c r="B17" s="21">
        <v>1311050</v>
      </c>
      <c r="C17" s="21">
        <v>5501030</v>
      </c>
      <c r="D17" s="24" t="s">
        <v>33</v>
      </c>
      <c r="F17" s="54">
        <v>47946.51</v>
      </c>
      <c r="G17" s="67">
        <v>0</v>
      </c>
      <c r="H17" s="67">
        <v>0</v>
      </c>
      <c r="I17" s="67">
        <v>0</v>
      </c>
      <c r="J17" s="70">
        <f t="shared" si="5"/>
        <v>47946.51</v>
      </c>
      <c r="L17" s="74">
        <v>0</v>
      </c>
      <c r="M17" s="74">
        <v>0</v>
      </c>
      <c r="N17" s="74">
        <v>0</v>
      </c>
      <c r="O17" s="74">
        <v>0</v>
      </c>
      <c r="P17" s="74">
        <f t="shared" si="6"/>
        <v>0</v>
      </c>
    </row>
    <row r="18" spans="1:16" x14ac:dyDescent="0.25">
      <c r="A18" s="22">
        <v>331</v>
      </c>
      <c r="B18" s="21">
        <v>1311050</v>
      </c>
      <c r="C18" s="21">
        <v>5501030</v>
      </c>
      <c r="D18" s="24" t="s">
        <v>34</v>
      </c>
      <c r="F18" s="54">
        <v>0</v>
      </c>
      <c r="G18" s="67">
        <v>0</v>
      </c>
      <c r="H18" s="67">
        <v>0</v>
      </c>
      <c r="I18" s="67">
        <v>0</v>
      </c>
      <c r="J18" s="54">
        <f t="shared" si="5"/>
        <v>0</v>
      </c>
      <c r="L18" s="74">
        <v>0</v>
      </c>
      <c r="M18" s="74">
        <v>0</v>
      </c>
      <c r="N18" s="74">
        <v>0</v>
      </c>
      <c r="O18" s="74">
        <v>0</v>
      </c>
      <c r="P18" s="74">
        <f t="shared" si="6"/>
        <v>0</v>
      </c>
    </row>
    <row r="19" spans="1:16" x14ac:dyDescent="0.25">
      <c r="A19" s="21" t="s">
        <v>35</v>
      </c>
      <c r="B19" s="21">
        <v>1311050</v>
      </c>
      <c r="C19" s="21">
        <v>5501030</v>
      </c>
      <c r="D19" s="22" t="s">
        <v>36</v>
      </c>
      <c r="F19" s="54">
        <v>2290298.65</v>
      </c>
      <c r="G19" s="67">
        <v>0</v>
      </c>
      <c r="H19" s="67">
        <v>0</v>
      </c>
      <c r="I19" s="67">
        <v>0</v>
      </c>
      <c r="J19" s="70">
        <f t="shared" si="5"/>
        <v>2290298.65</v>
      </c>
      <c r="L19" s="74">
        <v>0</v>
      </c>
      <c r="M19" s="74">
        <v>0</v>
      </c>
      <c r="N19" s="74">
        <v>0</v>
      </c>
      <c r="O19" s="74">
        <v>0</v>
      </c>
      <c r="P19" s="74">
        <f t="shared" si="6"/>
        <v>0</v>
      </c>
    </row>
    <row r="20" spans="1:16" x14ac:dyDescent="0.25">
      <c r="A20" s="22" t="s">
        <v>37</v>
      </c>
      <c r="B20" s="21">
        <v>1311050</v>
      </c>
      <c r="C20" s="21">
        <v>5501030</v>
      </c>
      <c r="D20" s="22" t="s">
        <v>38</v>
      </c>
      <c r="F20" s="54">
        <v>855738.93</v>
      </c>
      <c r="G20" s="67">
        <v>6871.43</v>
      </c>
      <c r="H20" s="67">
        <v>0</v>
      </c>
      <c r="I20" s="67">
        <v>0</v>
      </c>
      <c r="J20" s="70">
        <f t="shared" si="5"/>
        <v>862610.3600000001</v>
      </c>
      <c r="L20" s="74">
        <v>0</v>
      </c>
      <c r="M20" s="74">
        <v>0</v>
      </c>
      <c r="N20" s="74">
        <v>0</v>
      </c>
      <c r="O20" s="74">
        <v>0</v>
      </c>
      <c r="P20" s="74">
        <f t="shared" si="6"/>
        <v>0</v>
      </c>
    </row>
    <row r="21" spans="1:16" x14ac:dyDescent="0.25">
      <c r="A21" s="22" t="s">
        <v>39</v>
      </c>
      <c r="B21" s="21">
        <v>1311050</v>
      </c>
      <c r="C21" s="21">
        <v>5501030</v>
      </c>
      <c r="D21" s="24" t="s">
        <v>40</v>
      </c>
      <c r="F21" s="54">
        <v>260297.76</v>
      </c>
      <c r="G21" s="67">
        <v>101115.3</v>
      </c>
      <c r="H21" s="67">
        <v>-5879.03</v>
      </c>
      <c r="I21" s="67">
        <v>0</v>
      </c>
      <c r="J21" s="70">
        <f t="shared" si="5"/>
        <v>355534.02999999997</v>
      </c>
      <c r="L21" s="74">
        <v>0</v>
      </c>
      <c r="M21" s="74">
        <v>0</v>
      </c>
      <c r="N21" s="74">
        <v>0</v>
      </c>
      <c r="O21" s="74">
        <v>0</v>
      </c>
      <c r="P21" s="74">
        <f t="shared" si="6"/>
        <v>0</v>
      </c>
    </row>
    <row r="22" spans="1:16" x14ac:dyDescent="0.25">
      <c r="A22" s="22">
        <v>339</v>
      </c>
      <c r="B22" s="21">
        <v>1311050</v>
      </c>
      <c r="C22" s="21">
        <v>5501030</v>
      </c>
      <c r="D22" s="15" t="s">
        <v>357</v>
      </c>
      <c r="J22" s="54">
        <f t="shared" si="5"/>
        <v>0</v>
      </c>
      <c r="L22" s="74">
        <v>0</v>
      </c>
      <c r="M22" s="74">
        <v>0</v>
      </c>
      <c r="N22" s="74">
        <v>0</v>
      </c>
      <c r="O22" s="74">
        <v>0</v>
      </c>
      <c r="P22" s="74">
        <f t="shared" si="6"/>
        <v>0</v>
      </c>
    </row>
    <row r="23" spans="1:16" x14ac:dyDescent="0.25">
      <c r="A23" s="23"/>
      <c r="B23" s="23"/>
      <c r="C23" s="23"/>
      <c r="D23" s="22" t="s">
        <v>30</v>
      </c>
      <c r="F23" s="61">
        <f>SUM(F16:F22)</f>
        <v>3551337.05</v>
      </c>
      <c r="G23" s="61">
        <f t="shared" ref="G23:J23" si="7">SUM(G16:G22)</f>
        <v>107986.73000000001</v>
      </c>
      <c r="H23" s="61">
        <f t="shared" si="7"/>
        <v>-5879.03</v>
      </c>
      <c r="I23" s="61">
        <f t="shared" si="7"/>
        <v>0</v>
      </c>
      <c r="J23" s="61">
        <f t="shared" si="7"/>
        <v>3653444.7499999995</v>
      </c>
      <c r="L23" s="75">
        <v>0</v>
      </c>
      <c r="M23" s="75">
        <f>SUM(M16:M22)</f>
        <v>0</v>
      </c>
      <c r="N23" s="75">
        <f>SUM(N16:N22)</f>
        <v>0</v>
      </c>
      <c r="O23" s="75">
        <f>SUM(O16:O22)</f>
        <v>0</v>
      </c>
      <c r="P23" s="75">
        <f>SUM(P16:P22)</f>
        <v>0</v>
      </c>
    </row>
    <row r="24" spans="1:16" x14ac:dyDescent="0.25">
      <c r="A24" s="23"/>
      <c r="B24" s="23"/>
      <c r="C24" s="23"/>
      <c r="D24" s="15"/>
      <c r="L24" s="74"/>
      <c r="M24" s="74"/>
      <c r="N24" s="74"/>
      <c r="O24" s="74"/>
      <c r="P24" s="74"/>
    </row>
    <row r="25" spans="1:16" x14ac:dyDescent="0.25">
      <c r="A25" s="23"/>
      <c r="B25" s="23"/>
      <c r="C25" s="23"/>
      <c r="D25" s="14" t="s">
        <v>41</v>
      </c>
      <c r="L25" s="74"/>
      <c r="M25" s="74"/>
      <c r="N25" s="74"/>
      <c r="O25" s="74"/>
      <c r="P25" s="74"/>
    </row>
    <row r="26" spans="1:16" x14ac:dyDescent="0.25">
      <c r="A26" s="25" t="s">
        <v>42</v>
      </c>
      <c r="B26" s="25">
        <v>1311030</v>
      </c>
      <c r="C26" s="25" t="s">
        <v>26</v>
      </c>
      <c r="D26" s="15" t="s">
        <v>43</v>
      </c>
      <c r="F26" s="54">
        <v>74294.61</v>
      </c>
      <c r="G26" s="66">
        <v>0</v>
      </c>
      <c r="H26" s="66">
        <v>0</v>
      </c>
      <c r="I26" s="66">
        <v>0</v>
      </c>
      <c r="J26" s="70">
        <f t="shared" ref="J26:J40" si="8">SUM(F26:I26)</f>
        <v>74294.61</v>
      </c>
      <c r="L26" s="74">
        <v>0</v>
      </c>
      <c r="M26" s="74">
        <v>0</v>
      </c>
      <c r="N26" s="74">
        <v>0</v>
      </c>
      <c r="O26" s="74">
        <v>0</v>
      </c>
      <c r="P26" s="74">
        <f t="shared" ref="P26:P40" si="9">SUM(L26:O26)</f>
        <v>0</v>
      </c>
    </row>
    <row r="27" spans="1:16" x14ac:dyDescent="0.25">
      <c r="A27" s="25">
        <v>35002</v>
      </c>
      <c r="B27" s="25">
        <v>1311030</v>
      </c>
      <c r="C27" s="25" t="s">
        <v>26</v>
      </c>
      <c r="D27" s="15" t="s">
        <v>44</v>
      </c>
      <c r="F27" s="54">
        <v>186820.97</v>
      </c>
      <c r="G27" s="66">
        <v>0</v>
      </c>
      <c r="H27" s="66">
        <v>0</v>
      </c>
      <c r="I27" s="66">
        <v>0</v>
      </c>
      <c r="J27" s="70">
        <f t="shared" si="8"/>
        <v>186820.97</v>
      </c>
      <c r="L27" s="74">
        <v>0</v>
      </c>
      <c r="M27" s="74">
        <v>0</v>
      </c>
      <c r="N27" s="74">
        <v>0</v>
      </c>
      <c r="O27" s="74">
        <v>0</v>
      </c>
      <c r="P27" s="74">
        <f t="shared" si="9"/>
        <v>0</v>
      </c>
    </row>
    <row r="28" spans="1:16" x14ac:dyDescent="0.25">
      <c r="A28" s="25">
        <v>35005</v>
      </c>
      <c r="B28" s="25">
        <v>1311030</v>
      </c>
      <c r="C28" s="25">
        <v>5501033</v>
      </c>
      <c r="D28" s="15" t="s">
        <v>363</v>
      </c>
      <c r="F28" s="54">
        <v>0</v>
      </c>
      <c r="J28" s="54">
        <f t="shared" si="8"/>
        <v>0</v>
      </c>
      <c r="L28" s="74">
        <v>0</v>
      </c>
      <c r="M28" s="74">
        <v>0</v>
      </c>
      <c r="N28" s="74">
        <v>0</v>
      </c>
      <c r="O28" s="74">
        <v>0</v>
      </c>
      <c r="P28" s="74">
        <f t="shared" si="9"/>
        <v>0</v>
      </c>
    </row>
    <row r="29" spans="1:16" x14ac:dyDescent="0.25">
      <c r="A29" s="25">
        <v>35006</v>
      </c>
      <c r="B29" s="25">
        <v>1311030</v>
      </c>
      <c r="C29" s="25">
        <v>5501033</v>
      </c>
      <c r="D29" s="15" t="s">
        <v>364</v>
      </c>
      <c r="F29" s="54">
        <v>0</v>
      </c>
      <c r="J29" s="54">
        <f t="shared" si="8"/>
        <v>0</v>
      </c>
      <c r="L29" s="74">
        <v>0</v>
      </c>
      <c r="M29" s="74">
        <v>0</v>
      </c>
      <c r="N29" s="74">
        <v>0</v>
      </c>
      <c r="O29" s="74">
        <v>0</v>
      </c>
      <c r="P29" s="74">
        <f t="shared" si="9"/>
        <v>0</v>
      </c>
    </row>
    <row r="30" spans="1:16" x14ac:dyDescent="0.25">
      <c r="A30" s="24">
        <v>351</v>
      </c>
      <c r="B30" s="25">
        <v>1311052</v>
      </c>
      <c r="C30" s="25">
        <v>5501033</v>
      </c>
      <c r="D30" s="22" t="s">
        <v>45</v>
      </c>
      <c r="F30" s="54">
        <v>723568.12</v>
      </c>
      <c r="G30" s="67">
        <v>0</v>
      </c>
      <c r="H30" s="67">
        <v>0</v>
      </c>
      <c r="I30" s="67">
        <v>0</v>
      </c>
      <c r="J30" s="70">
        <f t="shared" si="8"/>
        <v>723568.12</v>
      </c>
      <c r="L30" s="74">
        <v>0</v>
      </c>
      <c r="M30" s="74">
        <v>0</v>
      </c>
      <c r="N30" s="74">
        <v>0</v>
      </c>
      <c r="O30" s="74">
        <v>0</v>
      </c>
      <c r="P30" s="74">
        <f t="shared" si="9"/>
        <v>0</v>
      </c>
    </row>
    <row r="31" spans="1:16" x14ac:dyDescent="0.25">
      <c r="A31" s="24">
        <v>352</v>
      </c>
      <c r="B31" s="25">
        <v>1311052</v>
      </c>
      <c r="C31" s="25">
        <v>5501033</v>
      </c>
      <c r="D31" s="22" t="s">
        <v>46</v>
      </c>
      <c r="F31" s="54">
        <v>8249076.96</v>
      </c>
      <c r="G31" s="67">
        <v>0</v>
      </c>
      <c r="H31" s="67">
        <v>0</v>
      </c>
      <c r="I31" s="67">
        <v>0</v>
      </c>
      <c r="J31" s="70">
        <f t="shared" si="8"/>
        <v>8249076.96</v>
      </c>
      <c r="L31" s="74">
        <v>0</v>
      </c>
      <c r="M31" s="74">
        <v>0</v>
      </c>
      <c r="N31" s="74">
        <v>0</v>
      </c>
      <c r="O31" s="74">
        <v>0</v>
      </c>
      <c r="P31" s="74">
        <f t="shared" si="9"/>
        <v>0</v>
      </c>
    </row>
    <row r="32" spans="1:16" x14ac:dyDescent="0.25">
      <c r="A32" s="25" t="s">
        <v>47</v>
      </c>
      <c r="B32" s="25" t="s">
        <v>48</v>
      </c>
      <c r="C32" s="25">
        <v>5505300</v>
      </c>
      <c r="D32" s="15" t="s">
        <v>49</v>
      </c>
      <c r="F32" s="54">
        <v>860396.29</v>
      </c>
      <c r="G32" s="66">
        <v>0</v>
      </c>
      <c r="H32" s="66">
        <v>0</v>
      </c>
      <c r="I32" s="66">
        <v>0</v>
      </c>
      <c r="J32" s="70">
        <f t="shared" si="8"/>
        <v>860396.29</v>
      </c>
      <c r="L32" s="74">
        <v>0</v>
      </c>
      <c r="M32" s="74">
        <v>0</v>
      </c>
      <c r="N32" s="74">
        <v>0</v>
      </c>
      <c r="O32" s="74">
        <v>0</v>
      </c>
      <c r="P32" s="74">
        <f t="shared" si="9"/>
        <v>0</v>
      </c>
    </row>
    <row r="33" spans="1:21" x14ac:dyDescent="0.25">
      <c r="A33" s="25" t="s">
        <v>50</v>
      </c>
      <c r="B33" s="25">
        <v>1311052</v>
      </c>
      <c r="C33" s="25">
        <v>5501033</v>
      </c>
      <c r="D33" s="15" t="s">
        <v>51</v>
      </c>
      <c r="F33" s="54">
        <v>1759384.18</v>
      </c>
      <c r="G33" s="67">
        <v>0</v>
      </c>
      <c r="H33" s="67">
        <v>0</v>
      </c>
      <c r="I33" s="67">
        <v>0</v>
      </c>
      <c r="J33" s="70">
        <f t="shared" si="8"/>
        <v>1759384.18</v>
      </c>
      <c r="L33" s="74">
        <v>0</v>
      </c>
      <c r="M33" s="74">
        <v>0</v>
      </c>
      <c r="N33" s="74">
        <v>0</v>
      </c>
      <c r="O33" s="74">
        <v>0</v>
      </c>
      <c r="P33" s="74">
        <f t="shared" si="9"/>
        <v>0</v>
      </c>
    </row>
    <row r="34" spans="1:21" x14ac:dyDescent="0.25">
      <c r="A34" s="25" t="s">
        <v>52</v>
      </c>
      <c r="B34" s="25">
        <v>1311052</v>
      </c>
      <c r="C34" s="25">
        <v>5501033</v>
      </c>
      <c r="D34" s="15" t="s">
        <v>53</v>
      </c>
      <c r="F34" s="54">
        <v>294306.84000000003</v>
      </c>
      <c r="G34" s="67">
        <v>0</v>
      </c>
      <c r="H34" s="67">
        <v>0</v>
      </c>
      <c r="I34" s="67">
        <v>0</v>
      </c>
      <c r="J34" s="70">
        <f t="shared" si="8"/>
        <v>294306.84000000003</v>
      </c>
      <c r="L34" s="74">
        <v>0</v>
      </c>
      <c r="M34" s="74">
        <v>0</v>
      </c>
      <c r="N34" s="74">
        <v>0</v>
      </c>
      <c r="O34" s="74">
        <v>0</v>
      </c>
      <c r="P34" s="74">
        <f t="shared" si="9"/>
        <v>0</v>
      </c>
    </row>
    <row r="35" spans="1:21" x14ac:dyDescent="0.25">
      <c r="A35" s="25" t="s">
        <v>54</v>
      </c>
      <c r="B35" s="25">
        <v>1311052</v>
      </c>
      <c r="C35" s="25">
        <v>5501033</v>
      </c>
      <c r="D35" s="15" t="s">
        <v>55</v>
      </c>
      <c r="F35" s="54">
        <v>6086341.8400000008</v>
      </c>
      <c r="G35" s="67">
        <v>0</v>
      </c>
      <c r="H35" s="67">
        <v>0</v>
      </c>
      <c r="I35" s="67">
        <v>0</v>
      </c>
      <c r="J35" s="70">
        <f t="shared" si="8"/>
        <v>6086341.8400000008</v>
      </c>
      <c r="L35" s="74">
        <v>0</v>
      </c>
      <c r="M35" s="74">
        <v>0</v>
      </c>
      <c r="N35" s="74">
        <v>0</v>
      </c>
      <c r="O35" s="74">
        <v>0</v>
      </c>
      <c r="P35" s="74">
        <f t="shared" si="9"/>
        <v>0</v>
      </c>
    </row>
    <row r="36" spans="1:21" x14ac:dyDescent="0.25">
      <c r="A36" s="25" t="s">
        <v>56</v>
      </c>
      <c r="B36" s="25">
        <v>1311052</v>
      </c>
      <c r="C36" s="25">
        <v>5501033</v>
      </c>
      <c r="D36" s="15" t="s">
        <v>57</v>
      </c>
      <c r="F36" s="54">
        <v>4525056.1500000004</v>
      </c>
      <c r="G36" s="67">
        <v>2618.52</v>
      </c>
      <c r="H36" s="67">
        <v>-1094</v>
      </c>
      <c r="I36" s="67">
        <v>0</v>
      </c>
      <c r="J36" s="70">
        <f t="shared" si="8"/>
        <v>4526580.67</v>
      </c>
      <c r="L36" s="74">
        <v>0</v>
      </c>
      <c r="M36" s="74">
        <v>0</v>
      </c>
      <c r="N36" s="74">
        <v>0</v>
      </c>
      <c r="O36" s="74">
        <v>0</v>
      </c>
      <c r="P36" s="74">
        <f t="shared" si="9"/>
        <v>0</v>
      </c>
    </row>
    <row r="37" spans="1:21" x14ac:dyDescent="0.25">
      <c r="A37" s="25" t="s">
        <v>58</v>
      </c>
      <c r="B37" s="25">
        <v>1311052</v>
      </c>
      <c r="C37" s="25">
        <v>5501033</v>
      </c>
      <c r="D37" s="15" t="s">
        <v>59</v>
      </c>
      <c r="F37" s="54">
        <v>1167367.8799999999</v>
      </c>
      <c r="G37" s="67">
        <v>0</v>
      </c>
      <c r="H37" s="67">
        <v>0</v>
      </c>
      <c r="I37" s="67">
        <v>0</v>
      </c>
      <c r="J37" s="70">
        <f t="shared" si="8"/>
        <v>1167367.8799999999</v>
      </c>
      <c r="L37" s="74">
        <v>0</v>
      </c>
      <c r="M37" s="74">
        <v>0</v>
      </c>
      <c r="N37" s="74">
        <v>0</v>
      </c>
      <c r="O37" s="74">
        <v>0</v>
      </c>
      <c r="P37" s="74">
        <f t="shared" si="9"/>
        <v>0</v>
      </c>
    </row>
    <row r="38" spans="1:21" x14ac:dyDescent="0.25">
      <c r="A38" s="25">
        <v>356</v>
      </c>
      <c r="B38" s="25">
        <v>1311052</v>
      </c>
      <c r="C38" s="25">
        <v>5501033</v>
      </c>
      <c r="D38" s="15" t="s">
        <v>60</v>
      </c>
      <c r="F38" s="54">
        <v>6426297.9299999997</v>
      </c>
      <c r="G38" s="67">
        <v>0</v>
      </c>
      <c r="H38" s="67">
        <v>0</v>
      </c>
      <c r="I38" s="67">
        <v>0</v>
      </c>
      <c r="J38" s="70">
        <f t="shared" si="8"/>
        <v>6426297.9299999997</v>
      </c>
      <c r="L38" s="74">
        <v>0</v>
      </c>
      <c r="M38" s="74">
        <v>0</v>
      </c>
      <c r="N38" s="74">
        <v>0</v>
      </c>
      <c r="O38" s="74">
        <v>0</v>
      </c>
      <c r="P38" s="74">
        <f t="shared" si="9"/>
        <v>0</v>
      </c>
    </row>
    <row r="39" spans="1:21" x14ac:dyDescent="0.25">
      <c r="A39" s="25" t="s">
        <v>61</v>
      </c>
      <c r="B39" s="25">
        <v>1311052</v>
      </c>
      <c r="C39" s="25">
        <v>5501033</v>
      </c>
      <c r="D39" s="15" t="s">
        <v>62</v>
      </c>
      <c r="F39" s="54">
        <v>109795.01</v>
      </c>
      <c r="G39" s="67">
        <v>0</v>
      </c>
      <c r="H39" s="67">
        <v>0</v>
      </c>
      <c r="I39" s="67">
        <v>0</v>
      </c>
      <c r="J39" s="70">
        <f t="shared" si="8"/>
        <v>109795.01</v>
      </c>
      <c r="L39" s="74">
        <v>0</v>
      </c>
      <c r="M39" s="74">
        <v>0</v>
      </c>
      <c r="N39" s="74">
        <v>0</v>
      </c>
      <c r="O39" s="74">
        <v>0</v>
      </c>
      <c r="P39" s="74">
        <f t="shared" si="9"/>
        <v>0</v>
      </c>
    </row>
    <row r="40" spans="1:21" x14ac:dyDescent="0.25">
      <c r="A40" s="25" t="s">
        <v>362</v>
      </c>
      <c r="B40" s="25">
        <v>1311052</v>
      </c>
      <c r="C40" s="25">
        <v>5501033</v>
      </c>
      <c r="D40" s="15" t="s">
        <v>357</v>
      </c>
      <c r="J40" s="54">
        <f t="shared" si="8"/>
        <v>0</v>
      </c>
      <c r="L40" s="74">
        <v>0</v>
      </c>
      <c r="M40" s="74">
        <v>0</v>
      </c>
      <c r="N40" s="74">
        <v>0</v>
      </c>
      <c r="O40" s="74">
        <v>0</v>
      </c>
      <c r="P40" s="74">
        <f t="shared" si="9"/>
        <v>0</v>
      </c>
    </row>
    <row r="41" spans="1:21" x14ac:dyDescent="0.25">
      <c r="A41" s="23"/>
      <c r="B41" s="23"/>
      <c r="C41" s="23"/>
      <c r="D41" s="15" t="s">
        <v>30</v>
      </c>
      <c r="F41" s="61">
        <f>SUM(F26:F40)</f>
        <v>30462706.780000001</v>
      </c>
      <c r="G41" s="61">
        <f t="shared" ref="G41:J41" si="10">SUM(G26:G40)</f>
        <v>2618.52</v>
      </c>
      <c r="H41" s="61">
        <f t="shared" si="10"/>
        <v>-1094</v>
      </c>
      <c r="I41" s="61">
        <f t="shared" si="10"/>
        <v>0</v>
      </c>
      <c r="J41" s="61">
        <f t="shared" si="10"/>
        <v>30464231.299999997</v>
      </c>
      <c r="L41" s="75">
        <v>0</v>
      </c>
      <c r="M41" s="75">
        <f t="shared" ref="M41:P41" si="11">SUM(M26:M40)</f>
        <v>0</v>
      </c>
      <c r="N41" s="75">
        <f t="shared" si="11"/>
        <v>0</v>
      </c>
      <c r="O41" s="75">
        <f t="shared" si="11"/>
        <v>0</v>
      </c>
      <c r="P41" s="75">
        <f t="shared" si="11"/>
        <v>0</v>
      </c>
    </row>
    <row r="42" spans="1:21" x14ac:dyDescent="0.25">
      <c r="A42" s="23"/>
      <c r="B42" s="23"/>
      <c r="C42" s="23"/>
      <c r="D42" s="15"/>
      <c r="L42" s="74"/>
      <c r="M42" s="74"/>
      <c r="N42" s="74"/>
      <c r="O42" s="74"/>
      <c r="P42" s="74"/>
    </row>
    <row r="43" spans="1:21" x14ac:dyDescent="0.25">
      <c r="A43" s="23"/>
      <c r="B43" s="23"/>
      <c r="C43" s="23"/>
      <c r="D43" s="16" t="s">
        <v>63</v>
      </c>
      <c r="L43" s="74"/>
      <c r="M43" s="74"/>
      <c r="N43" s="74"/>
      <c r="O43" s="74"/>
      <c r="P43" s="74"/>
    </row>
    <row r="44" spans="1:21" x14ac:dyDescent="0.25">
      <c r="A44" s="21" t="s">
        <v>64</v>
      </c>
      <c r="B44" s="21">
        <v>1311030</v>
      </c>
      <c r="C44" s="21" t="s">
        <v>26</v>
      </c>
      <c r="D44" s="22" t="s">
        <v>65</v>
      </c>
      <c r="F44" s="54">
        <v>425055.51</v>
      </c>
      <c r="G44" s="67">
        <v>0</v>
      </c>
      <c r="H44" s="67">
        <v>0</v>
      </c>
      <c r="I44" s="67">
        <v>0</v>
      </c>
      <c r="J44" s="70">
        <f>SUM(F44:I44)</f>
        <v>425055.51</v>
      </c>
      <c r="L44" s="74">
        <v>0</v>
      </c>
      <c r="M44" s="74">
        <v>0</v>
      </c>
      <c r="N44" s="74">
        <v>0</v>
      </c>
      <c r="O44" s="74">
        <v>0</v>
      </c>
      <c r="P44" s="74">
        <f t="shared" ref="P44:P53" si="12">SUM(L44:O44)</f>
        <v>0</v>
      </c>
    </row>
    <row r="45" spans="1:21" x14ac:dyDescent="0.25">
      <c r="A45" s="21" t="s">
        <v>66</v>
      </c>
      <c r="B45" s="21">
        <v>1311030</v>
      </c>
      <c r="C45" s="21" t="s">
        <v>26</v>
      </c>
      <c r="D45" s="22" t="s">
        <v>67</v>
      </c>
      <c r="F45" s="54">
        <v>1250617.26</v>
      </c>
      <c r="G45" s="67">
        <v>0</v>
      </c>
      <c r="H45" s="67">
        <v>0</v>
      </c>
      <c r="I45" s="67">
        <v>0</v>
      </c>
      <c r="J45" s="70">
        <f t="shared" ref="J45:J53" si="13">SUM(F45:I45)</f>
        <v>1250617.26</v>
      </c>
      <c r="L45" s="74">
        <v>0</v>
      </c>
      <c r="M45" s="74">
        <v>0</v>
      </c>
      <c r="N45" s="74">
        <v>0</v>
      </c>
      <c r="O45" s="74">
        <v>0</v>
      </c>
      <c r="P45" s="74">
        <f t="shared" si="12"/>
        <v>0</v>
      </c>
      <c r="R45" s="145"/>
      <c r="S45" s="145"/>
      <c r="T45" s="145"/>
      <c r="U45" s="145"/>
    </row>
    <row r="46" spans="1:21" x14ac:dyDescent="0.25">
      <c r="A46" s="21">
        <v>3653</v>
      </c>
      <c r="B46" s="21">
        <v>1311060</v>
      </c>
      <c r="C46" s="21">
        <v>5501040</v>
      </c>
      <c r="D46" s="22" t="s">
        <v>365</v>
      </c>
      <c r="F46" s="54">
        <v>0</v>
      </c>
      <c r="J46" s="54">
        <f t="shared" si="13"/>
        <v>0</v>
      </c>
      <c r="L46" s="74">
        <v>0</v>
      </c>
      <c r="M46" s="74">
        <v>0</v>
      </c>
      <c r="N46" s="74">
        <v>0</v>
      </c>
      <c r="O46" s="74">
        <v>0</v>
      </c>
      <c r="P46" s="74">
        <f t="shared" si="12"/>
        <v>0</v>
      </c>
      <c r="R46" s="145"/>
      <c r="S46" s="145"/>
      <c r="T46" s="145"/>
      <c r="U46" s="145"/>
    </row>
    <row r="47" spans="1:21" x14ac:dyDescent="0.25">
      <c r="A47" s="21" t="s">
        <v>68</v>
      </c>
      <c r="B47" s="21">
        <v>1311060</v>
      </c>
      <c r="C47" s="21">
        <v>5501040</v>
      </c>
      <c r="D47" s="22" t="s">
        <v>69</v>
      </c>
      <c r="F47" s="54">
        <v>268732.5</v>
      </c>
      <c r="G47" s="67">
        <v>86670.89</v>
      </c>
      <c r="H47" s="67">
        <v>0</v>
      </c>
      <c r="I47" s="67">
        <v>0</v>
      </c>
      <c r="J47" s="70">
        <f t="shared" si="13"/>
        <v>355403.39</v>
      </c>
      <c r="L47" s="74">
        <v>0</v>
      </c>
      <c r="M47" s="74">
        <v>0</v>
      </c>
      <c r="N47" s="74">
        <v>0</v>
      </c>
      <c r="O47" s="74">
        <v>0</v>
      </c>
      <c r="P47" s="74">
        <f t="shared" si="12"/>
        <v>0</v>
      </c>
      <c r="R47" s="145"/>
      <c r="S47" s="145"/>
      <c r="T47" s="145"/>
      <c r="U47" s="145"/>
    </row>
    <row r="48" spans="1:21" x14ac:dyDescent="0.25">
      <c r="A48" s="21" t="s">
        <v>70</v>
      </c>
      <c r="B48" s="21">
        <v>1311060</v>
      </c>
      <c r="C48" s="21">
        <v>5501040</v>
      </c>
      <c r="D48" s="22" t="s">
        <v>71</v>
      </c>
      <c r="F48" s="54">
        <v>28190813.470000003</v>
      </c>
      <c r="G48" s="67">
        <v>243108.48000000001</v>
      </c>
      <c r="H48" s="67">
        <v>-28574.080000000002</v>
      </c>
      <c r="I48" s="67">
        <v>0</v>
      </c>
      <c r="J48" s="70">
        <f t="shared" si="13"/>
        <v>28405347.870000005</v>
      </c>
      <c r="L48" s="74">
        <v>0</v>
      </c>
      <c r="M48" s="74">
        <v>0</v>
      </c>
      <c r="N48" s="74">
        <v>0</v>
      </c>
      <c r="O48" s="74">
        <v>0</v>
      </c>
      <c r="P48" s="74">
        <f t="shared" si="12"/>
        <v>0</v>
      </c>
      <c r="R48" s="145"/>
      <c r="S48" s="145"/>
      <c r="T48" s="145"/>
      <c r="U48" s="145"/>
    </row>
    <row r="49" spans="1:21" x14ac:dyDescent="0.25">
      <c r="A49" s="21">
        <v>3671</v>
      </c>
      <c r="B49" s="21">
        <v>1311060</v>
      </c>
      <c r="C49" s="21">
        <v>5501040</v>
      </c>
      <c r="D49" s="22" t="s">
        <v>71</v>
      </c>
      <c r="F49" s="54">
        <v>18399200.16</v>
      </c>
      <c r="G49" s="67">
        <v>0</v>
      </c>
      <c r="H49" s="67">
        <v>0</v>
      </c>
      <c r="I49" s="67">
        <v>0</v>
      </c>
      <c r="J49" s="70">
        <f t="shared" si="13"/>
        <v>18399200.16</v>
      </c>
      <c r="L49" s="74">
        <v>0</v>
      </c>
      <c r="M49" s="74">
        <v>0</v>
      </c>
      <c r="N49" s="74">
        <v>0</v>
      </c>
      <c r="O49" s="74">
        <v>0</v>
      </c>
      <c r="P49" s="74">
        <f t="shared" si="12"/>
        <v>0</v>
      </c>
      <c r="R49" s="145"/>
      <c r="S49" s="145"/>
      <c r="T49" s="145"/>
      <c r="U49" s="145"/>
    </row>
    <row r="50" spans="1:21" x14ac:dyDescent="0.25">
      <c r="A50" s="21" t="s">
        <v>72</v>
      </c>
      <c r="B50" s="21">
        <v>1311060</v>
      </c>
      <c r="C50" s="21">
        <v>5501040</v>
      </c>
      <c r="D50" s="22" t="s">
        <v>73</v>
      </c>
      <c r="F50" s="54">
        <v>8794951.6999999993</v>
      </c>
      <c r="G50" s="67">
        <v>12021.06</v>
      </c>
      <c r="H50" s="67">
        <v>-11476</v>
      </c>
      <c r="I50" s="67">
        <v>0</v>
      </c>
      <c r="J50" s="70">
        <f t="shared" si="13"/>
        <v>8795496.7599999998</v>
      </c>
      <c r="L50" s="74">
        <v>0</v>
      </c>
      <c r="M50" s="74">
        <v>0</v>
      </c>
      <c r="N50" s="74">
        <v>0</v>
      </c>
      <c r="O50" s="74">
        <v>0</v>
      </c>
      <c r="P50" s="74">
        <f t="shared" si="12"/>
        <v>0</v>
      </c>
      <c r="R50" s="145"/>
      <c r="S50" s="145"/>
      <c r="T50" s="145"/>
      <c r="U50" s="145"/>
    </row>
    <row r="51" spans="1:21" x14ac:dyDescent="0.25">
      <c r="A51" s="21" t="s">
        <v>74</v>
      </c>
      <c r="B51" s="21">
        <v>1311060</v>
      </c>
      <c r="C51" s="21">
        <v>5501040</v>
      </c>
      <c r="D51" s="22" t="s">
        <v>75</v>
      </c>
      <c r="F51" s="54">
        <v>3836383.36</v>
      </c>
      <c r="G51" s="67">
        <v>794321.05</v>
      </c>
      <c r="H51" s="67">
        <v>-46923.1</v>
      </c>
      <c r="I51" s="67">
        <v>15241.33</v>
      </c>
      <c r="J51" s="70">
        <f t="shared" si="13"/>
        <v>4599022.6400000006</v>
      </c>
      <c r="L51" s="74">
        <v>0</v>
      </c>
      <c r="M51" s="74">
        <v>0</v>
      </c>
      <c r="N51" s="74">
        <v>0</v>
      </c>
      <c r="O51" s="74">
        <v>0</v>
      </c>
      <c r="P51" s="74">
        <f t="shared" si="12"/>
        <v>0</v>
      </c>
    </row>
    <row r="52" spans="1:21" x14ac:dyDescent="0.25">
      <c r="A52" s="21" t="s">
        <v>76</v>
      </c>
      <c r="B52" s="21">
        <v>1311060</v>
      </c>
      <c r="C52" s="21">
        <v>5501040</v>
      </c>
      <c r="D52" s="22" t="s">
        <v>77</v>
      </c>
      <c r="F52" s="54">
        <v>391134.19</v>
      </c>
      <c r="G52" s="67">
        <v>0</v>
      </c>
      <c r="H52" s="67">
        <v>0</v>
      </c>
      <c r="I52" s="67">
        <v>0</v>
      </c>
      <c r="J52" s="70">
        <f t="shared" si="13"/>
        <v>391134.19</v>
      </c>
      <c r="L52" s="74">
        <v>0</v>
      </c>
      <c r="M52" s="74">
        <v>0</v>
      </c>
      <c r="N52" s="74">
        <v>0</v>
      </c>
      <c r="O52" s="74">
        <v>0</v>
      </c>
      <c r="P52" s="74">
        <f t="shared" si="12"/>
        <v>0</v>
      </c>
    </row>
    <row r="53" spans="1:21" x14ac:dyDescent="0.25">
      <c r="A53" s="21">
        <v>372</v>
      </c>
      <c r="B53" s="21">
        <v>1311060</v>
      </c>
      <c r="C53" s="21">
        <v>5501040</v>
      </c>
      <c r="D53" s="15" t="s">
        <v>357</v>
      </c>
      <c r="J53" s="54">
        <f t="shared" si="13"/>
        <v>0</v>
      </c>
      <c r="L53" s="74">
        <v>0</v>
      </c>
      <c r="M53" s="74">
        <v>0</v>
      </c>
      <c r="N53" s="74">
        <v>0</v>
      </c>
      <c r="O53" s="74">
        <v>0</v>
      </c>
      <c r="P53" s="74">
        <f t="shared" si="12"/>
        <v>0</v>
      </c>
    </row>
    <row r="54" spans="1:21" x14ac:dyDescent="0.25">
      <c r="A54" s="23"/>
      <c r="B54" s="23"/>
      <c r="C54" s="23"/>
      <c r="D54" s="22" t="s">
        <v>30</v>
      </c>
      <c r="F54" s="61">
        <f>SUM(F44:F53)</f>
        <v>61556888.150000006</v>
      </c>
      <c r="G54" s="61">
        <f t="shared" ref="G54:J54" si="14">SUM(G44:G53)</f>
        <v>1136121.48</v>
      </c>
      <c r="H54" s="61">
        <f t="shared" si="14"/>
        <v>-86973.18</v>
      </c>
      <c r="I54" s="61">
        <f t="shared" si="14"/>
        <v>15241.33</v>
      </c>
      <c r="J54" s="61">
        <f t="shared" si="14"/>
        <v>62621277.780000001</v>
      </c>
      <c r="L54" s="75">
        <v>0</v>
      </c>
      <c r="M54" s="75">
        <f t="shared" ref="M54:P54" si="15">SUM(M44:M53)</f>
        <v>0</v>
      </c>
      <c r="N54" s="75">
        <f t="shared" si="15"/>
        <v>0</v>
      </c>
      <c r="O54" s="75">
        <f t="shared" si="15"/>
        <v>0</v>
      </c>
      <c r="P54" s="75">
        <f t="shared" si="15"/>
        <v>0</v>
      </c>
      <c r="S54" s="145"/>
      <c r="T54" s="145"/>
      <c r="U54" s="145"/>
    </row>
    <row r="55" spans="1:21" x14ac:dyDescent="0.25">
      <c r="A55" s="15"/>
      <c r="B55" s="15"/>
      <c r="C55" s="15"/>
      <c r="D55" s="15"/>
      <c r="L55" s="74"/>
      <c r="M55" s="74"/>
      <c r="N55" s="74"/>
      <c r="O55" s="74"/>
      <c r="P55" s="74"/>
      <c r="S55" s="145"/>
      <c r="T55" s="145"/>
      <c r="U55" s="145"/>
    </row>
    <row r="56" spans="1:21" x14ac:dyDescent="0.25">
      <c r="A56" s="23"/>
      <c r="B56" s="23"/>
      <c r="C56" s="23"/>
      <c r="D56" s="16" t="s">
        <v>78</v>
      </c>
      <c r="J56" s="54">
        <f t="shared" ref="J56:J69" si="16">SUM(F56:I56)</f>
        <v>0</v>
      </c>
      <c r="L56" s="74"/>
      <c r="M56" s="74"/>
      <c r="N56" s="74"/>
      <c r="O56" s="74"/>
      <c r="P56" s="74"/>
      <c r="S56" s="145"/>
      <c r="T56" s="145"/>
      <c r="U56" s="145"/>
    </row>
    <row r="57" spans="1:21" x14ac:dyDescent="0.25">
      <c r="A57" s="21" t="s">
        <v>79</v>
      </c>
      <c r="B57" s="21">
        <v>1311030</v>
      </c>
      <c r="C57" s="21" t="s">
        <v>26</v>
      </c>
      <c r="D57" s="22" t="s">
        <v>80</v>
      </c>
      <c r="F57" s="54">
        <v>284482.73000000004</v>
      </c>
      <c r="G57" s="67">
        <v>2884.39</v>
      </c>
      <c r="H57" s="67">
        <v>-4250</v>
      </c>
      <c r="I57" s="67">
        <v>0</v>
      </c>
      <c r="J57" s="70">
        <f t="shared" si="16"/>
        <v>283117.12000000005</v>
      </c>
      <c r="L57" s="74">
        <v>0</v>
      </c>
      <c r="M57" s="74">
        <v>0</v>
      </c>
      <c r="N57" s="74">
        <v>0</v>
      </c>
      <c r="O57" s="74">
        <v>0</v>
      </c>
      <c r="P57" s="74">
        <f t="shared" ref="P57:P67" si="17">SUM(L57:O57)</f>
        <v>0</v>
      </c>
      <c r="S57" s="145"/>
      <c r="T57" s="145"/>
      <c r="U57" s="145"/>
    </row>
    <row r="58" spans="1:21" x14ac:dyDescent="0.25">
      <c r="A58" s="21">
        <v>37401</v>
      </c>
      <c r="B58" s="21">
        <v>1311030</v>
      </c>
      <c r="C58" s="21" t="s">
        <v>26</v>
      </c>
      <c r="D58" s="22" t="s">
        <v>81</v>
      </c>
      <c r="F58" s="54">
        <v>75837.25</v>
      </c>
      <c r="J58" s="70">
        <f t="shared" si="16"/>
        <v>75837.25</v>
      </c>
      <c r="L58" s="74">
        <v>0</v>
      </c>
      <c r="M58" s="74">
        <v>0</v>
      </c>
      <c r="N58" s="74">
        <v>0</v>
      </c>
      <c r="O58" s="74">
        <v>0</v>
      </c>
      <c r="P58" s="74">
        <f t="shared" si="17"/>
        <v>0</v>
      </c>
      <c r="S58" s="145"/>
      <c r="T58" s="145"/>
      <c r="U58" s="145"/>
    </row>
    <row r="59" spans="1:21" x14ac:dyDescent="0.25">
      <c r="A59" s="21" t="s">
        <v>82</v>
      </c>
      <c r="B59" s="21">
        <v>1311070</v>
      </c>
      <c r="C59" s="21">
        <v>5501050</v>
      </c>
      <c r="D59" s="22" t="s">
        <v>69</v>
      </c>
      <c r="F59" s="54">
        <v>108292.92000000001</v>
      </c>
      <c r="G59" s="67">
        <v>5083.75</v>
      </c>
      <c r="H59" s="67">
        <v>0</v>
      </c>
      <c r="I59" s="67">
        <v>0</v>
      </c>
      <c r="J59" s="70">
        <f t="shared" si="16"/>
        <v>113376.67000000001</v>
      </c>
      <c r="L59" s="74">
        <v>0</v>
      </c>
      <c r="M59" s="74">
        <v>0</v>
      </c>
      <c r="N59" s="74">
        <v>0</v>
      </c>
      <c r="O59" s="74">
        <v>0</v>
      </c>
      <c r="P59" s="74">
        <f t="shared" si="17"/>
        <v>0</v>
      </c>
    </row>
    <row r="60" spans="1:21" x14ac:dyDescent="0.25">
      <c r="A60" s="21" t="s">
        <v>83</v>
      </c>
      <c r="B60" s="21">
        <v>1311070</v>
      </c>
      <c r="C60" s="21">
        <v>5501050</v>
      </c>
      <c r="D60" s="22" t="s">
        <v>84</v>
      </c>
      <c r="F60" s="54">
        <v>91888393.290000007</v>
      </c>
      <c r="G60" s="68">
        <v>6089527.8799999999</v>
      </c>
      <c r="H60" s="68">
        <v>-318513.46999999997</v>
      </c>
      <c r="I60" s="68">
        <v>-4910.34</v>
      </c>
      <c r="J60" s="70">
        <f t="shared" si="16"/>
        <v>97654497.359999999</v>
      </c>
      <c r="L60" s="74">
        <v>0</v>
      </c>
      <c r="M60" s="74">
        <v>0</v>
      </c>
      <c r="N60" s="74">
        <v>0</v>
      </c>
      <c r="O60" s="74">
        <v>0</v>
      </c>
      <c r="P60" s="74">
        <f t="shared" si="17"/>
        <v>0</v>
      </c>
    </row>
    <row r="61" spans="1:21" x14ac:dyDescent="0.25">
      <c r="A61" s="21" t="s">
        <v>85</v>
      </c>
      <c r="B61" s="21">
        <v>1311070</v>
      </c>
      <c r="C61" s="21">
        <v>5501050</v>
      </c>
      <c r="D61" s="22" t="s">
        <v>86</v>
      </c>
      <c r="F61" s="54">
        <v>2170969.0200000005</v>
      </c>
      <c r="G61" s="67">
        <v>28511.83</v>
      </c>
      <c r="H61" s="67">
        <v>-5146.95</v>
      </c>
      <c r="I61" s="67">
        <v>0</v>
      </c>
      <c r="J61" s="70">
        <f t="shared" si="16"/>
        <v>2194333.9000000004</v>
      </c>
      <c r="L61" s="74">
        <v>0</v>
      </c>
      <c r="M61" s="74">
        <v>0</v>
      </c>
      <c r="N61" s="74">
        <v>0</v>
      </c>
      <c r="O61" s="74">
        <v>0</v>
      </c>
      <c r="P61" s="74">
        <f t="shared" si="17"/>
        <v>0</v>
      </c>
      <c r="S61" s="54"/>
    </row>
    <row r="62" spans="1:21" x14ac:dyDescent="0.25">
      <c r="A62" s="21" t="s">
        <v>87</v>
      </c>
      <c r="B62" s="21">
        <v>1311070</v>
      </c>
      <c r="C62" s="21">
        <v>5501050</v>
      </c>
      <c r="D62" s="22" t="s">
        <v>88</v>
      </c>
      <c r="F62" s="54">
        <v>948794.95000000007</v>
      </c>
      <c r="G62" s="67">
        <v>0</v>
      </c>
      <c r="H62" s="67">
        <v>0</v>
      </c>
      <c r="I62" s="67">
        <v>-15241.33</v>
      </c>
      <c r="J62" s="70">
        <f t="shared" si="16"/>
        <v>933553.62000000011</v>
      </c>
      <c r="L62" s="74">
        <v>0</v>
      </c>
      <c r="M62" s="74">
        <v>0</v>
      </c>
      <c r="N62" s="74">
        <v>0</v>
      </c>
      <c r="O62" s="74">
        <v>0</v>
      </c>
      <c r="P62" s="74">
        <f t="shared" si="17"/>
        <v>0</v>
      </c>
    </row>
    <row r="63" spans="1:21" x14ac:dyDescent="0.25">
      <c r="A63" s="22" t="s">
        <v>89</v>
      </c>
      <c r="B63" s="21">
        <v>1311070</v>
      </c>
      <c r="C63" s="21">
        <v>5501050</v>
      </c>
      <c r="D63" s="22" t="s">
        <v>90</v>
      </c>
      <c r="F63" s="54">
        <v>21069285.719999999</v>
      </c>
      <c r="G63" s="67">
        <v>1502589.24</v>
      </c>
      <c r="H63" s="67">
        <v>-56562.36</v>
      </c>
      <c r="I63" s="67">
        <v>4910.34</v>
      </c>
      <c r="J63" s="70">
        <f t="shared" si="16"/>
        <v>22520222.939999998</v>
      </c>
      <c r="L63" s="74">
        <v>0</v>
      </c>
      <c r="M63" s="74">
        <v>0</v>
      </c>
      <c r="N63" s="74">
        <v>0</v>
      </c>
      <c r="O63" s="74">
        <v>0</v>
      </c>
      <c r="P63" s="74">
        <f t="shared" si="17"/>
        <v>0</v>
      </c>
    </row>
    <row r="64" spans="1:21" x14ac:dyDescent="0.25">
      <c r="A64" s="21" t="s">
        <v>91</v>
      </c>
      <c r="B64" s="21">
        <v>1311070</v>
      </c>
      <c r="C64" s="21">
        <v>5501050</v>
      </c>
      <c r="D64" s="22" t="s">
        <v>92</v>
      </c>
      <c r="F64" s="54">
        <v>9315982.2400000002</v>
      </c>
      <c r="G64" s="67">
        <v>400538.47</v>
      </c>
      <c r="H64" s="67">
        <v>-366699.57</v>
      </c>
      <c r="I64" s="67">
        <v>0</v>
      </c>
      <c r="J64" s="70">
        <f t="shared" si="16"/>
        <v>9349821.1400000006</v>
      </c>
      <c r="L64" s="74">
        <v>578162.39999999979</v>
      </c>
      <c r="M64" s="67">
        <v>116763</v>
      </c>
      <c r="N64" s="67">
        <v>0</v>
      </c>
      <c r="O64" s="67">
        <v>0</v>
      </c>
      <c r="P64" s="74">
        <f t="shared" si="17"/>
        <v>694925.39999999979</v>
      </c>
    </row>
    <row r="65" spans="1:21" x14ac:dyDescent="0.25">
      <c r="A65" s="21" t="s">
        <v>93</v>
      </c>
      <c r="B65" s="21">
        <v>1311070</v>
      </c>
      <c r="C65" s="21">
        <v>5501050</v>
      </c>
      <c r="D65" s="22" t="s">
        <v>94</v>
      </c>
      <c r="F65" s="54">
        <v>3818372.8300000005</v>
      </c>
      <c r="G65" s="67">
        <v>294080.24</v>
      </c>
      <c r="H65" s="67">
        <v>-9430.49</v>
      </c>
      <c r="I65" s="67">
        <v>0</v>
      </c>
      <c r="J65" s="70">
        <f t="shared" si="16"/>
        <v>4103022.58</v>
      </c>
      <c r="L65" s="74">
        <v>1196870.8399999999</v>
      </c>
      <c r="M65" s="67">
        <v>76613.87</v>
      </c>
      <c r="N65" s="67">
        <v>-6166.9</v>
      </c>
      <c r="O65" s="67">
        <v>0</v>
      </c>
      <c r="P65" s="74">
        <f t="shared" si="17"/>
        <v>1267317.81</v>
      </c>
    </row>
    <row r="66" spans="1:21" x14ac:dyDescent="0.25">
      <c r="A66" s="21" t="s">
        <v>95</v>
      </c>
      <c r="B66" s="21">
        <v>1311070</v>
      </c>
      <c r="C66" s="21">
        <v>5501050</v>
      </c>
      <c r="D66" s="22" t="s">
        <v>96</v>
      </c>
      <c r="F66" s="54">
        <v>4298590.95</v>
      </c>
      <c r="G66" s="67">
        <v>174269.1</v>
      </c>
      <c r="H66" s="67">
        <v>-16553.8</v>
      </c>
      <c r="I66" s="67">
        <v>0</v>
      </c>
      <c r="J66" s="70">
        <f t="shared" si="16"/>
        <v>4456306.25</v>
      </c>
      <c r="L66" s="74">
        <v>0</v>
      </c>
      <c r="M66" s="74">
        <v>0</v>
      </c>
      <c r="N66" s="74">
        <v>0</v>
      </c>
      <c r="O66" s="74">
        <v>0</v>
      </c>
      <c r="P66" s="74">
        <f t="shared" si="17"/>
        <v>0</v>
      </c>
    </row>
    <row r="67" spans="1:21" x14ac:dyDescent="0.25">
      <c r="A67" s="21" t="s">
        <v>97</v>
      </c>
      <c r="B67" s="21">
        <v>1311070</v>
      </c>
      <c r="C67" s="21">
        <v>5501050</v>
      </c>
      <c r="D67" s="22" t="s">
        <v>98</v>
      </c>
      <c r="F67" s="54">
        <v>1685661.4000000001</v>
      </c>
      <c r="G67" s="67">
        <v>138306.35</v>
      </c>
      <c r="H67" s="67">
        <v>-42334.31</v>
      </c>
      <c r="I67" s="67">
        <v>0</v>
      </c>
      <c r="J67" s="70">
        <f t="shared" si="16"/>
        <v>1781633.4400000002</v>
      </c>
      <c r="L67" s="74">
        <v>0</v>
      </c>
      <c r="M67" s="74">
        <v>0</v>
      </c>
      <c r="N67" s="74">
        <v>0</v>
      </c>
      <c r="O67" s="74">
        <v>0</v>
      </c>
      <c r="P67" s="74">
        <f t="shared" si="17"/>
        <v>0</v>
      </c>
    </row>
    <row r="68" spans="1:21" x14ac:dyDescent="0.25">
      <c r="A68" s="21">
        <v>387</v>
      </c>
      <c r="B68" s="21">
        <v>1311070</v>
      </c>
      <c r="C68" s="21">
        <v>5501050</v>
      </c>
      <c r="D68" s="95" t="s">
        <v>373</v>
      </c>
      <c r="G68" s="67"/>
      <c r="H68" s="67"/>
      <c r="I68" s="67"/>
      <c r="J68" s="70"/>
      <c r="L68" s="76">
        <v>27913.62</v>
      </c>
      <c r="M68" s="76">
        <v>0</v>
      </c>
      <c r="N68" s="76">
        <v>0</v>
      </c>
      <c r="O68" s="76">
        <v>0</v>
      </c>
      <c r="P68" s="76">
        <v>27913.62</v>
      </c>
    </row>
    <row r="69" spans="1:21" x14ac:dyDescent="0.25">
      <c r="A69" s="21">
        <v>388</v>
      </c>
      <c r="B69" s="21">
        <v>1311070</v>
      </c>
      <c r="C69" s="21">
        <v>5501050</v>
      </c>
      <c r="D69" s="15" t="s">
        <v>357</v>
      </c>
      <c r="J69" s="54">
        <f t="shared" si="16"/>
        <v>0</v>
      </c>
      <c r="L69" s="74">
        <v>0</v>
      </c>
      <c r="M69" s="74">
        <v>0</v>
      </c>
      <c r="N69" s="74">
        <v>0</v>
      </c>
      <c r="O69" s="74">
        <v>0</v>
      </c>
      <c r="P69" s="74">
        <f t="shared" ref="P69" si="18">SUM(L69:O69)</f>
        <v>0</v>
      </c>
    </row>
    <row r="70" spans="1:21" x14ac:dyDescent="0.25">
      <c r="A70" s="23"/>
      <c r="B70" s="23"/>
      <c r="C70" s="23"/>
      <c r="D70" s="22" t="s">
        <v>30</v>
      </c>
      <c r="F70" s="61">
        <f>SUM(F57:F69)</f>
        <v>135664663.30000001</v>
      </c>
      <c r="G70" s="61">
        <f>SUM(G57:G69)</f>
        <v>8635791.25</v>
      </c>
      <c r="H70" s="61">
        <f>SUM(H57:H69)</f>
        <v>-819490.95</v>
      </c>
      <c r="I70" s="61">
        <f>SUM(I57:I69)</f>
        <v>-15241.329999999998</v>
      </c>
      <c r="J70" s="61">
        <f>SUM(J57:J69)</f>
        <v>143465722.27000001</v>
      </c>
      <c r="L70" s="75">
        <v>1802946.8599999999</v>
      </c>
      <c r="M70" s="75">
        <f t="shared" ref="M70:P70" si="19">SUM(M57:M69)</f>
        <v>193376.87</v>
      </c>
      <c r="N70" s="75">
        <f t="shared" si="19"/>
        <v>-6166.9</v>
      </c>
      <c r="O70" s="75">
        <f t="shared" si="19"/>
        <v>0</v>
      </c>
      <c r="P70" s="75">
        <f t="shared" si="19"/>
        <v>1990156.83</v>
      </c>
    </row>
    <row r="71" spans="1:21" x14ac:dyDescent="0.25">
      <c r="A71" s="15"/>
      <c r="B71" s="15"/>
      <c r="C71" s="15"/>
      <c r="D71" s="15"/>
      <c r="L71" s="74"/>
      <c r="M71" s="74"/>
      <c r="N71" s="74"/>
      <c r="O71" s="74"/>
      <c r="P71" s="74"/>
    </row>
    <row r="72" spans="1:21" x14ac:dyDescent="0.25">
      <c r="A72" s="15"/>
      <c r="B72" s="15"/>
      <c r="C72" s="15"/>
      <c r="D72" s="16" t="s">
        <v>99</v>
      </c>
      <c r="L72" s="74"/>
      <c r="M72" s="74"/>
      <c r="N72" s="74"/>
      <c r="O72" s="74"/>
      <c r="P72" s="74"/>
    </row>
    <row r="73" spans="1:21" x14ac:dyDescent="0.25">
      <c r="A73" s="21" t="s">
        <v>100</v>
      </c>
      <c r="B73" s="21">
        <v>1331030</v>
      </c>
      <c r="C73" s="21" t="s">
        <v>26</v>
      </c>
      <c r="D73" s="22" t="s">
        <v>65</v>
      </c>
      <c r="F73" s="54">
        <v>998570.67</v>
      </c>
      <c r="G73" s="67">
        <v>0</v>
      </c>
      <c r="H73" s="67">
        <v>0</v>
      </c>
      <c r="I73" s="67">
        <v>0</v>
      </c>
      <c r="J73" s="70">
        <f t="shared" ref="J73:J89" si="20">SUM(F73:I73)</f>
        <v>998570.67</v>
      </c>
      <c r="L73" s="74"/>
      <c r="M73" s="74"/>
      <c r="N73" s="74"/>
      <c r="O73" s="74"/>
      <c r="P73" s="74"/>
    </row>
    <row r="74" spans="1:21" x14ac:dyDescent="0.25">
      <c r="A74" s="21" t="s">
        <v>101</v>
      </c>
      <c r="B74" s="21">
        <v>1331090</v>
      </c>
      <c r="C74" s="21">
        <v>5501020</v>
      </c>
      <c r="D74" s="22" t="s">
        <v>45</v>
      </c>
      <c r="F74" s="54">
        <v>5971222.9700000007</v>
      </c>
      <c r="G74" s="67">
        <v>23143.03</v>
      </c>
      <c r="H74" s="67">
        <v>-22558.13</v>
      </c>
      <c r="I74" s="67">
        <v>0</v>
      </c>
      <c r="J74" s="70">
        <f t="shared" si="20"/>
        <v>5971807.870000001</v>
      </c>
      <c r="L74" s="76">
        <v>58881.06</v>
      </c>
      <c r="M74" s="76">
        <v>0</v>
      </c>
      <c r="N74" s="76">
        <v>0</v>
      </c>
      <c r="O74" s="76">
        <v>0</v>
      </c>
      <c r="P74" s="76">
        <f>SUM(L74:O74)</f>
        <v>58881.06</v>
      </c>
    </row>
    <row r="75" spans="1:21" x14ac:dyDescent="0.25">
      <c r="A75" s="22" t="s">
        <v>102</v>
      </c>
      <c r="B75" s="21">
        <v>1331090</v>
      </c>
      <c r="C75" s="21">
        <v>5501070</v>
      </c>
      <c r="D75" s="24" t="s">
        <v>103</v>
      </c>
      <c r="J75" s="54">
        <f t="shared" si="20"/>
        <v>0</v>
      </c>
      <c r="L75" s="76">
        <v>18135.23</v>
      </c>
      <c r="M75" s="76"/>
      <c r="N75" s="76">
        <v>0</v>
      </c>
      <c r="O75" s="76">
        <v>0</v>
      </c>
      <c r="P75" s="76">
        <f t="shared" ref="P75:P90" si="21">SUM(L75:O75)</f>
        <v>18135.23</v>
      </c>
    </row>
    <row r="76" spans="1:21" x14ac:dyDescent="0.25">
      <c r="A76" s="26">
        <v>391</v>
      </c>
      <c r="B76" s="21">
        <v>1331090</v>
      </c>
      <c r="C76" s="21">
        <v>5501070</v>
      </c>
      <c r="D76" s="24" t="s">
        <v>104</v>
      </c>
      <c r="F76" s="54">
        <v>195011.77</v>
      </c>
      <c r="G76" s="65">
        <v>0</v>
      </c>
      <c r="H76" s="65">
        <v>-16604.900000000001</v>
      </c>
      <c r="I76" s="65">
        <v>0</v>
      </c>
      <c r="J76" s="54">
        <f t="shared" si="20"/>
        <v>178406.87</v>
      </c>
      <c r="L76" s="76">
        <v>0</v>
      </c>
      <c r="M76" s="74">
        <v>0</v>
      </c>
      <c r="N76" s="74">
        <v>0</v>
      </c>
      <c r="O76" s="74">
        <v>0</v>
      </c>
      <c r="P76" s="76">
        <f t="shared" si="21"/>
        <v>0</v>
      </c>
      <c r="R76" s="145"/>
      <c r="S76" s="145"/>
      <c r="T76" s="145"/>
      <c r="U76" s="145"/>
    </row>
    <row r="77" spans="1:21" x14ac:dyDescent="0.25">
      <c r="A77" s="26">
        <v>3912</v>
      </c>
      <c r="B77" s="21">
        <v>1331090</v>
      </c>
      <c r="C77" s="21">
        <v>5501070</v>
      </c>
      <c r="D77" s="24" t="s">
        <v>105</v>
      </c>
      <c r="J77" s="54">
        <f t="shared" si="20"/>
        <v>0</v>
      </c>
      <c r="L77" s="76">
        <v>0</v>
      </c>
      <c r="M77" s="74">
        <v>0</v>
      </c>
      <c r="N77" s="74">
        <v>0</v>
      </c>
      <c r="O77" s="74">
        <v>0</v>
      </c>
      <c r="P77" s="76">
        <f t="shared" si="21"/>
        <v>0</v>
      </c>
      <c r="R77" s="145"/>
      <c r="S77" s="145"/>
      <c r="T77" s="145"/>
      <c r="U77" s="145"/>
    </row>
    <row r="78" spans="1:21" x14ac:dyDescent="0.25">
      <c r="A78" s="21" t="s">
        <v>106</v>
      </c>
      <c r="B78" s="21">
        <v>1331090</v>
      </c>
      <c r="C78" s="21">
        <v>5501060</v>
      </c>
      <c r="D78" s="22" t="s">
        <v>107</v>
      </c>
      <c r="F78" s="54">
        <v>5256617.8599999994</v>
      </c>
      <c r="G78" s="67">
        <v>538191.62</v>
      </c>
      <c r="H78" s="67">
        <v>-291013.78000000003</v>
      </c>
      <c r="I78" s="67">
        <v>0</v>
      </c>
      <c r="J78" s="70">
        <f t="shared" si="20"/>
        <v>5503795.6999999993</v>
      </c>
      <c r="L78" s="76">
        <v>442100.05999999994</v>
      </c>
      <c r="M78" s="67"/>
      <c r="N78" s="67"/>
      <c r="O78" s="67"/>
      <c r="P78" s="76">
        <f t="shared" si="21"/>
        <v>442100.05999999994</v>
      </c>
      <c r="R78" s="145"/>
      <c r="S78" s="145"/>
      <c r="T78" s="145"/>
      <c r="U78" s="145"/>
    </row>
    <row r="79" spans="1:21" x14ac:dyDescent="0.25">
      <c r="A79" s="27" t="s">
        <v>108</v>
      </c>
      <c r="B79" s="21">
        <v>1331090</v>
      </c>
      <c r="C79" s="21">
        <v>5501070</v>
      </c>
      <c r="D79" s="24" t="s">
        <v>109</v>
      </c>
      <c r="F79" s="54">
        <v>36010.82</v>
      </c>
      <c r="J79" s="70">
        <f t="shared" si="20"/>
        <v>36010.82</v>
      </c>
      <c r="L79" s="76">
        <v>0</v>
      </c>
      <c r="M79" s="74">
        <v>0</v>
      </c>
      <c r="N79" s="74">
        <v>0</v>
      </c>
      <c r="O79" s="74">
        <v>0</v>
      </c>
      <c r="P79" s="76">
        <f t="shared" si="21"/>
        <v>0</v>
      </c>
      <c r="R79" s="145"/>
      <c r="S79" s="145"/>
      <c r="T79" s="145"/>
      <c r="U79" s="145"/>
    </row>
    <row r="80" spans="1:21" x14ac:dyDescent="0.25">
      <c r="A80" s="21" t="s">
        <v>110</v>
      </c>
      <c r="B80" s="21">
        <v>1331090</v>
      </c>
      <c r="C80" s="21">
        <v>5501070</v>
      </c>
      <c r="D80" s="24" t="s">
        <v>111</v>
      </c>
      <c r="F80" s="54">
        <v>1024903.6200000001</v>
      </c>
      <c r="G80" s="67">
        <v>27081.93</v>
      </c>
      <c r="H80" s="67">
        <v>-271130.23999999999</v>
      </c>
      <c r="I80" s="67">
        <v>0</v>
      </c>
      <c r="J80" s="70">
        <f t="shared" si="20"/>
        <v>780855.31</v>
      </c>
      <c r="L80" s="76">
        <v>0</v>
      </c>
      <c r="M80" s="74">
        <v>0</v>
      </c>
      <c r="N80" s="74">
        <v>0</v>
      </c>
      <c r="O80" s="74">
        <v>0</v>
      </c>
      <c r="P80" s="76">
        <f t="shared" si="21"/>
        <v>0</v>
      </c>
      <c r="R80" s="145"/>
      <c r="S80" s="145"/>
      <c r="T80" s="145"/>
      <c r="U80" s="145"/>
    </row>
    <row r="81" spans="1:21" x14ac:dyDescent="0.25">
      <c r="A81" s="28" t="s">
        <v>112</v>
      </c>
      <c r="B81" s="21">
        <v>1331090</v>
      </c>
      <c r="C81" s="21">
        <v>5501070</v>
      </c>
      <c r="D81" s="24" t="s">
        <v>113</v>
      </c>
      <c r="F81" s="54">
        <v>271352.46000000002</v>
      </c>
      <c r="J81" s="70">
        <f t="shared" si="20"/>
        <v>271352.46000000002</v>
      </c>
      <c r="L81" s="76">
        <v>0</v>
      </c>
      <c r="M81" s="74">
        <v>0</v>
      </c>
      <c r="N81" s="74">
        <v>0</v>
      </c>
      <c r="O81" s="74">
        <v>0</v>
      </c>
      <c r="P81" s="76">
        <f t="shared" si="21"/>
        <v>0</v>
      </c>
      <c r="R81" s="145"/>
      <c r="S81" s="145"/>
      <c r="T81" s="145"/>
      <c r="U81" s="145"/>
    </row>
    <row r="82" spans="1:21" x14ac:dyDescent="0.25">
      <c r="A82" s="21" t="s">
        <v>114</v>
      </c>
      <c r="B82" s="21">
        <v>1331090</v>
      </c>
      <c r="C82" s="21">
        <v>5501070</v>
      </c>
      <c r="D82" s="22" t="s">
        <v>115</v>
      </c>
      <c r="F82" s="54">
        <v>225215.71</v>
      </c>
      <c r="G82" s="67">
        <v>21435.32</v>
      </c>
      <c r="H82" s="67">
        <v>-50979.8</v>
      </c>
      <c r="I82" s="67">
        <v>0</v>
      </c>
      <c r="J82" s="70">
        <f t="shared" si="20"/>
        <v>195671.22999999998</v>
      </c>
      <c r="L82" s="76">
        <v>0</v>
      </c>
      <c r="M82" s="74">
        <v>0</v>
      </c>
      <c r="N82" s="74">
        <v>0</v>
      </c>
      <c r="O82" s="74">
        <v>0</v>
      </c>
      <c r="P82" s="76">
        <f t="shared" si="21"/>
        <v>0</v>
      </c>
    </row>
    <row r="83" spans="1:21" x14ac:dyDescent="0.25">
      <c r="A83" s="21" t="s">
        <v>116</v>
      </c>
      <c r="B83" s="21">
        <v>1331090</v>
      </c>
      <c r="C83" s="21">
        <v>5501060</v>
      </c>
      <c r="D83" s="22" t="s">
        <v>117</v>
      </c>
      <c r="F83" s="54">
        <v>4336291.29</v>
      </c>
      <c r="G83" s="67">
        <v>87971.35</v>
      </c>
      <c r="H83" s="67">
        <v>-84611</v>
      </c>
      <c r="I83" s="67">
        <v>0</v>
      </c>
      <c r="J83" s="70">
        <f t="shared" si="20"/>
        <v>4339651.6399999997</v>
      </c>
      <c r="L83" s="76">
        <v>0</v>
      </c>
      <c r="M83" s="74">
        <v>0</v>
      </c>
      <c r="N83" s="74">
        <v>0</v>
      </c>
      <c r="O83" s="74">
        <v>0</v>
      </c>
      <c r="P83" s="76">
        <f t="shared" si="21"/>
        <v>0</v>
      </c>
    </row>
    <row r="84" spans="1:21" x14ac:dyDescent="0.25">
      <c r="A84" s="21" t="s">
        <v>118</v>
      </c>
      <c r="B84" s="21">
        <v>1331090</v>
      </c>
      <c r="C84" s="21">
        <v>5501070</v>
      </c>
      <c r="D84" s="22" t="s">
        <v>119</v>
      </c>
      <c r="F84" s="54">
        <v>277642.06</v>
      </c>
      <c r="G84" s="67">
        <v>0</v>
      </c>
      <c r="H84" s="67">
        <v>-40015.9</v>
      </c>
      <c r="I84" s="67">
        <v>0</v>
      </c>
      <c r="J84" s="70">
        <f t="shared" si="20"/>
        <v>237626.16</v>
      </c>
      <c r="L84" s="76">
        <v>0</v>
      </c>
      <c r="M84" s="74">
        <v>0</v>
      </c>
      <c r="N84" s="74">
        <v>0</v>
      </c>
      <c r="O84" s="74">
        <v>0</v>
      </c>
      <c r="P84" s="76">
        <f t="shared" si="21"/>
        <v>0</v>
      </c>
    </row>
    <row r="85" spans="1:21" x14ac:dyDescent="0.25">
      <c r="A85" s="21" t="s">
        <v>120</v>
      </c>
      <c r="B85" s="21">
        <v>1331090</v>
      </c>
      <c r="C85" s="21">
        <v>5501070</v>
      </c>
      <c r="D85" s="22" t="s">
        <v>121</v>
      </c>
      <c r="F85" s="54">
        <v>50132.03</v>
      </c>
      <c r="G85" s="67">
        <v>0</v>
      </c>
      <c r="H85" s="67">
        <v>0</v>
      </c>
      <c r="I85" s="67">
        <v>0</v>
      </c>
      <c r="J85" s="70">
        <f t="shared" si="20"/>
        <v>50132.03</v>
      </c>
      <c r="L85" s="76">
        <v>0</v>
      </c>
      <c r="M85" s="74">
        <v>0</v>
      </c>
      <c r="N85" s="74">
        <v>0</v>
      </c>
      <c r="O85" s="74">
        <v>0</v>
      </c>
      <c r="P85" s="76">
        <f t="shared" si="21"/>
        <v>0</v>
      </c>
    </row>
    <row r="86" spans="1:21" x14ac:dyDescent="0.25">
      <c r="A86" s="27">
        <v>39901</v>
      </c>
      <c r="B86" s="21">
        <v>1331090</v>
      </c>
      <c r="C86" s="21">
        <v>5501070</v>
      </c>
      <c r="D86" s="22" t="s">
        <v>122</v>
      </c>
      <c r="F86" s="54">
        <v>390666.82999999996</v>
      </c>
      <c r="G86" s="67">
        <v>0</v>
      </c>
      <c r="H86" s="67">
        <v>-125127</v>
      </c>
      <c r="I86" s="67">
        <v>0</v>
      </c>
      <c r="J86" s="70">
        <f t="shared" si="20"/>
        <v>265539.82999999996</v>
      </c>
      <c r="L86" s="76">
        <v>0</v>
      </c>
      <c r="M86" s="74">
        <v>0</v>
      </c>
      <c r="N86" s="74">
        <v>0</v>
      </c>
      <c r="O86" s="74">
        <v>0</v>
      </c>
      <c r="P86" s="76">
        <f t="shared" si="21"/>
        <v>0</v>
      </c>
    </row>
    <row r="87" spans="1:21" x14ac:dyDescent="0.25">
      <c r="A87" s="56">
        <v>39902</v>
      </c>
      <c r="B87" s="21">
        <v>1331090</v>
      </c>
      <c r="C87" s="21">
        <v>5501070</v>
      </c>
      <c r="D87" s="22" t="s">
        <v>358</v>
      </c>
      <c r="J87" s="54">
        <f t="shared" si="20"/>
        <v>0</v>
      </c>
      <c r="L87" s="76">
        <v>0</v>
      </c>
      <c r="M87" s="74">
        <v>0</v>
      </c>
      <c r="N87" s="74">
        <v>0</v>
      </c>
      <c r="O87" s="74">
        <v>0</v>
      </c>
      <c r="P87" s="76">
        <f t="shared" si="21"/>
        <v>0</v>
      </c>
      <c r="U87" s="54"/>
    </row>
    <row r="88" spans="1:21" x14ac:dyDescent="0.25">
      <c r="A88" s="56">
        <v>399021</v>
      </c>
      <c r="B88" s="21">
        <v>1331090</v>
      </c>
      <c r="C88" s="21">
        <v>5501070</v>
      </c>
      <c r="D88" s="22" t="s">
        <v>358</v>
      </c>
      <c r="J88" s="54">
        <f t="shared" si="20"/>
        <v>0</v>
      </c>
      <c r="L88" s="76">
        <v>0</v>
      </c>
      <c r="M88" s="74">
        <v>0</v>
      </c>
      <c r="N88" s="74">
        <v>0</v>
      </c>
      <c r="O88" s="74">
        <v>0</v>
      </c>
      <c r="P88" s="76">
        <f t="shared" si="21"/>
        <v>0</v>
      </c>
    </row>
    <row r="89" spans="1:21" x14ac:dyDescent="0.25">
      <c r="A89" s="56">
        <v>39903</v>
      </c>
      <c r="B89" s="21">
        <v>1331090</v>
      </c>
      <c r="C89" s="21">
        <v>5501070</v>
      </c>
      <c r="D89" s="22" t="s">
        <v>358</v>
      </c>
      <c r="F89" s="54">
        <v>853702.86999999988</v>
      </c>
      <c r="G89" s="65">
        <v>100937.14</v>
      </c>
      <c r="H89" s="65">
        <v>-133853.78</v>
      </c>
      <c r="J89" s="70">
        <f t="shared" si="20"/>
        <v>820786.22999999986</v>
      </c>
      <c r="L89" s="76">
        <v>0</v>
      </c>
      <c r="M89" s="74">
        <v>0</v>
      </c>
      <c r="N89" s="74">
        <v>0</v>
      </c>
      <c r="O89" s="74">
        <v>0</v>
      </c>
      <c r="P89" s="76">
        <f t="shared" si="21"/>
        <v>0</v>
      </c>
    </row>
    <row r="90" spans="1:21" x14ac:dyDescent="0.25">
      <c r="A90" s="56">
        <v>399031</v>
      </c>
      <c r="B90" s="21">
        <v>1331090</v>
      </c>
      <c r="C90" s="21">
        <v>5501070</v>
      </c>
      <c r="D90" s="22" t="s">
        <v>359</v>
      </c>
      <c r="F90" s="54">
        <v>109071.29999999999</v>
      </c>
      <c r="J90" s="54">
        <v>109071.29999999999</v>
      </c>
      <c r="L90" s="76">
        <v>0</v>
      </c>
      <c r="M90" s="74">
        <v>0</v>
      </c>
      <c r="N90" s="74">
        <v>0</v>
      </c>
      <c r="O90" s="74">
        <v>0</v>
      </c>
      <c r="P90" s="76">
        <f t="shared" si="21"/>
        <v>0</v>
      </c>
    </row>
    <row r="91" spans="1:21" x14ac:dyDescent="0.25">
      <c r="A91" s="23"/>
      <c r="B91" s="23"/>
      <c r="C91" s="23"/>
      <c r="D91" s="22" t="s">
        <v>30</v>
      </c>
      <c r="F91" s="61">
        <f>SUM(F73:F90)</f>
        <v>19996412.260000002</v>
      </c>
      <c r="G91" s="61">
        <f t="shared" ref="G91:J91" si="22">SUM(G73:G90)</f>
        <v>798760.39</v>
      </c>
      <c r="H91" s="61">
        <f t="shared" si="22"/>
        <v>-1035894.5300000001</v>
      </c>
      <c r="I91" s="61">
        <f t="shared" si="22"/>
        <v>0</v>
      </c>
      <c r="J91" s="61">
        <f t="shared" si="22"/>
        <v>19759278.120000001</v>
      </c>
      <c r="L91" s="75">
        <v>519116.34999999992</v>
      </c>
      <c r="M91" s="75">
        <f>SUM(M74:M90)</f>
        <v>0</v>
      </c>
      <c r="N91" s="75">
        <f>SUM(N74:N90)</f>
        <v>0</v>
      </c>
      <c r="O91" s="75">
        <f>SUM(O74:O90)</f>
        <v>0</v>
      </c>
      <c r="P91" s="75">
        <f>SUM(P74:P90)</f>
        <v>519116.34999999992</v>
      </c>
    </row>
    <row r="92" spans="1:21" x14ac:dyDescent="0.25">
      <c r="A92" s="23"/>
      <c r="B92" s="23"/>
      <c r="C92" s="23"/>
      <c r="D92" s="22"/>
      <c r="L92" s="74"/>
      <c r="M92" s="74"/>
      <c r="N92" s="74"/>
      <c r="O92" s="74"/>
      <c r="P92" s="74"/>
    </row>
    <row r="93" spans="1:21" ht="13.5" thickBot="1" x14ac:dyDescent="0.3">
      <c r="A93" s="23"/>
      <c r="B93" s="23"/>
      <c r="C93" s="23"/>
      <c r="D93" s="22" t="s">
        <v>123</v>
      </c>
      <c r="F93" s="54">
        <f>F13+F23+F41+F54+F70+F91</f>
        <v>255809905.09</v>
      </c>
      <c r="G93" s="54">
        <f>G13+G23+G41+G54+G70+G91</f>
        <v>11102538.390000001</v>
      </c>
      <c r="H93" s="54">
        <f>H13+H23+H41+H54+H70+H91</f>
        <v>-1949331.69</v>
      </c>
      <c r="I93" s="54">
        <f>I13+I23+I41+I54+I70+I91</f>
        <v>1.8189894035458565E-12</v>
      </c>
      <c r="J93" s="54">
        <f>J13+J23+J41+J54+J70+J91</f>
        <v>264963111.79000002</v>
      </c>
      <c r="L93" s="78">
        <v>2507569.6599999997</v>
      </c>
      <c r="M93" s="78">
        <f>M13+M23+M41+M54+M70+M91</f>
        <v>280707.25</v>
      </c>
      <c r="N93" s="78">
        <f>N13+N23+N41+N54+N70+N91</f>
        <v>-7378.24</v>
      </c>
      <c r="O93" s="78">
        <f>O13+O23+O41+O54+O70+O91</f>
        <v>0</v>
      </c>
      <c r="P93" s="78">
        <f>P13+P23+P41+P54+P70+P91</f>
        <v>2780898.67</v>
      </c>
    </row>
    <row r="94" spans="1:21" ht="13.5" thickTop="1" x14ac:dyDescent="0.25">
      <c r="A94" s="23"/>
      <c r="B94" s="23"/>
      <c r="C94" s="23"/>
      <c r="D94" s="23"/>
      <c r="L94" s="74"/>
      <c r="M94" s="74"/>
      <c r="N94" s="74"/>
      <c r="O94" s="74"/>
      <c r="P94" s="74"/>
    </row>
    <row r="95" spans="1:21" x14ac:dyDescent="0.25">
      <c r="A95" s="23"/>
      <c r="B95" s="15"/>
      <c r="C95" s="15"/>
      <c r="D95" s="15" t="s">
        <v>347</v>
      </c>
      <c r="J95" s="54">
        <v>264963112.09</v>
      </c>
      <c r="L95" s="74"/>
      <c r="M95" s="74"/>
      <c r="N95" s="74"/>
      <c r="O95" s="74"/>
      <c r="P95" s="74"/>
    </row>
    <row r="96" spans="1:21" x14ac:dyDescent="0.25">
      <c r="A96" s="15"/>
      <c r="B96" s="15"/>
      <c r="C96" s="15"/>
      <c r="D96" s="15" t="s">
        <v>348</v>
      </c>
      <c r="L96" s="74"/>
      <c r="M96" s="74"/>
      <c r="N96" s="74"/>
      <c r="O96" s="74"/>
      <c r="P96" s="74"/>
    </row>
    <row r="97" spans="1:16" x14ac:dyDescent="0.25">
      <c r="A97" s="15"/>
      <c r="B97" s="15"/>
      <c r="C97" s="15"/>
      <c r="D97" s="15"/>
      <c r="J97" s="54">
        <f>J93-J95</f>
        <v>-0.29999998211860657</v>
      </c>
      <c r="L97" s="74"/>
      <c r="M97" s="74"/>
      <c r="N97" s="74"/>
      <c r="O97" s="74"/>
      <c r="P97" s="74"/>
    </row>
    <row r="98" spans="1:16" x14ac:dyDescent="0.25">
      <c r="A98" s="15"/>
      <c r="B98" s="15"/>
      <c r="C98" s="15"/>
      <c r="D98" s="15" t="s">
        <v>349</v>
      </c>
      <c r="L98" s="74"/>
      <c r="M98" s="74"/>
      <c r="N98" s="74"/>
      <c r="O98" s="74"/>
      <c r="P98" s="74"/>
    </row>
    <row r="99" spans="1:16" x14ac:dyDescent="0.25">
      <c r="A99" s="15"/>
      <c r="B99" s="15"/>
      <c r="C99" s="15"/>
      <c r="D99" s="15"/>
      <c r="L99" s="74"/>
      <c r="M99" s="74"/>
      <c r="N99" s="74"/>
      <c r="O99" s="74"/>
      <c r="P99" s="74"/>
    </row>
    <row r="100" spans="1:16" x14ac:dyDescent="0.25">
      <c r="A100" s="15"/>
      <c r="B100" s="15"/>
      <c r="C100" s="15"/>
      <c r="D100" s="15" t="s">
        <v>350</v>
      </c>
      <c r="L100" s="74"/>
      <c r="M100" s="74"/>
      <c r="N100" s="74"/>
      <c r="O100" s="74"/>
      <c r="P100" s="74"/>
    </row>
    <row r="101" spans="1:16" x14ac:dyDescent="0.25">
      <c r="A101" s="15"/>
      <c r="B101" s="15"/>
      <c r="C101" s="15"/>
      <c r="D101" s="15"/>
      <c r="L101" s="74"/>
      <c r="M101" s="74"/>
      <c r="N101" s="74"/>
      <c r="O101" s="74"/>
      <c r="P101" s="74"/>
    </row>
    <row r="102" spans="1:16" x14ac:dyDescent="0.25">
      <c r="A102" s="15"/>
      <c r="B102" s="15"/>
      <c r="C102" s="15"/>
      <c r="D102" s="15"/>
      <c r="L102" s="74"/>
      <c r="M102" s="74"/>
      <c r="N102" s="74"/>
      <c r="O102" s="74"/>
      <c r="P102" s="74"/>
    </row>
    <row r="103" spans="1:16" x14ac:dyDescent="0.25">
      <c r="A103" s="15"/>
      <c r="B103" s="15"/>
      <c r="C103" s="15"/>
      <c r="D103" s="15"/>
      <c r="L103" s="74"/>
      <c r="M103" s="74"/>
      <c r="N103" s="74"/>
      <c r="O103" s="74"/>
      <c r="P103" s="74"/>
    </row>
    <row r="104" spans="1:16" x14ac:dyDescent="0.25">
      <c r="A104" s="15"/>
      <c r="B104" s="15"/>
      <c r="C104" s="15"/>
      <c r="D104" s="15"/>
      <c r="L104" s="74"/>
      <c r="M104" s="74"/>
      <c r="N104" s="74"/>
      <c r="O104" s="74"/>
      <c r="P104" s="74"/>
    </row>
    <row r="105" spans="1:16" x14ac:dyDescent="0.25">
      <c r="A105" s="15"/>
      <c r="B105" s="15"/>
      <c r="C105" s="15"/>
      <c r="D105" s="15"/>
      <c r="L105" s="74"/>
      <c r="M105" s="74"/>
      <c r="N105" s="74"/>
      <c r="O105" s="74"/>
      <c r="P105" s="74"/>
    </row>
    <row r="106" spans="1:16" x14ac:dyDescent="0.25">
      <c r="A106" s="15"/>
      <c r="B106" s="15"/>
      <c r="C106" s="15"/>
      <c r="D106" s="15"/>
      <c r="L106" s="74"/>
      <c r="M106" s="74"/>
      <c r="N106" s="74"/>
      <c r="O106" s="74"/>
      <c r="P106" s="74"/>
    </row>
    <row r="107" spans="1:16" x14ac:dyDescent="0.25">
      <c r="A107" s="15"/>
      <c r="B107" s="15"/>
      <c r="C107" s="15"/>
      <c r="D107" s="15"/>
    </row>
    <row r="108" spans="1:16" x14ac:dyDescent="0.25">
      <c r="A108" s="15"/>
      <c r="B108" s="15"/>
      <c r="C108" s="15"/>
      <c r="D108" s="15"/>
    </row>
    <row r="109" spans="1:16" x14ac:dyDescent="0.25">
      <c r="A109" s="15"/>
      <c r="B109" s="15"/>
      <c r="C109" s="15"/>
      <c r="D109" s="15"/>
    </row>
    <row r="110" spans="1:16" x14ac:dyDescent="0.25">
      <c r="A110" s="15"/>
      <c r="B110" s="15"/>
      <c r="C110" s="15"/>
      <c r="D110" s="15"/>
    </row>
  </sheetData>
  <mergeCells count="2">
    <mergeCell ref="F4:J4"/>
    <mergeCell ref="L4:P4"/>
  </mergeCells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AG 20a</vt:lpstr>
      <vt:lpstr>AG 20b</vt:lpstr>
      <vt:lpstr>AG 20c</vt:lpstr>
      <vt:lpstr>bal sheet 2020 &amp; 3 31 21</vt:lpstr>
      <vt:lpstr>bal sheet 2017</vt:lpstr>
      <vt:lpstr>bal sheet 2018</vt:lpstr>
      <vt:lpstr>bal sheet 2019</vt:lpstr>
      <vt:lpstr>bal sheet 2020</vt:lpstr>
      <vt:lpstr>bal sheet 3 31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</dc:title>
  <dc:creator>tina.frederick</dc:creator>
  <cp:lastModifiedBy>SKO</cp:lastModifiedBy>
  <cp:lastPrinted>2021-07-27T14:21:20Z</cp:lastPrinted>
  <dcterms:created xsi:type="dcterms:W3CDTF">2021-05-24T21:42:30Z</dcterms:created>
  <dcterms:modified xsi:type="dcterms:W3CDTF">2021-07-28T03:23:15Z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20210727231935719</vt:lpwstr>
  </property>
</Properties>
</file>