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hroeder\Box\2021 Kentucky Rate Case\PSC DR1\"/>
    </mc:Choice>
  </mc:AlternateContent>
  <bookViews>
    <workbookView xWindow="120" yWindow="15" windowWidth="18960" windowHeight="11325"/>
  </bookViews>
  <sheets>
    <sheet name="Sch E1" sheetId="1" r:id="rId1"/>
    <sheet name="Sch E2" sheetId="2" r:id="rId2"/>
    <sheet name="Support-&gt;" sheetId="3" r:id="rId3"/>
    <sheet name="Summary(History)" sheetId="4" r:id="rId4"/>
    <sheet name="Monthly" sheetId="5" r:id="rId5"/>
    <sheet name="Sheet5" sheetId="6" r:id="rId6"/>
  </sheets>
  <externalReferences>
    <externalReference r:id="rId7"/>
  </externalReferences>
  <calcPr calcId="162913" calcMode="manual"/>
</workbook>
</file>

<file path=xl/calcChain.xml><?xml version="1.0" encoding="utf-8"?>
<calcChain xmlns="http://schemas.openxmlformats.org/spreadsheetml/2006/main">
  <c r="G9" i="1" l="1"/>
  <c r="I9" i="1"/>
  <c r="K9" i="1"/>
  <c r="O9" i="1"/>
  <c r="M15" i="2"/>
  <c r="M14" i="2"/>
  <c r="M13" i="2"/>
  <c r="M12" i="2"/>
  <c r="M11" i="2"/>
  <c r="M10" i="2"/>
  <c r="M9" i="2"/>
  <c r="M8" i="2"/>
  <c r="M7" i="2"/>
  <c r="M6" i="2"/>
  <c r="M5" i="2"/>
  <c r="M4" i="2"/>
  <c r="M3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N3" i="2" l="1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N5" i="1"/>
  <c r="L5" i="1"/>
  <c r="N4" i="1"/>
  <c r="N7" i="1"/>
  <c r="L7" i="1"/>
  <c r="L4" i="1"/>
  <c r="J4" i="1"/>
  <c r="J5" i="1"/>
  <c r="H5" i="1"/>
  <c r="D7" i="1"/>
  <c r="D5" i="1"/>
  <c r="D4" i="1"/>
  <c r="E20" i="4"/>
  <c r="D20" i="4"/>
  <c r="C20" i="4"/>
  <c r="C22" i="4" s="1"/>
  <c r="D22" i="4"/>
  <c r="B22" i="4"/>
  <c r="C87" i="5"/>
  <c r="C90" i="5" s="1"/>
  <c r="C97" i="5" s="1"/>
  <c r="C99" i="5" s="1"/>
  <c r="C102" i="5" s="1"/>
  <c r="C106" i="5" s="1"/>
  <c r="D87" i="5"/>
  <c r="D90" i="5" s="1"/>
  <c r="E87" i="5"/>
  <c r="F87" i="5"/>
  <c r="G87" i="5"/>
  <c r="H87" i="5"/>
  <c r="I87" i="5"/>
  <c r="J87" i="5"/>
  <c r="K87" i="5"/>
  <c r="K90" i="5" s="1"/>
  <c r="K97" i="5" s="1"/>
  <c r="K99" i="5" s="1"/>
  <c r="K102" i="5" s="1"/>
  <c r="K106" i="5" s="1"/>
  <c r="L87" i="5"/>
  <c r="L90" i="5" s="1"/>
  <c r="M87" i="5"/>
  <c r="N87" i="5"/>
  <c r="O87" i="5"/>
  <c r="P87" i="5"/>
  <c r="Q87" i="5"/>
  <c r="C88" i="5"/>
  <c r="D88" i="5"/>
  <c r="E88" i="5"/>
  <c r="E90" i="5" s="1"/>
  <c r="F88" i="5"/>
  <c r="G88" i="5"/>
  <c r="H88" i="5"/>
  <c r="H90" i="5" s="1"/>
  <c r="I88" i="5"/>
  <c r="J88" i="5"/>
  <c r="K88" i="5"/>
  <c r="L88" i="5"/>
  <c r="M88" i="5"/>
  <c r="M90" i="5" s="1"/>
  <c r="N88" i="5"/>
  <c r="O88" i="5"/>
  <c r="P88" i="5"/>
  <c r="P90" i="5" s="1"/>
  <c r="Q88" i="5"/>
  <c r="C89" i="5"/>
  <c r="D89" i="5"/>
  <c r="E89" i="5"/>
  <c r="F89" i="5"/>
  <c r="F90" i="5" s="1"/>
  <c r="F97" i="5" s="1"/>
  <c r="G89" i="5"/>
  <c r="H89" i="5"/>
  <c r="I89" i="5"/>
  <c r="I90" i="5" s="1"/>
  <c r="J89" i="5"/>
  <c r="K89" i="5"/>
  <c r="L89" i="5"/>
  <c r="M89" i="5"/>
  <c r="N89" i="5"/>
  <c r="O89" i="5"/>
  <c r="P89" i="5"/>
  <c r="Q89" i="5"/>
  <c r="Q90" i="5" s="1"/>
  <c r="G90" i="5"/>
  <c r="G97" i="5" s="1"/>
  <c r="G99" i="5" s="1"/>
  <c r="G102" i="5" s="1"/>
  <c r="G106" i="5" s="1"/>
  <c r="J90" i="5"/>
  <c r="J97" i="5" s="1"/>
  <c r="O90" i="5"/>
  <c r="O97" i="5" s="1"/>
  <c r="O99" i="5" s="1"/>
  <c r="O102" i="5" s="1"/>
  <c r="O106" i="5" s="1"/>
  <c r="C92" i="5"/>
  <c r="D92" i="5"/>
  <c r="E92" i="5"/>
  <c r="F92" i="5"/>
  <c r="G92" i="5"/>
  <c r="G95" i="5" s="1"/>
  <c r="H92" i="5"/>
  <c r="H95" i="5" s="1"/>
  <c r="I92" i="5"/>
  <c r="J92" i="5"/>
  <c r="K92" i="5"/>
  <c r="L92" i="5"/>
  <c r="M92" i="5"/>
  <c r="N92" i="5"/>
  <c r="O92" i="5"/>
  <c r="O95" i="5" s="1"/>
  <c r="P92" i="5"/>
  <c r="P95" i="5" s="1"/>
  <c r="Q92" i="5"/>
  <c r="C93" i="5"/>
  <c r="C101" i="5" s="1"/>
  <c r="D93" i="5"/>
  <c r="D95" i="5" s="1"/>
  <c r="E93" i="5"/>
  <c r="F93" i="5"/>
  <c r="G93" i="5"/>
  <c r="G101" i="5" s="1"/>
  <c r="H93" i="5"/>
  <c r="H101" i="5" s="1"/>
  <c r="I93" i="5"/>
  <c r="I101" i="5" s="1"/>
  <c r="J93" i="5"/>
  <c r="K93" i="5"/>
  <c r="K101" i="5" s="1"/>
  <c r="L93" i="5"/>
  <c r="L95" i="5" s="1"/>
  <c r="M93" i="5"/>
  <c r="N93" i="5"/>
  <c r="O93" i="5"/>
  <c r="O101" i="5" s="1"/>
  <c r="P93" i="5"/>
  <c r="P101" i="5" s="1"/>
  <c r="Q93" i="5"/>
  <c r="Q101" i="5" s="1"/>
  <c r="C94" i="5"/>
  <c r="D94" i="5"/>
  <c r="E94" i="5"/>
  <c r="E95" i="5" s="1"/>
  <c r="F94" i="5"/>
  <c r="G94" i="5"/>
  <c r="H94" i="5"/>
  <c r="I94" i="5"/>
  <c r="J94" i="5"/>
  <c r="J95" i="5" s="1"/>
  <c r="K94" i="5"/>
  <c r="L94" i="5"/>
  <c r="M94" i="5"/>
  <c r="M95" i="5" s="1"/>
  <c r="N94" i="5"/>
  <c r="O94" i="5"/>
  <c r="P94" i="5"/>
  <c r="Q94" i="5"/>
  <c r="C95" i="5"/>
  <c r="F95" i="5"/>
  <c r="K95" i="5"/>
  <c r="N95" i="5"/>
  <c r="E101" i="5"/>
  <c r="F101" i="5"/>
  <c r="J101" i="5"/>
  <c r="M101" i="5"/>
  <c r="N101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B106" i="5"/>
  <c r="B89" i="5"/>
  <c r="B88" i="5"/>
  <c r="B87" i="5"/>
  <c r="B94" i="5"/>
  <c r="B93" i="5"/>
  <c r="B101" i="5" s="1"/>
  <c r="B92" i="5"/>
  <c r="B104" i="5"/>
  <c r="J112" i="5"/>
  <c r="C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Q110" i="5"/>
  <c r="P110" i="5"/>
  <c r="O110" i="5"/>
  <c r="N110" i="5"/>
  <c r="N112" i="5" s="1"/>
  <c r="M110" i="5"/>
  <c r="L110" i="5"/>
  <c r="L112" i="5" s="1"/>
  <c r="K110" i="5"/>
  <c r="J110" i="5"/>
  <c r="I110" i="5"/>
  <c r="H110" i="5"/>
  <c r="G110" i="5"/>
  <c r="F110" i="5"/>
  <c r="F112" i="5" s="1"/>
  <c r="E110" i="5"/>
  <c r="D110" i="5"/>
  <c r="D112" i="5" s="1"/>
  <c r="C110" i="5"/>
  <c r="Q109" i="5"/>
  <c r="Q112" i="5" s="1"/>
  <c r="P109" i="5"/>
  <c r="P112" i="5" s="1"/>
  <c r="O109" i="5"/>
  <c r="O112" i="5" s="1"/>
  <c r="N109" i="5"/>
  <c r="M109" i="5"/>
  <c r="M112" i="5" s="1"/>
  <c r="L109" i="5"/>
  <c r="K109" i="5"/>
  <c r="K112" i="5" s="1"/>
  <c r="J109" i="5"/>
  <c r="I109" i="5"/>
  <c r="I112" i="5" s="1"/>
  <c r="H109" i="5"/>
  <c r="H112" i="5" s="1"/>
  <c r="G109" i="5"/>
  <c r="G112" i="5" s="1"/>
  <c r="F109" i="5"/>
  <c r="E109" i="5"/>
  <c r="E112" i="5" s="1"/>
  <c r="D109" i="5"/>
  <c r="C109" i="5"/>
  <c r="B111" i="5"/>
  <c r="B110" i="5"/>
  <c r="B109" i="5"/>
  <c r="N15" i="2"/>
  <c r="N14" i="2"/>
  <c r="N13" i="2"/>
  <c r="H13" i="2" s="1"/>
  <c r="N12" i="2"/>
  <c r="N11" i="2"/>
  <c r="H11" i="2" s="1"/>
  <c r="N10" i="2"/>
  <c r="H10" i="2" s="1"/>
  <c r="N9" i="2"/>
  <c r="H9" i="2" s="1"/>
  <c r="N8" i="2"/>
  <c r="N7" i="2"/>
  <c r="N6" i="2"/>
  <c r="N5" i="2"/>
  <c r="H5" i="2" s="1"/>
  <c r="N4" i="2"/>
  <c r="H12" i="2" l="1"/>
  <c r="H8" i="2"/>
  <c r="H4" i="2"/>
  <c r="H15" i="2"/>
  <c r="K19" i="2" s="1"/>
  <c r="H7" i="2"/>
  <c r="H14" i="2"/>
  <c r="H6" i="2"/>
  <c r="H3" i="2"/>
  <c r="E22" i="4"/>
  <c r="F20" i="4"/>
  <c r="F22" i="4" s="1"/>
  <c r="Q97" i="5"/>
  <c r="Q99" i="5" s="1"/>
  <c r="Q102" i="5" s="1"/>
  <c r="Q106" i="5" s="1"/>
  <c r="P97" i="5"/>
  <c r="P99" i="5" s="1"/>
  <c r="P102" i="5" s="1"/>
  <c r="P106" i="5" s="1"/>
  <c r="H97" i="5"/>
  <c r="H99" i="5" s="1"/>
  <c r="H102" i="5" s="1"/>
  <c r="H106" i="5" s="1"/>
  <c r="N99" i="5"/>
  <c r="N102" i="5" s="1"/>
  <c r="N106" i="5" s="1"/>
  <c r="M97" i="5"/>
  <c r="M99" i="5" s="1"/>
  <c r="M102" i="5" s="1"/>
  <c r="M106" i="5" s="1"/>
  <c r="E97" i="5"/>
  <c r="E99" i="5" s="1"/>
  <c r="E102" i="5" s="1"/>
  <c r="E106" i="5" s="1"/>
  <c r="L97" i="5"/>
  <c r="L99" i="5" s="1"/>
  <c r="D97" i="5"/>
  <c r="D99" i="5" s="1"/>
  <c r="N90" i="5"/>
  <c r="N97" i="5" s="1"/>
  <c r="D101" i="5"/>
  <c r="Q95" i="5"/>
  <c r="J99" i="5"/>
  <c r="J102" i="5" s="1"/>
  <c r="J106" i="5" s="1"/>
  <c r="L101" i="5"/>
  <c r="I95" i="5"/>
  <c r="I97" i="5" s="1"/>
  <c r="I99" i="5" s="1"/>
  <c r="I102" i="5" s="1"/>
  <c r="I106" i="5" s="1"/>
  <c r="F99" i="5"/>
  <c r="F102" i="5" s="1"/>
  <c r="F106" i="5" s="1"/>
  <c r="B90" i="5"/>
  <c r="B95" i="5"/>
  <c r="B112" i="5"/>
  <c r="N19" i="2" l="1"/>
  <c r="M19" i="2"/>
  <c r="J19" i="2"/>
  <c r="L19" i="2"/>
  <c r="I19" i="2"/>
  <c r="D102" i="5"/>
  <c r="D106" i="5" s="1"/>
  <c r="L102" i="5"/>
  <c r="L106" i="5" s="1"/>
  <c r="B97" i="5"/>
  <c r="B99" i="5" s="1"/>
  <c r="B102" i="5" s="1"/>
  <c r="N16" i="2" l="1"/>
  <c r="N17" i="2" s="1"/>
  <c r="M16" i="2"/>
  <c r="M17" i="2" s="1"/>
  <c r="L16" i="2"/>
  <c r="L17" i="2" s="1"/>
  <c r="K16" i="2"/>
  <c r="K17" i="2" s="1"/>
  <c r="J16" i="2"/>
  <c r="J17" i="2" s="1"/>
  <c r="I17" i="2"/>
  <c r="H16" i="2"/>
  <c r="H17" i="2" s="1"/>
  <c r="L9" i="1"/>
  <c r="J7" i="1"/>
  <c r="J9" i="1" s="1"/>
  <c r="H7" i="1"/>
  <c r="H9" i="1" s="1"/>
  <c r="I4" i="1" s="1"/>
  <c r="F7" i="1"/>
  <c r="N9" i="1"/>
  <c r="F5" i="1"/>
  <c r="H4" i="1"/>
  <c r="F4" i="1"/>
  <c r="C8" i="4"/>
  <c r="D8" i="4"/>
  <c r="E8" i="4"/>
  <c r="F8" i="4"/>
  <c r="B6" i="4"/>
  <c r="C5" i="4"/>
  <c r="C4" i="4" s="1"/>
  <c r="C6" i="4" s="1"/>
  <c r="D5" i="4"/>
  <c r="D4" i="4" s="1"/>
  <c r="D6" i="4" s="1"/>
  <c r="E5" i="4"/>
  <c r="E4" i="4" s="1"/>
  <c r="E6" i="4" s="1"/>
  <c r="F5" i="4"/>
  <c r="F4" i="4" s="1"/>
  <c r="F6" i="4" s="1"/>
  <c r="K18" i="2" l="1"/>
  <c r="J18" i="2"/>
  <c r="M18" i="2"/>
  <c r="N18" i="2"/>
  <c r="L18" i="2"/>
  <c r="I18" i="2"/>
  <c r="E10" i="4"/>
  <c r="E12" i="4" s="1"/>
  <c r="C10" i="4"/>
  <c r="C12" i="4" s="1"/>
  <c r="F10" i="4"/>
  <c r="F12" i="4" s="1"/>
  <c r="F11" i="4"/>
  <c r="F13" i="4" s="1"/>
  <c r="D10" i="4"/>
  <c r="D12" i="4" s="1"/>
  <c r="B10" i="4"/>
  <c r="B12" i="4" s="1"/>
  <c r="D11" i="4" l="1"/>
  <c r="B11" i="4"/>
  <c r="B13" i="4" s="1"/>
  <c r="D13" i="4"/>
  <c r="C11" i="4"/>
  <c r="C13" i="4" s="1"/>
  <c r="E11" i="4"/>
  <c r="E13" i="4" s="1"/>
  <c r="I8" i="1"/>
  <c r="I7" i="1"/>
  <c r="I6" i="1"/>
  <c r="I5" i="1"/>
  <c r="M8" i="1"/>
  <c r="M7" i="1"/>
  <c r="M6" i="1"/>
  <c r="M5" i="1"/>
  <c r="M4" i="1"/>
  <c r="O8" i="1"/>
  <c r="K4" i="1"/>
  <c r="F9" i="1"/>
  <c r="G4" i="1" s="1"/>
  <c r="D9" i="1"/>
  <c r="E4" i="1" s="1"/>
  <c r="G7" i="1" l="1"/>
  <c r="G5" i="1"/>
  <c r="G6" i="1"/>
  <c r="G8" i="1"/>
  <c r="E5" i="1"/>
  <c r="K5" i="1"/>
  <c r="E6" i="1"/>
  <c r="K6" i="1"/>
  <c r="K7" i="1"/>
  <c r="K8" i="1"/>
  <c r="M9" i="1"/>
  <c r="E7" i="1"/>
  <c r="O4" i="1"/>
  <c r="E8" i="1"/>
  <c r="O5" i="1"/>
  <c r="O6" i="1"/>
  <c r="O7" i="1"/>
  <c r="E9" i="1" l="1"/>
</calcChain>
</file>

<file path=xl/sharedStrings.xml><?xml version="1.0" encoding="utf-8"?>
<sst xmlns="http://schemas.openxmlformats.org/spreadsheetml/2006/main" count="250" uniqueCount="145">
  <si>
    <t>2021 Q1</t>
  </si>
  <si>
    <t>Capital Structure History</t>
  </si>
  <si>
    <t>E1</t>
  </si>
  <si>
    <t>E2</t>
  </si>
  <si>
    <t>Perm Debt On ST</t>
  </si>
  <si>
    <t>Long Term Debt</t>
  </si>
  <si>
    <t>Total Debt</t>
  </si>
  <si>
    <t>Equity</t>
  </si>
  <si>
    <t>Total Capitalization</t>
  </si>
  <si>
    <t>% Debt</t>
  </si>
  <si>
    <t>% Equity</t>
  </si>
  <si>
    <t/>
  </si>
  <si>
    <t>Period Amount</t>
  </si>
  <si>
    <t>Fiscal year/period</t>
  </si>
  <si>
    <t>012/2019</t>
  </si>
  <si>
    <t>001/2020</t>
  </si>
  <si>
    <t>002/2020</t>
  </si>
  <si>
    <t>003/2020</t>
  </si>
  <si>
    <t>004/2020</t>
  </si>
  <si>
    <t>005/2020</t>
  </si>
  <si>
    <t>006/2020</t>
  </si>
  <si>
    <t>007/2020</t>
  </si>
  <si>
    <t>008/2020</t>
  </si>
  <si>
    <t>009/2020</t>
  </si>
  <si>
    <t>010/2020</t>
  </si>
  <si>
    <t>011/2020</t>
  </si>
  <si>
    <t>012/2020</t>
  </si>
  <si>
    <t>CURRENT ASSETS:</t>
  </si>
  <si>
    <t xml:space="preserve">  Cash and Cash Equivalents</t>
  </si>
  <si>
    <t xml:space="preserve">  Accounts Receivable:</t>
  </si>
  <si>
    <t xml:space="preserve">    Customer Accounts, Net</t>
  </si>
  <si>
    <t xml:space="preserve">    Other</t>
  </si>
  <si>
    <t xml:space="preserve">    Affiliates</t>
  </si>
  <si>
    <t xml:space="preserve">  Notes Receivable From Affiliate</t>
  </si>
  <si>
    <t xml:space="preserve">  Inventories:</t>
  </si>
  <si>
    <t xml:space="preserve">    Materials and Supplies</t>
  </si>
  <si>
    <t xml:space="preserve">    Gas Stored - Current Portion</t>
  </si>
  <si>
    <t xml:space="preserve">  Regulatory Assets:</t>
  </si>
  <si>
    <t xml:space="preserve">    Unrecovered Gas Costs</t>
  </si>
  <si>
    <t xml:space="preserve">  Deferred Income Taxes</t>
  </si>
  <si>
    <t xml:space="preserve">  Prepaid Taxes - Federal Income</t>
  </si>
  <si>
    <t xml:space="preserve">  Prepaid Taxes - State Income</t>
  </si>
  <si>
    <t xml:space="preserve">  Other</t>
  </si>
  <si>
    <t xml:space="preserve">     TOTAL CURRENT ASSETS</t>
  </si>
  <si>
    <t>INVESTMENTS:</t>
  </si>
  <si>
    <t xml:space="preserve">    TOTAL INVESTMENTS</t>
  </si>
  <si>
    <t>PROPERTY, PLANT AND EQUIPMENT</t>
  </si>
  <si>
    <t xml:space="preserve">  Property, Plant and Equipment</t>
  </si>
  <si>
    <t xml:space="preserve">  Accumulated Depreciation and Amortization</t>
  </si>
  <si>
    <t xml:space="preserve">    TOTAL PROPERTY, PLANT AND EQUIPMENT, NET</t>
  </si>
  <si>
    <t>DEFERRED CHARGES AND OTHER ASSETS:</t>
  </si>
  <si>
    <t xml:space="preserve">  Goodwill</t>
  </si>
  <si>
    <t xml:space="preserve">  Other Intangible Assets, Net</t>
  </si>
  <si>
    <t xml:space="preserve">  Regulatory Assets</t>
  </si>
  <si>
    <t xml:space="preserve">  Debt Issuance Costs</t>
  </si>
  <si>
    <t xml:space="preserve">    TOTAL DEFERRED CHARGES AND OTHER ASSETS</t>
  </si>
  <si>
    <t>TOTAL ASSETS</t>
  </si>
  <si>
    <t>CURRENT LIABILITIES:</t>
  </si>
  <si>
    <t xml:space="preserve">  Accounts Payable:</t>
  </si>
  <si>
    <t xml:space="preserve">    Trade</t>
  </si>
  <si>
    <t xml:space="preserve">  Notes Payable to Affiliate</t>
  </si>
  <si>
    <t xml:space="preserve">  Current Portion of Long-Term Debt</t>
  </si>
  <si>
    <t xml:space="preserve">  Interest Payable to Affiliate</t>
  </si>
  <si>
    <t xml:space="preserve">  Accrued Interest and Payroll</t>
  </si>
  <si>
    <t xml:space="preserve">  Accrued Federal Income Taxes</t>
  </si>
  <si>
    <t xml:space="preserve">  Accrued State Income Taxes</t>
  </si>
  <si>
    <t xml:space="preserve">  Regulatory Liabilities:</t>
  </si>
  <si>
    <t xml:space="preserve">    Amounts Payable to Customers</t>
  </si>
  <si>
    <t xml:space="preserve">  Provision for Gas Inventory Replacement</t>
  </si>
  <si>
    <t xml:space="preserve">    TOTAL CURRENT LIABILITIES</t>
  </si>
  <si>
    <t>LONG TERM DEBT:</t>
  </si>
  <si>
    <t xml:space="preserve">  Long Term Debt</t>
  </si>
  <si>
    <t xml:space="preserve">  Notes Payable Affiliates</t>
  </si>
  <si>
    <t xml:space="preserve">  Revolver Debt</t>
  </si>
  <si>
    <t xml:space="preserve">    TOTAL LONG TERM DEBT</t>
  </si>
  <si>
    <t>DEFERRED CREDITS AND OTHER LIABILITIES:</t>
  </si>
  <si>
    <t xml:space="preserve">  Asset Retirement Obligations</t>
  </si>
  <si>
    <t xml:space="preserve">  Pension and OPEB Liabilities</t>
  </si>
  <si>
    <t xml:space="preserve">  Capital Lease Obligation</t>
  </si>
  <si>
    <t xml:space="preserve">  Voluntary Retirement Program</t>
  </si>
  <si>
    <t xml:space="preserve">  Derivative Liabilities</t>
  </si>
  <si>
    <t xml:space="preserve">    TOTAL DEFERRED CREDITS AND OTHER LIABILITIES</t>
  </si>
  <si>
    <t xml:space="preserve">    TOTAL LIABILITIES</t>
  </si>
  <si>
    <t>MEMBER'S EQUITY:</t>
  </si>
  <si>
    <t xml:space="preserve">  Member's Equity</t>
  </si>
  <si>
    <t xml:space="preserve">  Accumulated Other Comprehensive Income/(Loss)</t>
  </si>
  <si>
    <t xml:space="preserve">    TOTAL MEMBER'S EQUITY</t>
  </si>
  <si>
    <t xml:space="preserve">    TOTAL LIABILITIES AND MEMBER'S EQUITY</t>
  </si>
  <si>
    <t>001/2021</t>
  </si>
  <si>
    <t>002/2021</t>
  </si>
  <si>
    <t>003/2021</t>
  </si>
  <si>
    <t>DELTA - cc1600</t>
  </si>
  <si>
    <t>Current Assets</t>
  </si>
  <si>
    <t>DTA's</t>
  </si>
  <si>
    <t>Affil Advances</t>
  </si>
  <si>
    <t>Adj Current Assets</t>
  </si>
  <si>
    <t>Current Liab</t>
  </si>
  <si>
    <t>Current LTD</t>
  </si>
  <si>
    <t>Affil Payables</t>
  </si>
  <si>
    <t>Adj Currrent Liab</t>
  </si>
  <si>
    <t>Working Capital</t>
  </si>
  <si>
    <t>"Perm Debt"</t>
  </si>
  <si>
    <t>Total Perm Debt</t>
  </si>
  <si>
    <t>Or Historic Annual report Methodology</t>
  </si>
  <si>
    <t>ST Debt</t>
  </si>
  <si>
    <t>LT Debt</t>
  </si>
  <si>
    <t>Common Equity</t>
  </si>
  <si>
    <t>Total</t>
  </si>
  <si>
    <t>Total CAP</t>
  </si>
  <si>
    <t>From Previous Annual Reports</t>
  </si>
  <si>
    <t>Amount</t>
  </si>
  <si>
    <r>
      <rPr>
        <sz val="12"/>
        <rFont val="Arial"/>
        <family val="2"/>
      </rPr>
      <t xml:space="preserve">Schedule E1
Delta Natural Gas Company, Inc.
Case No. 2021-00185
Calculation of Average Capital Structure
12 Months Ended </t>
    </r>
    <r>
      <rPr>
        <u/>
        <sz val="12"/>
        <rFont val="Arial"/>
        <family val="2"/>
      </rPr>
      <t xml:space="preserve"> March 31, 2021
</t>
    </r>
    <r>
      <rPr>
        <sz val="12"/>
        <rFont val="Arial"/>
        <family val="2"/>
      </rPr>
      <t>“000 Omitted”</t>
    </r>
  </si>
  <si>
    <r>
      <rPr>
        <sz val="12"/>
        <rFont val="Arial"/>
        <family val="2"/>
      </rPr>
      <t xml:space="preserve">Schedule E2
Delta Natural Gas Company, Inc.
Case No. 2021-00185
Calculation of Average Capital Structure
12 Months Ended December 31, </t>
    </r>
    <r>
      <rPr>
        <u/>
        <sz val="12"/>
        <rFont val="Arial"/>
        <family val="2"/>
      </rPr>
      <t xml:space="preserve">2020
</t>
    </r>
    <r>
      <rPr>
        <sz val="12"/>
        <rFont val="Arial"/>
        <family val="2"/>
      </rPr>
      <t>“000 Omitted”</t>
    </r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</si>
  <si>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</si>
  <si>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</si>
  <si>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</si>
  <si>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</si>
  <si>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</si>
  <si>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</si>
  <si>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</si>
  <si>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</si>
  <si>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</si>
  <si>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</si>
  <si>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</si>
  <si>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</si>
  <si>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Total Capital 
(b)</t>
  </si>
  <si>
    <t>Long-Term Debt 
(c)</t>
  </si>
  <si>
    <t>Short-Term Debt 
 (d)</t>
  </si>
  <si>
    <t>Retained Earnings
 (g)</t>
  </si>
  <si>
    <t>Other</t>
  </si>
  <si>
    <t>Line No.</t>
  </si>
  <si>
    <t>Type of Capital</t>
  </si>
  <si>
    <t>Ratio</t>
  </si>
  <si>
    <t>Long-Term Debt</t>
  </si>
  <si>
    <t>Short-Term Debt</t>
  </si>
  <si>
    <t>Preferred &amp; Preference Stock</t>
  </si>
  <si>
    <t>Item 
(a)</t>
  </si>
  <si>
    <t>Balance at beginning of most recent calendar year</t>
  </si>
  <si>
    <t>Total (L1 through L13)</t>
  </si>
  <si>
    <t>Average Balance (L14 /  13)</t>
  </si>
  <si>
    <t>Average Capitalization Ratios</t>
  </si>
  <si>
    <t>End-of-period Capitalization Ratios</t>
  </si>
  <si>
    <r>
      <rPr>
        <sz val="10"/>
        <rFont val="Calibri"/>
        <family val="2"/>
        <scheme val="minor"/>
      </rPr>
      <t>Preferred Stock
(e)</t>
    </r>
  </si>
  <si>
    <r>
      <rPr>
        <sz val="10"/>
        <rFont val="Calibri"/>
        <family val="2"/>
        <scheme val="minor"/>
      </rPr>
      <t>Common Stock
(f)</t>
    </r>
  </si>
  <si>
    <r>
      <rPr>
        <sz val="10"/>
        <rFont val="Calibri"/>
        <family val="2"/>
        <scheme val="minor"/>
      </rPr>
      <t>Total Common Equity
(h)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</si>
</sst>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0.0%"/>
    <numFmt numFmtId="166" formatCode="_(&quot;$&quot;* #,##0_);_(&quot;$&quot;* \(#,##0\);_(&quot;$&quot;* &quot;-&quot;??_);_(@_)"/>
    <numFmt numFmtId="167" formatCode="\$\ #,##0.00\ ;\$\ &quot;(&quot;#,##0.00&quot;)&quot;"/>
    <numFmt numFmtId="168" formatCode="_(* #,##0_);_(* \(#,##0\);_(* &quot;-&quot;??_);_(@_)"/>
  </numFmts>
  <fonts count="3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rgb="FF000000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9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3" applyNumberFormat="0" applyAlignment="0" applyProtection="0"/>
    <xf numFmtId="0" fontId="19" fillId="16" borderId="4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3" applyNumberFormat="0" applyAlignment="0" applyProtection="0"/>
    <xf numFmtId="0" fontId="25" fillId="0" borderId="8" applyNumberFormat="0" applyFill="0" applyAlignment="0" applyProtection="0"/>
    <xf numFmtId="0" fontId="25" fillId="22" borderId="0" applyNumberFormat="0" applyBorder="0" applyAlignment="0" applyProtection="0"/>
    <xf numFmtId="0" fontId="6" fillId="21" borderId="3" applyNumberFormat="0" applyFont="0" applyAlignment="0" applyProtection="0"/>
    <xf numFmtId="0" fontId="26" fillId="24" borderId="9" applyNumberFormat="0" applyAlignment="0" applyProtection="0"/>
    <xf numFmtId="4" fontId="6" fillId="28" borderId="3" applyNumberFormat="0" applyProtection="0">
      <alignment vertical="center"/>
    </xf>
    <xf numFmtId="4" fontId="29" fillId="29" borderId="3" applyNumberFormat="0" applyProtection="0">
      <alignment vertical="center"/>
    </xf>
    <xf numFmtId="4" fontId="6" fillId="29" borderId="3" applyNumberFormat="0" applyProtection="0">
      <alignment horizontal="left" vertical="center" indent="1"/>
    </xf>
    <xf numFmtId="0" fontId="12" fillId="28" borderId="10" applyNumberFormat="0" applyProtection="0">
      <alignment horizontal="left" vertical="top" indent="1"/>
    </xf>
    <xf numFmtId="4" fontId="6" fillId="30" borderId="3" applyNumberFormat="0" applyProtection="0">
      <alignment horizontal="left" vertical="center" indent="1"/>
    </xf>
    <xf numFmtId="4" fontId="6" fillId="31" borderId="3" applyNumberFormat="0" applyProtection="0">
      <alignment horizontal="right" vertical="center"/>
    </xf>
    <xf numFmtId="4" fontId="6" fillId="32" borderId="3" applyNumberFormat="0" applyProtection="0">
      <alignment horizontal="right" vertical="center"/>
    </xf>
    <xf numFmtId="4" fontId="6" fillId="33" borderId="11" applyNumberFormat="0" applyProtection="0">
      <alignment horizontal="right" vertical="center"/>
    </xf>
    <xf numFmtId="4" fontId="6" fillId="34" borderId="3" applyNumberFormat="0" applyProtection="0">
      <alignment horizontal="right" vertical="center"/>
    </xf>
    <xf numFmtId="4" fontId="6" fillId="35" borderId="3" applyNumberFormat="0" applyProtection="0">
      <alignment horizontal="right" vertical="center"/>
    </xf>
    <xf numFmtId="4" fontId="6" fillId="36" borderId="3" applyNumberFormat="0" applyProtection="0">
      <alignment horizontal="right" vertical="center"/>
    </xf>
    <xf numFmtId="4" fontId="6" fillId="37" borderId="3" applyNumberFormat="0" applyProtection="0">
      <alignment horizontal="right" vertical="center"/>
    </xf>
    <xf numFmtId="4" fontId="6" fillId="38" borderId="3" applyNumberFormat="0" applyProtection="0">
      <alignment horizontal="right" vertical="center"/>
    </xf>
    <xf numFmtId="4" fontId="6" fillId="39" borderId="3" applyNumberFormat="0" applyProtection="0">
      <alignment horizontal="right" vertical="center"/>
    </xf>
    <xf numFmtId="4" fontId="6" fillId="40" borderId="11" applyNumberFormat="0" applyProtection="0">
      <alignment horizontal="left" vertical="center" indent="1"/>
    </xf>
    <xf numFmtId="4" fontId="11" fillId="41" borderId="11" applyNumberFormat="0" applyProtection="0">
      <alignment horizontal="left" vertical="center" indent="1"/>
    </xf>
    <xf numFmtId="4" fontId="11" fillId="41" borderId="11" applyNumberFormat="0" applyProtection="0">
      <alignment horizontal="left" vertical="center" indent="1"/>
    </xf>
    <xf numFmtId="4" fontId="6" fillId="42" borderId="3" applyNumberFormat="0" applyProtection="0">
      <alignment horizontal="right" vertical="center"/>
    </xf>
    <xf numFmtId="4" fontId="6" fillId="43" borderId="11" applyNumberFormat="0" applyProtection="0">
      <alignment horizontal="left" vertical="center" indent="1"/>
    </xf>
    <xf numFmtId="4" fontId="6" fillId="42" borderId="11" applyNumberFormat="0" applyProtection="0">
      <alignment horizontal="left" vertical="center" indent="1"/>
    </xf>
    <xf numFmtId="0" fontId="6" fillId="44" borderId="3" applyNumberFormat="0" applyProtection="0">
      <alignment horizontal="left" vertical="center" indent="1"/>
    </xf>
    <xf numFmtId="0" fontId="6" fillId="41" borderId="10" applyNumberFormat="0" applyProtection="0">
      <alignment horizontal="left" vertical="top" indent="1"/>
    </xf>
    <xf numFmtId="0" fontId="6" fillId="45" borderId="3" applyNumberFormat="0" applyProtection="0">
      <alignment horizontal="left" vertical="center" indent="1"/>
    </xf>
    <xf numFmtId="0" fontId="6" fillId="42" borderId="10" applyNumberFormat="0" applyProtection="0">
      <alignment horizontal="left" vertical="top" indent="1"/>
    </xf>
    <xf numFmtId="0" fontId="6" fillId="46" borderId="3" applyNumberFormat="0" applyProtection="0">
      <alignment horizontal="left" vertical="center" indent="1"/>
    </xf>
    <xf numFmtId="0" fontId="6" fillId="46" borderId="10" applyNumberFormat="0" applyProtection="0">
      <alignment horizontal="left" vertical="top" indent="1"/>
    </xf>
    <xf numFmtId="0" fontId="6" fillId="43" borderId="3" applyNumberFormat="0" applyProtection="0">
      <alignment horizontal="left" vertical="center" indent="1"/>
    </xf>
    <xf numFmtId="0" fontId="6" fillId="43" borderId="10" applyNumberFormat="0" applyProtection="0">
      <alignment horizontal="left" vertical="top" indent="1"/>
    </xf>
    <xf numFmtId="0" fontId="6" fillId="47" borderId="12" applyNumberFormat="0">
      <protection locked="0"/>
    </xf>
    <xf numFmtId="0" fontId="9" fillId="41" borderId="13" applyBorder="0"/>
    <xf numFmtId="4" fontId="10" fillId="48" borderId="10" applyNumberFormat="0" applyProtection="0">
      <alignment vertical="center"/>
    </xf>
    <xf numFmtId="4" fontId="29" fillId="49" borderId="2" applyNumberFormat="0" applyProtection="0">
      <alignment vertical="center"/>
    </xf>
    <xf numFmtId="4" fontId="10" fillId="44" borderId="10" applyNumberFormat="0" applyProtection="0">
      <alignment horizontal="left" vertical="center" indent="1"/>
    </xf>
    <xf numFmtId="0" fontId="10" fillId="48" borderId="10" applyNumberFormat="0" applyProtection="0">
      <alignment horizontal="left" vertical="top" indent="1"/>
    </xf>
    <xf numFmtId="4" fontId="6" fillId="0" borderId="3" applyNumberFormat="0" applyProtection="0">
      <alignment horizontal="right" vertical="center"/>
    </xf>
    <xf numFmtId="4" fontId="29" fillId="50" borderId="3" applyNumberFormat="0" applyProtection="0">
      <alignment horizontal="right" vertical="center"/>
    </xf>
    <xf numFmtId="4" fontId="6" fillId="30" borderId="3" applyNumberFormat="0" applyProtection="0">
      <alignment horizontal="left" vertical="center" indent="1"/>
    </xf>
    <xf numFmtId="0" fontId="10" fillId="42" borderId="10" applyNumberFormat="0" applyProtection="0">
      <alignment horizontal="left" vertical="top" indent="1"/>
    </xf>
    <xf numFmtId="4" fontId="13" fillId="51" borderId="11" applyNumberFormat="0" applyProtection="0">
      <alignment horizontal="left" vertical="center" indent="1"/>
    </xf>
    <xf numFmtId="0" fontId="6" fillId="52" borderId="2"/>
    <xf numFmtId="4" fontId="14" fillId="47" borderId="3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 indent="3"/>
    </xf>
    <xf numFmtId="0" fontId="1" fillId="0" borderId="0" xfId="4"/>
    <xf numFmtId="0" fontId="8" fillId="0" borderId="0" xfId="4" applyFont="1" applyAlignment="1">
      <alignment horizontal="center"/>
    </xf>
    <xf numFmtId="0" fontId="1" fillId="2" borderId="0" xfId="4" applyFill="1"/>
    <xf numFmtId="43" fontId="0" fillId="0" borderId="0" xfId="5" applyFont="1"/>
    <xf numFmtId="43" fontId="0" fillId="2" borderId="0" xfId="5" applyFont="1" applyFill="1"/>
    <xf numFmtId="165" fontId="0" fillId="0" borderId="0" xfId="6" applyNumberFormat="1" applyFont="1"/>
    <xf numFmtId="0" fontId="6" fillId="30" borderId="3" xfId="52" quotePrefix="1" applyNumberFormat="1">
      <alignment horizontal="left" vertical="center" indent="1"/>
    </xf>
    <xf numFmtId="0" fontId="6" fillId="30" borderId="3" xfId="84" quotePrefix="1" applyNumberFormat="1">
      <alignment horizontal="left" vertical="center" indent="1"/>
    </xf>
    <xf numFmtId="0" fontId="6" fillId="0" borderId="3" xfId="82" applyNumberFormat="1">
      <alignment horizontal="right" vertical="center"/>
    </xf>
    <xf numFmtId="167" fontId="6" fillId="0" borderId="3" xfId="82" applyNumberFormat="1">
      <alignment horizontal="right" vertical="center"/>
    </xf>
    <xf numFmtId="168" fontId="1" fillId="0" borderId="0" xfId="1" applyNumberFormat="1" applyFont="1"/>
    <xf numFmtId="168" fontId="30" fillId="0" borderId="16" xfId="0" applyNumberFormat="1" applyFont="1" applyFill="1" applyBorder="1" applyAlignment="1">
      <alignment horizontal="left" vertical="top"/>
    </xf>
    <xf numFmtId="0" fontId="30" fillId="0" borderId="16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168" fontId="30" fillId="0" borderId="0" xfId="1" applyNumberFormat="1" applyFont="1" applyFill="1" applyBorder="1" applyAlignment="1">
      <alignment horizontal="left" vertical="top"/>
    </xf>
    <xf numFmtId="0" fontId="30" fillId="0" borderId="0" xfId="0" applyFont="1"/>
    <xf numFmtId="0" fontId="0" fillId="0" borderId="15" xfId="0" applyBorder="1"/>
    <xf numFmtId="168" fontId="0" fillId="0" borderId="15" xfId="1" applyNumberFormat="1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43" fontId="6" fillId="0" borderId="3" xfId="1" applyFont="1" applyBorder="1" applyAlignment="1">
      <alignment horizontal="right" vertical="center"/>
    </xf>
    <xf numFmtId="168" fontId="0" fillId="0" borderId="0" xfId="1" applyNumberFormat="1" applyFont="1" applyFill="1" applyBorder="1" applyAlignment="1">
      <alignment horizontal="left" vertical="top"/>
    </xf>
    <xf numFmtId="0" fontId="0" fillId="0" borderId="0" xfId="0"/>
    <xf numFmtId="0" fontId="6" fillId="30" borderId="3" xfId="84" quotePrefix="1" applyNumberFormat="1">
      <alignment horizontal="left" vertical="center" indent="1"/>
    </xf>
    <xf numFmtId="0" fontId="6" fillId="0" borderId="3" xfId="82" applyNumberFormat="1">
      <alignment horizontal="right" vertical="center"/>
    </xf>
    <xf numFmtId="167" fontId="6" fillId="0" borderId="3" xfId="82" applyNumberFormat="1">
      <alignment horizontal="right" vertical="center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top" wrapText="1" indent="3"/>
    </xf>
    <xf numFmtId="0" fontId="32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center" wrapText="1"/>
    </xf>
    <xf numFmtId="164" fontId="32" fillId="0" borderId="2" xfId="0" applyNumberFormat="1" applyFont="1" applyFill="1" applyBorder="1" applyAlignment="1">
      <alignment horizontal="center" vertical="top" shrinkToFit="1"/>
    </xf>
    <xf numFmtId="166" fontId="32" fillId="0" borderId="2" xfId="2" applyNumberFormat="1" applyFont="1" applyFill="1" applyBorder="1" applyAlignment="1">
      <alignment horizontal="left" vertical="center" wrapText="1"/>
    </xf>
    <xf numFmtId="10" fontId="32" fillId="0" borderId="2" xfId="3" applyNumberFormat="1" applyFont="1" applyFill="1" applyBorder="1" applyAlignment="1">
      <alignment horizontal="right" vertical="center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  <xf numFmtId="168" fontId="32" fillId="0" borderId="2" xfId="1" applyNumberFormat="1" applyFont="1" applyFill="1" applyBorder="1" applyAlignment="1">
      <alignment horizontal="left" vertical="center" wrapText="1"/>
    </xf>
    <xf numFmtId="17" fontId="32" fillId="0" borderId="2" xfId="0" quotePrefix="1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vertical="top" wrapText="1"/>
    </xf>
    <xf numFmtId="168" fontId="32" fillId="0" borderId="2" xfId="1" applyNumberFormat="1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wrapText="1"/>
    </xf>
    <xf numFmtId="10" fontId="32" fillId="0" borderId="2" xfId="3" applyNumberFormat="1" applyFont="1" applyFill="1" applyBorder="1" applyAlignment="1">
      <alignment horizontal="right" wrapText="1"/>
    </xf>
    <xf numFmtId="164" fontId="32" fillId="0" borderId="2" xfId="0" applyNumberFormat="1" applyFont="1" applyFill="1" applyBorder="1" applyAlignment="1">
      <alignment horizontal="center" vertical="top" shrinkToFit="1"/>
    </xf>
    <xf numFmtId="0" fontId="31" fillId="0" borderId="2" xfId="0" quotePrefix="1" applyFont="1" applyFill="1" applyBorder="1" applyAlignment="1">
      <alignment horizontal="left" vertical="top" wrapText="1"/>
    </xf>
  </cellXfs>
  <cellStyles count="98">
    <cellStyle name="Accent1 - 20%" xfId="9"/>
    <cellStyle name="Accent1 - 40%" xfId="10"/>
    <cellStyle name="Accent1 - 60%" xfId="11"/>
    <cellStyle name="Accent1 2" xfId="8"/>
    <cellStyle name="Accent1 3" xfId="92"/>
    <cellStyle name="Accent2 - 20%" xfId="13"/>
    <cellStyle name="Accent2 - 40%" xfId="14"/>
    <cellStyle name="Accent2 - 60%" xfId="15"/>
    <cellStyle name="Accent2 2" xfId="12"/>
    <cellStyle name="Accent2 3" xfId="93"/>
    <cellStyle name="Accent3 - 20%" xfId="17"/>
    <cellStyle name="Accent3 - 40%" xfId="18"/>
    <cellStyle name="Accent3 - 60%" xfId="19"/>
    <cellStyle name="Accent3 2" xfId="16"/>
    <cellStyle name="Accent3 3" xfId="94"/>
    <cellStyle name="Accent4 - 20%" xfId="21"/>
    <cellStyle name="Accent4 - 40%" xfId="22"/>
    <cellStyle name="Accent4 - 60%" xfId="23"/>
    <cellStyle name="Accent4 2" xfId="20"/>
    <cellStyle name="Accent4 3" xfId="95"/>
    <cellStyle name="Accent5 - 20%" xfId="25"/>
    <cellStyle name="Accent5 - 40%" xfId="26"/>
    <cellStyle name="Accent5 - 60%" xfId="27"/>
    <cellStyle name="Accent5 2" xfId="24"/>
    <cellStyle name="Accent5 3" xfId="96"/>
    <cellStyle name="Accent6 - 20%" xfId="29"/>
    <cellStyle name="Accent6 - 40%" xfId="30"/>
    <cellStyle name="Accent6 - 60%" xfId="31"/>
    <cellStyle name="Accent6 2" xfId="28"/>
    <cellStyle name="Accent6 3" xfId="97"/>
    <cellStyle name="Bad 2" xfId="32"/>
    <cellStyle name="Calculation 2" xfId="33"/>
    <cellStyle name="Check Cell 2" xfId="34"/>
    <cellStyle name="Comma" xfId="1" builtinId="3"/>
    <cellStyle name="Comma 2" xfId="5"/>
    <cellStyle name="Currency" xfId="2" builtinId="4"/>
    <cellStyle name="Emphasis 1" xfId="35"/>
    <cellStyle name="Emphasis 2" xfId="36"/>
    <cellStyle name="Emphasis 3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inked Cell 2" xfId="44"/>
    <cellStyle name="Neutral 2" xfId="45"/>
    <cellStyle name="Normal" xfId="0" builtinId="0"/>
    <cellStyle name="Normal 2" xfId="4"/>
    <cellStyle name="Normal 3" xfId="7"/>
    <cellStyle name="Note 2" xfId="46"/>
    <cellStyle name="Output 2" xfId="47"/>
    <cellStyle name="Percent" xfId="3" builtinId="5"/>
    <cellStyle name="Percent 2" xfId="6"/>
    <cellStyle name="SAPBEXaggData" xfId="48"/>
    <cellStyle name="SAPBEXaggDataEmph" xfId="49"/>
    <cellStyle name="SAPBEXaggItem" xfId="50"/>
    <cellStyle name="SAPBEXaggItemX" xfId="51"/>
    <cellStyle name="SAPBEXchaText" xfId="52"/>
    <cellStyle name="SAPBEXexcBad7" xfId="53"/>
    <cellStyle name="SAPBEXexcBad8" xfId="54"/>
    <cellStyle name="SAPBEXexcBad9" xfId="55"/>
    <cellStyle name="SAPBEXexcCritical4" xfId="56"/>
    <cellStyle name="SAPBEXexcCritical5" xfId="57"/>
    <cellStyle name="SAPBEXexcCritical6" xfId="58"/>
    <cellStyle name="SAPBEXexcGood1" xfId="59"/>
    <cellStyle name="SAPBEXexcGood2" xfId="60"/>
    <cellStyle name="SAPBEXexcGood3" xfId="61"/>
    <cellStyle name="SAPBEXfilterDrill" xfId="62"/>
    <cellStyle name="SAPBEXfilterItem" xfId="63"/>
    <cellStyle name="SAPBEXfilterText" xfId="64"/>
    <cellStyle name="SAPBEXformats" xfId="65"/>
    <cellStyle name="SAPBEXheaderItem" xfId="66"/>
    <cellStyle name="SAPBEXheaderText" xfId="67"/>
    <cellStyle name="SAPBEXHLevel0" xfId="68"/>
    <cellStyle name="SAPBEXHLevel0X" xfId="69"/>
    <cellStyle name="SAPBEXHLevel1" xfId="70"/>
    <cellStyle name="SAPBEXHLevel1X" xfId="71"/>
    <cellStyle name="SAPBEXHLevel2" xfId="72"/>
    <cellStyle name="SAPBEXHLevel2X" xfId="73"/>
    <cellStyle name="SAPBEXHLevel3" xfId="74"/>
    <cellStyle name="SAPBEXHLevel3X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Data" xfId="82"/>
    <cellStyle name="SAPBEXstdDataEmph" xfId="83"/>
    <cellStyle name="SAPBEXstdItem" xfId="84"/>
    <cellStyle name="SAPBEXstdItemX" xfId="85"/>
    <cellStyle name="SAPBEXtitle" xfId="86"/>
    <cellStyle name="SAPBEXunassignedItem" xfId="87"/>
    <cellStyle name="SAPBEXundefined" xfId="88"/>
    <cellStyle name="Sheet Title" xfId="89"/>
    <cellStyle name="Total 2" xfId="90"/>
    <cellStyle name="Warning Text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7</xdr:col>
      <xdr:colOff>190500</xdr:colOff>
      <xdr:row>29</xdr:row>
      <xdr:rowOff>47625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90C2D03-2F3E-472B-B410-8817B507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66484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SV01\Home$\eri1151\Documents\WORK\Finance%20Dept\Delta%202021%20RC%20Support\5%20year%20capital%20structure%20his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-&gt;"/>
      <sheetName val="2019 &amp; 2020"/>
      <sheetName val="2018 &amp; 2017"/>
      <sheetName val="2016"/>
    </sheetNames>
    <sheetDataSet>
      <sheetData sheetId="0"/>
      <sheetData sheetId="1"/>
      <sheetData sheetId="2">
        <row r="333">
          <cell r="D333">
            <v>45999999.950000003</v>
          </cell>
          <cell r="E333">
            <v>44499999.950000003</v>
          </cell>
        </row>
        <row r="334">
          <cell r="D334">
            <v>45999999.950000003</v>
          </cell>
          <cell r="E334">
            <v>58543441.740000002</v>
          </cell>
        </row>
        <row r="336">
          <cell r="D336">
            <v>67299543.319999993</v>
          </cell>
          <cell r="E336">
            <v>56847226.380000003</v>
          </cell>
        </row>
      </sheetData>
      <sheetData sheetId="3">
        <row r="260">
          <cell r="D260">
            <v>49000000</v>
          </cell>
          <cell r="E260">
            <v>47499999.950000003</v>
          </cell>
        </row>
        <row r="261">
          <cell r="E261">
            <v>47499999.950000003</v>
          </cell>
        </row>
        <row r="263">
          <cell r="D263">
            <v>69749836.549999997</v>
          </cell>
          <cell r="E263">
            <v>65166404.68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3"/>
  <sheetViews>
    <sheetView tabSelected="1" zoomScaleNormal="100" workbookViewId="0">
      <selection activeCell="C22" sqref="C22"/>
    </sheetView>
  </sheetViews>
  <sheetFormatPr defaultRowHeight="12.75" x14ac:dyDescent="0.2"/>
  <cols>
    <col min="1" max="1" width="10.1640625" customWidth="1"/>
    <col min="2" max="2" width="3.1640625" customWidth="1"/>
    <col min="3" max="3" width="17.33203125" customWidth="1"/>
    <col min="4" max="4" width="15.6640625" customWidth="1"/>
    <col min="5" max="5" width="9.5" bestFit="1" customWidth="1"/>
    <col min="6" max="6" width="15.6640625" customWidth="1"/>
    <col min="7" max="7" width="9.1640625" customWidth="1"/>
    <col min="8" max="8" width="15.6640625" customWidth="1"/>
    <col min="9" max="9" width="10.33203125" customWidth="1"/>
    <col min="10" max="10" width="15.6640625" customWidth="1"/>
    <col min="11" max="11" width="10" customWidth="1"/>
    <col min="12" max="12" width="15.6640625" customWidth="1"/>
    <col min="13" max="13" width="10.33203125" customWidth="1"/>
    <col min="14" max="14" width="15.6640625" customWidth="1"/>
    <col min="15" max="15" width="9" bestFit="1" customWidth="1"/>
    <col min="16" max="16" width="6.83203125" customWidth="1"/>
    <col min="17" max="17" width="4.6640625" customWidth="1"/>
  </cols>
  <sheetData>
    <row r="1" spans="1:17" ht="103.5" customHeight="1" x14ac:dyDescent="0.2">
      <c r="A1" s="27" t="s">
        <v>111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7" ht="30.75" customHeight="1" x14ac:dyDescent="0.2">
      <c r="A2" s="33" t="s">
        <v>130</v>
      </c>
      <c r="B2" s="33" t="s">
        <v>131</v>
      </c>
      <c r="C2" s="33"/>
      <c r="D2" s="34">
        <v>2016</v>
      </c>
      <c r="E2" s="34"/>
      <c r="F2" s="35">
        <v>2017</v>
      </c>
      <c r="G2" s="35"/>
      <c r="H2" s="35">
        <v>2018</v>
      </c>
      <c r="I2" s="35"/>
      <c r="J2" s="35">
        <v>2019</v>
      </c>
      <c r="K2" s="35"/>
      <c r="L2" s="35">
        <v>2020</v>
      </c>
      <c r="M2" s="35"/>
      <c r="N2" s="36" t="s">
        <v>0</v>
      </c>
      <c r="O2" s="36"/>
    </row>
    <row r="3" spans="1:17" ht="25.5" customHeight="1" x14ac:dyDescent="0.2">
      <c r="A3" s="33"/>
      <c r="B3" s="33"/>
      <c r="C3" s="33"/>
      <c r="D3" s="37" t="s">
        <v>110</v>
      </c>
      <c r="E3" s="37" t="s">
        <v>132</v>
      </c>
      <c r="F3" s="37" t="s">
        <v>110</v>
      </c>
      <c r="G3" s="37" t="s">
        <v>132</v>
      </c>
      <c r="H3" s="37" t="s">
        <v>110</v>
      </c>
      <c r="I3" s="37" t="s">
        <v>132</v>
      </c>
      <c r="J3" s="37" t="s">
        <v>110</v>
      </c>
      <c r="K3" s="37" t="s">
        <v>132</v>
      </c>
      <c r="L3" s="37" t="s">
        <v>110</v>
      </c>
      <c r="M3" s="37" t="s">
        <v>132</v>
      </c>
      <c r="N3" s="37" t="s">
        <v>110</v>
      </c>
      <c r="O3" s="37" t="s">
        <v>132</v>
      </c>
    </row>
    <row r="4" spans="1:17" ht="25.5" customHeight="1" x14ac:dyDescent="0.2">
      <c r="A4" s="38">
        <v>1</v>
      </c>
      <c r="B4" s="42" t="s">
        <v>133</v>
      </c>
      <c r="C4" s="42"/>
      <c r="D4" s="39">
        <f>'Summary(History)'!B20*1000</f>
        <v>50500000</v>
      </c>
      <c r="E4" s="40">
        <f>IFERROR(D4/$D$9,0)</f>
        <v>0.39576802507836989</v>
      </c>
      <c r="F4" s="39">
        <f>'Summary(History)'!C5</f>
        <v>49000000</v>
      </c>
      <c r="G4" s="40">
        <f>IFERROR(F4/$F$9,0)</f>
        <v>0.41263214690294242</v>
      </c>
      <c r="H4" s="39">
        <f>'Summary(History)'!D5</f>
        <v>47499999.950000003</v>
      </c>
      <c r="I4" s="40">
        <f>IFERROR(H4/$H$9,0)</f>
        <v>0.40943191581674548</v>
      </c>
      <c r="J4" s="39">
        <f>Monthly!B110</f>
        <v>44499999.950000003</v>
      </c>
      <c r="K4" s="40">
        <f>IFERROR(J4/$J$9,0)</f>
        <v>0.3831701695971817</v>
      </c>
      <c r="L4" s="39">
        <f>Monthly!N110</f>
        <v>42999999.950000003</v>
      </c>
      <c r="M4" s="40">
        <f>IFERROR(L4/$L$9,0)</f>
        <v>0.37187372742594221</v>
      </c>
      <c r="N4" s="39">
        <f>Monthly!Q110</f>
        <v>42999999.950000003</v>
      </c>
      <c r="O4" s="40">
        <f>IFERROR(N4/$N$9,0)</f>
        <v>0.38658229747036305</v>
      </c>
    </row>
    <row r="5" spans="1:17" ht="25.5" customHeight="1" x14ac:dyDescent="0.2">
      <c r="A5" s="38">
        <v>2</v>
      </c>
      <c r="B5" s="42" t="s">
        <v>134</v>
      </c>
      <c r="C5" s="42"/>
      <c r="D5" s="39">
        <f>'Summary(History)'!B19*1000</f>
        <v>0</v>
      </c>
      <c r="E5" s="40">
        <f t="shared" ref="E5:E8" si="0">IFERROR(D5/$D$9,0)</f>
        <v>0</v>
      </c>
      <c r="F5" s="39">
        <f>'Summary(History)'!C4</f>
        <v>0</v>
      </c>
      <c r="G5" s="40">
        <f t="shared" ref="G5:G8" si="1">IFERROR(F5/$F$9,0)</f>
        <v>0</v>
      </c>
      <c r="H5" s="39">
        <f>'Summary(History)'!D19*1000</f>
        <v>3348000</v>
      </c>
      <c r="I5" s="40">
        <f t="shared" ref="I5:I8" si="2">IFERROR(H5/$H$9,0)</f>
        <v>2.8858485380997643E-2</v>
      </c>
      <c r="J5" s="39">
        <f>Monthly!B109</f>
        <v>4336845.9399999995</v>
      </c>
      <c r="K5" s="40">
        <f t="shared" ref="K5:K8" si="3">IFERROR(J5/$J$9,0)</f>
        <v>3.7342696544129965E-2</v>
      </c>
      <c r="L5" s="39">
        <f>Monthly!N109</f>
        <v>15783421.33</v>
      </c>
      <c r="M5" s="40">
        <f t="shared" ref="M5:M8" si="4">IFERROR(L5/$L$9,0)</f>
        <v>0.13649859833363145</v>
      </c>
      <c r="N5" s="39">
        <f>Monthly!Q109</f>
        <v>7631512.9299999997</v>
      </c>
      <c r="O5" s="40">
        <f t="shared" ref="O5:O8" si="5">IFERROR(N5/$N$9,0)</f>
        <v>6.8609483839178045E-2</v>
      </c>
    </row>
    <row r="6" spans="1:17" ht="25.5" customHeight="1" x14ac:dyDescent="0.2">
      <c r="A6" s="38">
        <v>3</v>
      </c>
      <c r="B6" s="42" t="s">
        <v>135</v>
      </c>
      <c r="C6" s="42"/>
      <c r="D6" s="39">
        <v>0</v>
      </c>
      <c r="E6" s="40">
        <f t="shared" si="0"/>
        <v>0</v>
      </c>
      <c r="F6" s="39">
        <v>0</v>
      </c>
      <c r="G6" s="40">
        <f t="shared" si="1"/>
        <v>0</v>
      </c>
      <c r="H6" s="39">
        <v>0</v>
      </c>
      <c r="I6" s="40">
        <f t="shared" si="2"/>
        <v>0</v>
      </c>
      <c r="J6" s="39">
        <v>0</v>
      </c>
      <c r="K6" s="40">
        <f t="shared" si="3"/>
        <v>0</v>
      </c>
      <c r="L6" s="39">
        <v>0</v>
      </c>
      <c r="M6" s="40">
        <f t="shared" si="4"/>
        <v>0</v>
      </c>
      <c r="N6" s="39">
        <v>0</v>
      </c>
      <c r="O6" s="40">
        <f t="shared" si="5"/>
        <v>0</v>
      </c>
    </row>
    <row r="7" spans="1:17" ht="25.5" customHeight="1" x14ac:dyDescent="0.2">
      <c r="A7" s="38">
        <v>4</v>
      </c>
      <c r="B7" s="42" t="s">
        <v>106</v>
      </c>
      <c r="C7" s="42"/>
      <c r="D7" s="39">
        <f>'Summary(History)'!B21*1000</f>
        <v>77100000</v>
      </c>
      <c r="E7" s="40">
        <f t="shared" si="0"/>
        <v>0.60423197492163006</v>
      </c>
      <c r="F7" s="39">
        <f>'Summary(History)'!C8</f>
        <v>69749836.549999997</v>
      </c>
      <c r="G7" s="40">
        <f t="shared" si="1"/>
        <v>0.58736785309705752</v>
      </c>
      <c r="H7" s="39">
        <f>'Summary(History)'!D8</f>
        <v>65166404.68</v>
      </c>
      <c r="I7" s="40">
        <f t="shared" si="2"/>
        <v>0.56170959880225702</v>
      </c>
      <c r="J7" s="39">
        <f>'Summary(History)'!E8</f>
        <v>67299543.319999993</v>
      </c>
      <c r="K7" s="40">
        <f t="shared" si="3"/>
        <v>0.57948713385868833</v>
      </c>
      <c r="L7" s="39">
        <f>Monthly!N111</f>
        <v>56847226.380000003</v>
      </c>
      <c r="M7" s="40">
        <f t="shared" si="4"/>
        <v>0.49162767424042642</v>
      </c>
      <c r="N7" s="39">
        <f>Monthly!Q111</f>
        <v>60599653.759999998</v>
      </c>
      <c r="O7" s="40">
        <f t="shared" si="5"/>
        <v>0.54480821869045892</v>
      </c>
    </row>
    <row r="8" spans="1:17" ht="25.5" customHeight="1" x14ac:dyDescent="0.2">
      <c r="A8" s="38">
        <v>5</v>
      </c>
      <c r="B8" s="42" t="s">
        <v>129</v>
      </c>
      <c r="C8" s="42"/>
      <c r="D8" s="39">
        <v>0</v>
      </c>
      <c r="E8" s="40">
        <f t="shared" si="0"/>
        <v>0</v>
      </c>
      <c r="F8" s="39">
        <v>0</v>
      </c>
      <c r="G8" s="40">
        <f t="shared" si="1"/>
        <v>0</v>
      </c>
      <c r="H8" s="39">
        <v>0</v>
      </c>
      <c r="I8" s="40">
        <f t="shared" si="2"/>
        <v>0</v>
      </c>
      <c r="J8" s="39">
        <v>0</v>
      </c>
      <c r="K8" s="40">
        <f t="shared" si="3"/>
        <v>0</v>
      </c>
      <c r="L8" s="39">
        <v>0</v>
      </c>
      <c r="M8" s="40">
        <f t="shared" si="4"/>
        <v>0</v>
      </c>
      <c r="N8" s="39">
        <v>0</v>
      </c>
      <c r="O8" s="40">
        <f t="shared" si="5"/>
        <v>0</v>
      </c>
    </row>
    <row r="9" spans="1:17" ht="26.1" customHeight="1" x14ac:dyDescent="0.2">
      <c r="A9" s="38">
        <v>6</v>
      </c>
      <c r="B9" s="42" t="s">
        <v>8</v>
      </c>
      <c r="C9" s="42"/>
      <c r="D9" s="39">
        <f>SUM(D4:D8)</f>
        <v>127600000</v>
      </c>
      <c r="E9" s="40">
        <f>SUM(E4:E8)</f>
        <v>1</v>
      </c>
      <c r="F9" s="39">
        <f>SUM(F4:F8)</f>
        <v>118749836.55</v>
      </c>
      <c r="G9" s="40">
        <f>SUM(G4:G8)</f>
        <v>1</v>
      </c>
      <c r="H9" s="39">
        <f>SUM(H4:H8)</f>
        <v>116014404.63</v>
      </c>
      <c r="I9" s="40">
        <f>SUM(I4:I8)</f>
        <v>1.0000000000000002</v>
      </c>
      <c r="J9" s="39">
        <f>SUM(J4:J8)</f>
        <v>116136389.20999999</v>
      </c>
      <c r="K9" s="40">
        <f>SUM(K4:K8)</f>
        <v>1</v>
      </c>
      <c r="L9" s="39">
        <f>SUM(L4:L8)</f>
        <v>115630647.66</v>
      </c>
      <c r="M9" s="40">
        <f>SUM(M4:M8)</f>
        <v>1</v>
      </c>
      <c r="N9" s="39">
        <f>SUM(N4:N8)</f>
        <v>111231166.64</v>
      </c>
      <c r="O9" s="40">
        <f>SUM(O4:O8)</f>
        <v>1</v>
      </c>
    </row>
    <row r="10" spans="1:17" ht="12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8.600000000000001" customHeight="1" x14ac:dyDescent="0.2"/>
    <row r="13" spans="1:17" ht="38.25" customHeight="1" x14ac:dyDescent="0.2"/>
  </sheetData>
  <mergeCells count="16">
    <mergeCell ref="A10:Q10"/>
    <mergeCell ref="B8:C8"/>
    <mergeCell ref="B9:C9"/>
    <mergeCell ref="B6:C6"/>
    <mergeCell ref="B7:C7"/>
    <mergeCell ref="B4:C4"/>
    <mergeCell ref="B5:C5"/>
    <mergeCell ref="A1:O1"/>
    <mergeCell ref="A2:A3"/>
    <mergeCell ref="B2:C3"/>
    <mergeCell ref="D2:E2"/>
    <mergeCell ref="N2:O2"/>
    <mergeCell ref="J2:K2"/>
    <mergeCell ref="F2:G2"/>
    <mergeCell ref="H2:I2"/>
    <mergeCell ref="L2:M2"/>
  </mergeCells>
  <pageMargins left="0.7" right="0.7" top="0.75" bottom="0.75" header="0.3" footer="0.3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0"/>
  <sheetViews>
    <sheetView showGridLines="0" tabSelected="1" zoomScaleNormal="100" workbookViewId="0">
      <selection activeCell="C22" sqref="C22"/>
    </sheetView>
  </sheetViews>
  <sheetFormatPr defaultRowHeight="12.75" x14ac:dyDescent="0.2"/>
  <cols>
    <col min="1" max="2" width="5.33203125" customWidth="1"/>
    <col min="7" max="7" width="11.33203125" customWidth="1"/>
    <col min="8" max="8" width="13.83203125" customWidth="1"/>
    <col min="9" max="9" width="16.6640625" customWidth="1"/>
    <col min="10" max="10" width="15" customWidth="1"/>
    <col min="11" max="13" width="12.1640625" customWidth="1"/>
    <col min="14" max="14" width="14.5" customWidth="1"/>
  </cols>
  <sheetData>
    <row r="1" spans="1:14" ht="97.5" customHeight="1" x14ac:dyDescent="0.2">
      <c r="A1" s="31" t="s">
        <v>112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51" customHeight="1" x14ac:dyDescent="0.2">
      <c r="A2" s="33" t="s">
        <v>130</v>
      </c>
      <c r="B2" s="33"/>
      <c r="C2" s="33" t="s">
        <v>136</v>
      </c>
      <c r="D2" s="33"/>
      <c r="E2" s="33"/>
      <c r="F2" s="33"/>
      <c r="G2" s="33"/>
      <c r="H2" s="37" t="s">
        <v>125</v>
      </c>
      <c r="I2" s="37" t="s">
        <v>126</v>
      </c>
      <c r="J2" s="37" t="s">
        <v>127</v>
      </c>
      <c r="K2" s="43" t="s">
        <v>142</v>
      </c>
      <c r="L2" s="43" t="s">
        <v>143</v>
      </c>
      <c r="M2" s="37" t="s">
        <v>128</v>
      </c>
      <c r="N2" s="43" t="s">
        <v>144</v>
      </c>
    </row>
    <row r="3" spans="1:14" x14ac:dyDescent="0.2">
      <c r="A3" s="50">
        <v>1</v>
      </c>
      <c r="B3" s="50"/>
      <c r="C3" s="41" t="s">
        <v>137</v>
      </c>
      <c r="D3" s="41"/>
      <c r="E3" s="41"/>
      <c r="F3" s="41"/>
      <c r="G3" s="41"/>
      <c r="H3" s="44">
        <f>I3+J3+N3</f>
        <v>116136.38920999999</v>
      </c>
      <c r="I3" s="44">
        <f>Monthly!C121/1000</f>
        <v>44499.999950000005</v>
      </c>
      <c r="J3" s="44">
        <f>Monthly!B121/1000</f>
        <v>4336.8459399999992</v>
      </c>
      <c r="K3" s="44">
        <v>0</v>
      </c>
      <c r="L3" s="44">
        <v>0</v>
      </c>
      <c r="M3" s="44">
        <f>Monthly!D121/1000</f>
        <v>67299.543319999997</v>
      </c>
      <c r="N3" s="44">
        <f>SUM(K3:M3)</f>
        <v>67299.543319999997</v>
      </c>
    </row>
    <row r="4" spans="1:14" x14ac:dyDescent="0.2">
      <c r="A4" s="50">
        <v>2</v>
      </c>
      <c r="B4" s="50"/>
      <c r="C4" s="45" t="s">
        <v>113</v>
      </c>
      <c r="D4" s="46"/>
      <c r="E4" s="46"/>
      <c r="F4" s="46"/>
      <c r="G4" s="46"/>
      <c r="H4" s="44">
        <f t="shared" ref="H4:H15" si="0">I4+J4+N4</f>
        <v>115001.81419</v>
      </c>
      <c r="I4" s="44">
        <f>Monthly!C122/1000</f>
        <v>44499.999950000005</v>
      </c>
      <c r="J4" s="44">
        <f>Monthly!B122/1000</f>
        <v>1644.93796</v>
      </c>
      <c r="K4" s="47">
        <v>0</v>
      </c>
      <c r="L4" s="44">
        <v>0</v>
      </c>
      <c r="M4" s="44">
        <f>Monthly!D122/1000</f>
        <v>68856.876279999997</v>
      </c>
      <c r="N4" s="44">
        <f t="shared" ref="N4:N15" si="1">SUM(K4:M4)</f>
        <v>68856.876279999997</v>
      </c>
    </row>
    <row r="5" spans="1:14" x14ac:dyDescent="0.2">
      <c r="A5" s="50">
        <v>3</v>
      </c>
      <c r="B5" s="50"/>
      <c r="C5" s="51" t="s">
        <v>114</v>
      </c>
      <c r="D5" s="46"/>
      <c r="E5" s="46"/>
      <c r="F5" s="46"/>
      <c r="G5" s="46"/>
      <c r="H5" s="44">
        <f t="shared" si="0"/>
        <v>116781.10983</v>
      </c>
      <c r="I5" s="44">
        <f>Monthly!C123/1000</f>
        <v>44499.999950000005</v>
      </c>
      <c r="J5" s="44">
        <f>Monthly!B123/1000</f>
        <v>1500</v>
      </c>
      <c r="K5" s="47">
        <v>0</v>
      </c>
      <c r="L5" s="44">
        <v>0</v>
      </c>
      <c r="M5" s="44">
        <f>Monthly!D123/1000</f>
        <v>70781.109879999989</v>
      </c>
      <c r="N5" s="44">
        <f t="shared" si="1"/>
        <v>70781.109879999989</v>
      </c>
    </row>
    <row r="6" spans="1:14" x14ac:dyDescent="0.2">
      <c r="A6" s="50">
        <v>4</v>
      </c>
      <c r="B6" s="50"/>
      <c r="C6" s="51" t="s">
        <v>115</v>
      </c>
      <c r="D6" s="46"/>
      <c r="E6" s="46"/>
      <c r="F6" s="46"/>
      <c r="G6" s="46"/>
      <c r="H6" s="44">
        <f t="shared" si="0"/>
        <v>118895.04089</v>
      </c>
      <c r="I6" s="44">
        <f>Monthly!C124/1000</f>
        <v>44499.999950000005</v>
      </c>
      <c r="J6" s="44">
        <f>Monthly!B124/1000</f>
        <v>1500</v>
      </c>
      <c r="K6" s="47">
        <v>0</v>
      </c>
      <c r="L6" s="44">
        <v>0</v>
      </c>
      <c r="M6" s="44">
        <f>Monthly!D124/1000</f>
        <v>72895.040939999992</v>
      </c>
      <c r="N6" s="44">
        <f t="shared" si="1"/>
        <v>72895.040939999992</v>
      </c>
    </row>
    <row r="7" spans="1:14" x14ac:dyDescent="0.2">
      <c r="A7" s="50">
        <v>5</v>
      </c>
      <c r="B7" s="50"/>
      <c r="C7" s="51" t="s">
        <v>116</v>
      </c>
      <c r="D7" s="46"/>
      <c r="E7" s="46"/>
      <c r="F7" s="46"/>
      <c r="G7" s="46"/>
      <c r="H7" s="44">
        <f t="shared" si="0"/>
        <v>119412.99218</v>
      </c>
      <c r="I7" s="44">
        <f>Monthly!C125/1000</f>
        <v>44499.999950000005</v>
      </c>
      <c r="J7" s="44">
        <f>Monthly!B125/1000</f>
        <v>1500</v>
      </c>
      <c r="K7" s="47">
        <v>0</v>
      </c>
      <c r="L7" s="44">
        <v>0</v>
      </c>
      <c r="M7" s="44">
        <f>Monthly!D125/1000</f>
        <v>73412.992230000003</v>
      </c>
      <c r="N7" s="44">
        <f t="shared" si="1"/>
        <v>73412.992230000003</v>
      </c>
    </row>
    <row r="8" spans="1:14" x14ac:dyDescent="0.2">
      <c r="A8" s="50">
        <v>6</v>
      </c>
      <c r="B8" s="50"/>
      <c r="C8" s="51" t="s">
        <v>117</v>
      </c>
      <c r="D8" s="46"/>
      <c r="E8" s="46"/>
      <c r="F8" s="46"/>
      <c r="G8" s="46"/>
      <c r="H8" s="44">
        <f t="shared" si="0"/>
        <v>119468.11215999999</v>
      </c>
      <c r="I8" s="44">
        <f>Monthly!C126/1000</f>
        <v>44499.999950000005</v>
      </c>
      <c r="J8" s="44">
        <f>Monthly!B126/1000</f>
        <v>1500</v>
      </c>
      <c r="K8" s="47">
        <v>0</v>
      </c>
      <c r="L8" s="44">
        <v>0</v>
      </c>
      <c r="M8" s="44">
        <f>Monthly!D126/1000</f>
        <v>73468.112209999992</v>
      </c>
      <c r="N8" s="44">
        <f t="shared" si="1"/>
        <v>73468.112209999992</v>
      </c>
    </row>
    <row r="9" spans="1:14" x14ac:dyDescent="0.2">
      <c r="A9" s="50">
        <v>7</v>
      </c>
      <c r="B9" s="50"/>
      <c r="C9" s="51" t="s">
        <v>118</v>
      </c>
      <c r="D9" s="46"/>
      <c r="E9" s="46"/>
      <c r="F9" s="46"/>
      <c r="G9" s="46"/>
      <c r="H9" s="44">
        <f t="shared" si="0"/>
        <v>115152.28260000001</v>
      </c>
      <c r="I9" s="44">
        <f>Monthly!C127/1000</f>
        <v>44499.999950000005</v>
      </c>
      <c r="J9" s="44">
        <f>Monthly!B127/1000</f>
        <v>1500</v>
      </c>
      <c r="K9" s="47">
        <v>0</v>
      </c>
      <c r="L9" s="44">
        <v>0</v>
      </c>
      <c r="M9" s="44">
        <f>Monthly!D127/1000</f>
        <v>69152.282650000008</v>
      </c>
      <c r="N9" s="44">
        <f t="shared" si="1"/>
        <v>69152.282650000008</v>
      </c>
    </row>
    <row r="10" spans="1:14" x14ac:dyDescent="0.2">
      <c r="A10" s="50">
        <v>8</v>
      </c>
      <c r="B10" s="50"/>
      <c r="C10" s="51" t="s">
        <v>119</v>
      </c>
      <c r="D10" s="46"/>
      <c r="E10" s="46"/>
      <c r="F10" s="46"/>
      <c r="G10" s="46"/>
      <c r="H10" s="44">
        <f t="shared" si="0"/>
        <v>114795.8579</v>
      </c>
      <c r="I10" s="44">
        <f>Monthly!C128/1000</f>
        <v>44499.999950000005</v>
      </c>
      <c r="J10" s="44">
        <f>Monthly!B128/1000</f>
        <v>1500</v>
      </c>
      <c r="K10" s="47">
        <v>0</v>
      </c>
      <c r="L10" s="44">
        <v>0</v>
      </c>
      <c r="M10" s="44">
        <f>Monthly!D128/1000</f>
        <v>68795.857950000005</v>
      </c>
      <c r="N10" s="44">
        <f t="shared" si="1"/>
        <v>68795.857950000005</v>
      </c>
    </row>
    <row r="11" spans="1:14" x14ac:dyDescent="0.2">
      <c r="A11" s="50">
        <v>9</v>
      </c>
      <c r="B11" s="50"/>
      <c r="C11" s="51" t="s">
        <v>120</v>
      </c>
      <c r="D11" s="46"/>
      <c r="E11" s="46"/>
      <c r="F11" s="46"/>
      <c r="G11" s="46"/>
      <c r="H11" s="44">
        <f t="shared" si="0"/>
        <v>113837.28485</v>
      </c>
      <c r="I11" s="44">
        <f>Monthly!C129/1000</f>
        <v>44499.999950000005</v>
      </c>
      <c r="J11" s="44">
        <f>Monthly!B129/1000</f>
        <v>1500</v>
      </c>
      <c r="K11" s="47">
        <v>0</v>
      </c>
      <c r="L11" s="44">
        <v>0</v>
      </c>
      <c r="M11" s="44">
        <f>Monthly!D129/1000</f>
        <v>67837.284899999999</v>
      </c>
      <c r="N11" s="44">
        <f t="shared" si="1"/>
        <v>67837.284899999999</v>
      </c>
    </row>
    <row r="12" spans="1:14" x14ac:dyDescent="0.2">
      <c r="A12" s="50">
        <v>10</v>
      </c>
      <c r="B12" s="50"/>
      <c r="C12" s="51" t="s">
        <v>121</v>
      </c>
      <c r="D12" s="46"/>
      <c r="E12" s="46"/>
      <c r="F12" s="46"/>
      <c r="G12" s="46"/>
      <c r="H12" s="44">
        <f t="shared" si="0"/>
        <v>113687.95160999999</v>
      </c>
      <c r="I12" s="44">
        <f>Monthly!C130/1000</f>
        <v>44499.999950000005</v>
      </c>
      <c r="J12" s="44">
        <f>Monthly!B130/1000</f>
        <v>1500</v>
      </c>
      <c r="K12" s="47">
        <v>0</v>
      </c>
      <c r="L12" s="44">
        <v>0</v>
      </c>
      <c r="M12" s="44">
        <f>Monthly!D130/1000</f>
        <v>67687.951659999992</v>
      </c>
      <c r="N12" s="44">
        <f t="shared" si="1"/>
        <v>67687.951659999992</v>
      </c>
    </row>
    <row r="13" spans="1:14" x14ac:dyDescent="0.2">
      <c r="A13" s="50">
        <v>11</v>
      </c>
      <c r="B13" s="50"/>
      <c r="C13" s="51" t="s">
        <v>122</v>
      </c>
      <c r="D13" s="46"/>
      <c r="E13" s="46"/>
      <c r="F13" s="46"/>
      <c r="G13" s="46"/>
      <c r="H13" s="44">
        <f t="shared" si="0"/>
        <v>113777.83077999999</v>
      </c>
      <c r="I13" s="44">
        <f>Monthly!C131/1000</f>
        <v>44499.999950000005</v>
      </c>
      <c r="J13" s="44">
        <f>Monthly!B131/1000</f>
        <v>1500</v>
      </c>
      <c r="K13" s="47">
        <v>0</v>
      </c>
      <c r="L13" s="44">
        <v>0</v>
      </c>
      <c r="M13" s="44">
        <f>Monthly!D131/1000</f>
        <v>67777.830829999992</v>
      </c>
      <c r="N13" s="44">
        <f t="shared" si="1"/>
        <v>67777.830829999992</v>
      </c>
    </row>
    <row r="14" spans="1:14" x14ac:dyDescent="0.2">
      <c r="A14" s="50">
        <v>12</v>
      </c>
      <c r="B14" s="50"/>
      <c r="C14" s="51" t="s">
        <v>123</v>
      </c>
      <c r="D14" s="46"/>
      <c r="E14" s="46"/>
      <c r="F14" s="46"/>
      <c r="G14" s="46"/>
      <c r="H14" s="44">
        <f t="shared" si="0"/>
        <v>114218.12443</v>
      </c>
      <c r="I14" s="44">
        <f>Monthly!C132/1000</f>
        <v>44499.999950000005</v>
      </c>
      <c r="J14" s="44">
        <f>Monthly!B132/1000</f>
        <v>1500</v>
      </c>
      <c r="K14" s="47">
        <v>0</v>
      </c>
      <c r="L14" s="44">
        <v>0</v>
      </c>
      <c r="M14" s="44">
        <f>Monthly!D132/1000</f>
        <v>68218.124479999999</v>
      </c>
      <c r="N14" s="44">
        <f t="shared" si="1"/>
        <v>68218.124479999999</v>
      </c>
    </row>
    <row r="15" spans="1:14" x14ac:dyDescent="0.2">
      <c r="A15" s="50">
        <v>13</v>
      </c>
      <c r="B15" s="50"/>
      <c r="C15" s="51" t="s">
        <v>124</v>
      </c>
      <c r="D15" s="46"/>
      <c r="E15" s="46"/>
      <c r="F15" s="46"/>
      <c r="G15" s="46"/>
      <c r="H15" s="44">
        <f t="shared" si="0"/>
        <v>115630.64766</v>
      </c>
      <c r="I15" s="44">
        <f>Monthly!C133/1000</f>
        <v>42999.999950000005</v>
      </c>
      <c r="J15" s="44">
        <f>Monthly!B133/1000</f>
        <v>15783.421329999999</v>
      </c>
      <c r="K15" s="47">
        <v>0</v>
      </c>
      <c r="L15" s="44">
        <v>0</v>
      </c>
      <c r="M15" s="44">
        <f>Monthly!D133/1000</f>
        <v>56847.22638</v>
      </c>
      <c r="N15" s="44">
        <f t="shared" si="1"/>
        <v>56847.22638</v>
      </c>
    </row>
    <row r="16" spans="1:14" x14ac:dyDescent="0.2">
      <c r="A16" s="50">
        <v>14</v>
      </c>
      <c r="B16" s="50"/>
      <c r="C16" s="41" t="s">
        <v>138</v>
      </c>
      <c r="D16" s="41"/>
      <c r="E16" s="41"/>
      <c r="F16" s="41"/>
      <c r="G16" s="41"/>
      <c r="H16" s="47">
        <f>SUM(H3:H15)</f>
        <v>1506795.43829</v>
      </c>
      <c r="I16" s="47">
        <f t="shared" ref="I16:N16" si="2">SUM(I3:I15)</f>
        <v>576999.99935000017</v>
      </c>
      <c r="J16" s="47">
        <f t="shared" si="2"/>
        <v>36765.20523</v>
      </c>
      <c r="K16" s="47">
        <f t="shared" si="2"/>
        <v>0</v>
      </c>
      <c r="L16" s="47">
        <f t="shared" si="2"/>
        <v>0</v>
      </c>
      <c r="M16" s="47">
        <f t="shared" si="2"/>
        <v>893030.23370999994</v>
      </c>
      <c r="N16" s="47">
        <f t="shared" si="2"/>
        <v>893030.23370999994</v>
      </c>
    </row>
    <row r="17" spans="1:15" x14ac:dyDescent="0.2">
      <c r="A17" s="50">
        <v>15</v>
      </c>
      <c r="B17" s="50"/>
      <c r="C17" s="41" t="s">
        <v>139</v>
      </c>
      <c r="D17" s="41"/>
      <c r="E17" s="41"/>
      <c r="F17" s="41"/>
      <c r="G17" s="41"/>
      <c r="H17" s="47">
        <f>H16/13</f>
        <v>115907.34140692308</v>
      </c>
      <c r="I17" s="47">
        <f t="shared" ref="I17:N17" si="3">I16/13</f>
        <v>44384.615334615395</v>
      </c>
      <c r="J17" s="47">
        <f t="shared" si="3"/>
        <v>2828.0927099999999</v>
      </c>
      <c r="K17" s="47">
        <f t="shared" si="3"/>
        <v>0</v>
      </c>
      <c r="L17" s="47">
        <f t="shared" si="3"/>
        <v>0</v>
      </c>
      <c r="M17" s="47">
        <f t="shared" si="3"/>
        <v>68694.633362307693</v>
      </c>
      <c r="N17" s="47">
        <f t="shared" si="3"/>
        <v>68694.633362307693</v>
      </c>
    </row>
    <row r="18" spans="1:15" x14ac:dyDescent="0.2">
      <c r="A18" s="50">
        <v>16</v>
      </c>
      <c r="B18" s="50"/>
      <c r="C18" s="41" t="s">
        <v>140</v>
      </c>
      <c r="D18" s="41"/>
      <c r="E18" s="41"/>
      <c r="F18" s="41"/>
      <c r="G18" s="41"/>
      <c r="H18" s="48"/>
      <c r="I18" s="49">
        <f>IFERROR(I17/$H$17,0)</f>
        <v>0.38293187295869013</v>
      </c>
      <c r="J18" s="49">
        <f t="shared" ref="J18:N18" si="4">IFERROR(J17/$H$17,0)</f>
        <v>2.4399599504842748E-2</v>
      </c>
      <c r="K18" s="49">
        <f t="shared" si="4"/>
        <v>0</v>
      </c>
      <c r="L18" s="49">
        <f t="shared" si="4"/>
        <v>0</v>
      </c>
      <c r="M18" s="49">
        <f t="shared" si="4"/>
        <v>0.59266852753646715</v>
      </c>
      <c r="N18" s="49">
        <f t="shared" si="4"/>
        <v>0.59266852753646715</v>
      </c>
    </row>
    <row r="19" spans="1:15" x14ac:dyDescent="0.2">
      <c r="A19" s="50">
        <v>17</v>
      </c>
      <c r="B19" s="50"/>
      <c r="C19" s="41" t="s">
        <v>141</v>
      </c>
      <c r="D19" s="41"/>
      <c r="E19" s="41"/>
      <c r="F19" s="41"/>
      <c r="G19" s="41"/>
      <c r="H19" s="48"/>
      <c r="I19" s="49">
        <f>IFERROR(I15/$H$15,0)</f>
        <v>0.37187372742594221</v>
      </c>
      <c r="J19" s="49">
        <f t="shared" ref="J19:N19" si="5">IFERROR(J15/$H$15,0)</f>
        <v>0.13649859833363143</v>
      </c>
      <c r="K19" s="49">
        <f t="shared" si="5"/>
        <v>0</v>
      </c>
      <c r="L19" s="49">
        <f t="shared" si="5"/>
        <v>0</v>
      </c>
      <c r="M19" s="49">
        <f t="shared" si="5"/>
        <v>0.49162767424042636</v>
      </c>
      <c r="N19" s="49">
        <f t="shared" si="5"/>
        <v>0.49162767424042636</v>
      </c>
    </row>
    <row r="20" spans="1:15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</sheetData>
  <mergeCells count="38">
    <mergeCell ref="A1:N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  <mergeCell ref="A12:B12"/>
    <mergeCell ref="C12:G12"/>
    <mergeCell ref="A13:B13"/>
    <mergeCell ref="C13:G13"/>
    <mergeCell ref="A14:B14"/>
    <mergeCell ref="C14:G14"/>
    <mergeCell ref="A15:B15"/>
    <mergeCell ref="C15:G15"/>
    <mergeCell ref="A20:O20"/>
    <mergeCell ref="A19:B19"/>
    <mergeCell ref="C19:G19"/>
    <mergeCell ref="A16:B16"/>
    <mergeCell ref="C16:G16"/>
    <mergeCell ref="A17:B17"/>
    <mergeCell ref="C17:G17"/>
    <mergeCell ref="A18:B18"/>
    <mergeCell ref="C18:G1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H20" sqref="H2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>
      <selection activeCell="J21" sqref="J21"/>
    </sheetView>
  </sheetViews>
  <sheetFormatPr defaultColWidth="9.33203125" defaultRowHeight="15" x14ac:dyDescent="0.25"/>
  <cols>
    <col min="1" max="1" width="21.33203125" style="2" bestFit="1" customWidth="1"/>
    <col min="2" max="2" width="13.6640625" style="2" bestFit="1" customWidth="1"/>
    <col min="3" max="5" width="18" style="2" bestFit="1" customWidth="1"/>
    <col min="6" max="6" width="18.1640625" style="2" bestFit="1" customWidth="1"/>
    <col min="7" max="16384" width="9.33203125" style="2"/>
  </cols>
  <sheetData>
    <row r="1" spans="1:9" x14ac:dyDescent="0.25">
      <c r="A1" s="2" t="s">
        <v>1</v>
      </c>
    </row>
    <row r="2" spans="1:9" s="3" customFormat="1" x14ac:dyDescent="0.25"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H2" s="3" t="s">
        <v>2</v>
      </c>
      <c r="I2" s="3" t="s">
        <v>3</v>
      </c>
    </row>
    <row r="3" spans="1:9" x14ac:dyDescent="0.25">
      <c r="B3" s="4"/>
    </row>
    <row r="4" spans="1:9" x14ac:dyDescent="0.25">
      <c r="A4" s="2" t="s">
        <v>4</v>
      </c>
      <c r="B4" s="6"/>
      <c r="C4" s="5">
        <f>'[1]2018 &amp; 2017'!D260-C5</f>
        <v>0</v>
      </c>
      <c r="D4" s="5">
        <f>'[1]2018 &amp; 2017'!E261-D5</f>
        <v>0</v>
      </c>
      <c r="E4" s="5">
        <f>'[1]2019 &amp; 2020'!D334-E5</f>
        <v>0</v>
      </c>
      <c r="F4" s="5">
        <f>'[1]2019 &amp; 2020'!E334-F5</f>
        <v>14043441.789999999</v>
      </c>
    </row>
    <row r="5" spans="1:9" x14ac:dyDescent="0.25">
      <c r="A5" s="2" t="s">
        <v>5</v>
      </c>
      <c r="B5" s="6"/>
      <c r="C5" s="5">
        <f>'[1]2018 &amp; 2017'!D260</f>
        <v>49000000</v>
      </c>
      <c r="D5" s="5">
        <f>'[1]2018 &amp; 2017'!E260</f>
        <v>47499999.950000003</v>
      </c>
      <c r="E5" s="5">
        <f>'[1]2019 &amp; 2020'!D333</f>
        <v>45999999.950000003</v>
      </c>
      <c r="F5" s="5">
        <f>'[1]2019 &amp; 2020'!E333</f>
        <v>44499999.950000003</v>
      </c>
    </row>
    <row r="6" spans="1:9" x14ac:dyDescent="0.25">
      <c r="A6" s="2" t="s">
        <v>6</v>
      </c>
      <c r="B6" s="6">
        <f>B4+B5</f>
        <v>0</v>
      </c>
      <c r="C6" s="5">
        <f>C4+C5</f>
        <v>49000000</v>
      </c>
      <c r="D6" s="5">
        <f>D4+D5</f>
        <v>47499999.950000003</v>
      </c>
      <c r="E6" s="5">
        <f t="shared" ref="E6" si="0">E4+E5</f>
        <v>45999999.950000003</v>
      </c>
      <c r="F6" s="5">
        <f>F4+F5</f>
        <v>58543441.740000002</v>
      </c>
    </row>
    <row r="7" spans="1:9" x14ac:dyDescent="0.25">
      <c r="B7" s="6"/>
      <c r="C7" s="5"/>
      <c r="D7" s="5"/>
      <c r="E7" s="5"/>
      <c r="F7" s="5"/>
    </row>
    <row r="8" spans="1:9" x14ac:dyDescent="0.25">
      <c r="A8" s="2" t="s">
        <v>7</v>
      </c>
      <c r="B8" s="6"/>
      <c r="C8" s="5">
        <f>'[1]2018 &amp; 2017'!D263</f>
        <v>69749836.549999997</v>
      </c>
      <c r="D8" s="5">
        <f>'[1]2018 &amp; 2017'!E263</f>
        <v>65166404.68</v>
      </c>
      <c r="E8" s="5">
        <f>'[1]2019 &amp; 2020'!D336</f>
        <v>67299543.319999993</v>
      </c>
      <c r="F8" s="5">
        <f>'[1]2019 &amp; 2020'!E336</f>
        <v>56847226.380000003</v>
      </c>
    </row>
    <row r="9" spans="1:9" x14ac:dyDescent="0.25">
      <c r="B9" s="6"/>
      <c r="C9" s="5"/>
      <c r="D9" s="5"/>
      <c r="E9" s="5"/>
      <c r="F9" s="5"/>
    </row>
    <row r="10" spans="1:9" x14ac:dyDescent="0.25">
      <c r="A10" s="2" t="s">
        <v>8</v>
      </c>
      <c r="B10" s="6">
        <f>B6+B8</f>
        <v>0</v>
      </c>
      <c r="C10" s="5">
        <f>C6+C8</f>
        <v>118749836.55</v>
      </c>
      <c r="D10" s="5">
        <f>D6+D8</f>
        <v>112666404.63</v>
      </c>
      <c r="E10" s="5">
        <f t="shared" ref="E10" si="1">E6+E8</f>
        <v>113299543.27</v>
      </c>
      <c r="F10" s="5">
        <f>F6+F8</f>
        <v>115390668.12</v>
      </c>
    </row>
    <row r="11" spans="1:9" x14ac:dyDescent="0.25">
      <c r="A11" s="2" t="s">
        <v>9</v>
      </c>
      <c r="B11" s="7" t="e">
        <f>B6/B10</f>
        <v>#DIV/0!</v>
      </c>
      <c r="C11" s="7">
        <f>C6/C10</f>
        <v>0.41263214690294242</v>
      </c>
      <c r="D11" s="7">
        <f>D6/D10</f>
        <v>0.42159861323339015</v>
      </c>
      <c r="E11" s="7">
        <f t="shared" ref="E11" si="2">E6/E10</f>
        <v>0.40600340144689806</v>
      </c>
      <c r="F11" s="7">
        <f>F6/F10</f>
        <v>0.50734988100699807</v>
      </c>
    </row>
    <row r="12" spans="1:9" x14ac:dyDescent="0.25">
      <c r="A12" s="2" t="s">
        <v>10</v>
      </c>
      <c r="B12" s="7" t="e">
        <f>B8/B10</f>
        <v>#DIV/0!</v>
      </c>
      <c r="C12" s="7">
        <f>C8/C10</f>
        <v>0.58736785309705752</v>
      </c>
      <c r="D12" s="7">
        <f>D8/D10</f>
        <v>0.5784013867666099</v>
      </c>
      <c r="E12" s="7">
        <f t="shared" ref="E12" si="3">E8/E10</f>
        <v>0.59399659855310194</v>
      </c>
      <c r="F12" s="7">
        <f>F8/F10</f>
        <v>0.49265011899300198</v>
      </c>
    </row>
    <row r="13" spans="1:9" x14ac:dyDescent="0.25">
      <c r="B13" s="7" t="e">
        <f>B11+B12</f>
        <v>#DIV/0!</v>
      </c>
      <c r="C13" s="7">
        <f>C11+C12</f>
        <v>1</v>
      </c>
      <c r="D13" s="7">
        <f>D11+D12</f>
        <v>1</v>
      </c>
      <c r="E13" s="7">
        <f t="shared" ref="E13" si="4">E11+E12</f>
        <v>1</v>
      </c>
      <c r="F13" s="7">
        <f>F11+F12</f>
        <v>1</v>
      </c>
    </row>
    <row r="17" spans="1:6" x14ac:dyDescent="0.25">
      <c r="A17" s="2" t="s">
        <v>109</v>
      </c>
    </row>
    <row r="18" spans="1:6" x14ac:dyDescent="0.25">
      <c r="B18" s="2">
        <v>2016</v>
      </c>
      <c r="C18" s="2">
        <v>2017</v>
      </c>
      <c r="D18" s="2">
        <v>2018</v>
      </c>
      <c r="E18" s="2">
        <v>2019</v>
      </c>
      <c r="F18" s="2">
        <v>2020</v>
      </c>
    </row>
    <row r="19" spans="1:6" x14ac:dyDescent="0.25">
      <c r="A19" s="2" t="s">
        <v>104</v>
      </c>
      <c r="B19" s="12">
        <v>0</v>
      </c>
      <c r="C19" s="12">
        <v>0</v>
      </c>
      <c r="D19" s="12">
        <v>3348</v>
      </c>
      <c r="E19" s="12">
        <v>4337</v>
      </c>
      <c r="F19" s="12">
        <v>15783</v>
      </c>
    </row>
    <row r="20" spans="1:6" x14ac:dyDescent="0.25">
      <c r="A20" s="2" t="s">
        <v>105</v>
      </c>
      <c r="B20" s="12">
        <v>50500</v>
      </c>
      <c r="C20" s="12">
        <f>B20-1500</f>
        <v>49000</v>
      </c>
      <c r="D20" s="12">
        <f t="shared" ref="D20:F20" si="5">C20-1500</f>
        <v>47500</v>
      </c>
      <c r="E20" s="12">
        <f>D20-1500-1500</f>
        <v>44500</v>
      </c>
      <c r="F20" s="12">
        <f t="shared" si="5"/>
        <v>43000</v>
      </c>
    </row>
    <row r="21" spans="1:6" x14ac:dyDescent="0.25">
      <c r="A21" s="2" t="s">
        <v>106</v>
      </c>
      <c r="B21" s="12">
        <v>77100</v>
      </c>
      <c r="C21" s="12">
        <v>69750</v>
      </c>
      <c r="D21" s="12">
        <v>65166</v>
      </c>
      <c r="E21" s="12">
        <v>67300</v>
      </c>
      <c r="F21" s="12">
        <v>56847</v>
      </c>
    </row>
    <row r="22" spans="1:6" x14ac:dyDescent="0.25">
      <c r="A22" s="2" t="s">
        <v>107</v>
      </c>
      <c r="B22" s="12">
        <f>SUM(B19:B21)</f>
        <v>127600</v>
      </c>
      <c r="C22" s="12">
        <f t="shared" ref="C22:F22" si="6">SUM(C19:C21)</f>
        <v>118750</v>
      </c>
      <c r="D22" s="12">
        <f t="shared" si="6"/>
        <v>116014</v>
      </c>
      <c r="E22" s="12">
        <f t="shared" si="6"/>
        <v>116137</v>
      </c>
      <c r="F22" s="12">
        <f t="shared" si="6"/>
        <v>115630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showGridLines="0" zoomScale="85" zoomScaleNormal="85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G126" sqref="G126"/>
    </sheetView>
  </sheetViews>
  <sheetFormatPr defaultRowHeight="12.75" x14ac:dyDescent="0.2"/>
  <cols>
    <col min="1" max="1" width="48.33203125" bestFit="1" customWidth="1"/>
    <col min="2" max="17" width="16.6640625" bestFit="1" customWidth="1"/>
  </cols>
  <sheetData>
    <row r="1" spans="1:17" x14ac:dyDescent="0.2">
      <c r="A1" t="s">
        <v>91</v>
      </c>
      <c r="B1" s="24" t="s">
        <v>14</v>
      </c>
      <c r="C1" s="24" t="s">
        <v>15</v>
      </c>
      <c r="D1" s="24" t="s">
        <v>16</v>
      </c>
      <c r="E1" s="24" t="s">
        <v>17</v>
      </c>
      <c r="F1" s="24" t="s">
        <v>18</v>
      </c>
      <c r="G1" s="24" t="s">
        <v>19</v>
      </c>
      <c r="H1" s="24" t="s">
        <v>20</v>
      </c>
      <c r="I1" s="24" t="s">
        <v>21</v>
      </c>
      <c r="J1" s="24" t="s">
        <v>22</v>
      </c>
      <c r="K1" s="24" t="s">
        <v>23</v>
      </c>
      <c r="L1" s="24" t="s">
        <v>24</v>
      </c>
      <c r="M1" s="24" t="s">
        <v>25</v>
      </c>
      <c r="N1" s="24" t="s">
        <v>26</v>
      </c>
      <c r="O1" s="24" t="s">
        <v>88</v>
      </c>
      <c r="P1" s="24" t="s">
        <v>89</v>
      </c>
      <c r="Q1" s="24" t="s">
        <v>90</v>
      </c>
    </row>
    <row r="2" spans="1:17" x14ac:dyDescent="0.2">
      <c r="A2" s="8" t="s">
        <v>11</v>
      </c>
      <c r="B2" s="9" t="s">
        <v>12</v>
      </c>
      <c r="C2" s="9" t="s">
        <v>12</v>
      </c>
      <c r="D2" s="9" t="s">
        <v>12</v>
      </c>
      <c r="E2" s="9" t="s">
        <v>12</v>
      </c>
      <c r="F2" s="9" t="s">
        <v>12</v>
      </c>
      <c r="G2" s="9" t="s">
        <v>12</v>
      </c>
      <c r="H2" s="9" t="s">
        <v>12</v>
      </c>
      <c r="I2" s="9" t="s">
        <v>12</v>
      </c>
      <c r="J2" s="9" t="s">
        <v>12</v>
      </c>
      <c r="K2" s="9" t="s">
        <v>12</v>
      </c>
      <c r="L2" s="9" t="s">
        <v>12</v>
      </c>
      <c r="M2" s="9" t="s">
        <v>12</v>
      </c>
      <c r="N2" s="9" t="s">
        <v>12</v>
      </c>
      <c r="O2" s="24" t="s">
        <v>12</v>
      </c>
      <c r="P2" s="24" t="s">
        <v>12</v>
      </c>
      <c r="Q2" s="24" t="s">
        <v>12</v>
      </c>
    </row>
    <row r="3" spans="1:17" x14ac:dyDescent="0.2">
      <c r="A3" s="8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25</v>
      </c>
      <c r="N3" s="9" t="s">
        <v>26</v>
      </c>
      <c r="O3" s="24" t="s">
        <v>88</v>
      </c>
      <c r="P3" s="24" t="s">
        <v>89</v>
      </c>
      <c r="Q3" s="24" t="s">
        <v>90</v>
      </c>
    </row>
    <row r="4" spans="1:17" x14ac:dyDescent="0.2">
      <c r="A4" s="9" t="s">
        <v>27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5"/>
      <c r="P4" s="25"/>
      <c r="Q4" s="25"/>
    </row>
    <row r="5" spans="1:17" x14ac:dyDescent="0.2">
      <c r="A5" s="9" t="s">
        <v>28</v>
      </c>
      <c r="B5" s="11">
        <v>309597.15000000002</v>
      </c>
      <c r="C5" s="11">
        <v>188446.78</v>
      </c>
      <c r="D5" s="11">
        <v>308110.09000000003</v>
      </c>
      <c r="E5" s="11">
        <v>401405.83</v>
      </c>
      <c r="F5" s="11">
        <v>384458.32</v>
      </c>
      <c r="G5" s="11">
        <v>168123.96</v>
      </c>
      <c r="H5" s="11">
        <v>348283.61</v>
      </c>
      <c r="I5" s="11">
        <v>140494.17000000001</v>
      </c>
      <c r="J5" s="11">
        <v>165124.20000000001</v>
      </c>
      <c r="K5" s="11">
        <v>214779.39</v>
      </c>
      <c r="L5" s="11">
        <v>144194.04</v>
      </c>
      <c r="M5" s="11">
        <v>196732.4</v>
      </c>
      <c r="N5" s="11">
        <v>366071.43</v>
      </c>
      <c r="O5" s="26">
        <v>207427.22</v>
      </c>
      <c r="P5" s="26">
        <v>4182534.79</v>
      </c>
      <c r="Q5" s="26">
        <v>392381.38</v>
      </c>
    </row>
    <row r="6" spans="1:17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25"/>
      <c r="P6" s="25"/>
      <c r="Q6" s="25"/>
    </row>
    <row r="7" spans="1:17" x14ac:dyDescent="0.2">
      <c r="A7" s="9" t="s">
        <v>30</v>
      </c>
      <c r="B7" s="11">
        <v>6369060.4500000002</v>
      </c>
      <c r="C7" s="11">
        <v>5400746.46</v>
      </c>
      <c r="D7" s="11">
        <v>6299750.7300000004</v>
      </c>
      <c r="E7" s="11">
        <v>5151860.51</v>
      </c>
      <c r="F7" s="11">
        <v>3747198.13</v>
      </c>
      <c r="G7" s="11">
        <v>3197683.4</v>
      </c>
      <c r="H7" s="11">
        <v>2383950.9700000002</v>
      </c>
      <c r="I7" s="11">
        <v>1566820.57</v>
      </c>
      <c r="J7" s="11">
        <v>1457599.47</v>
      </c>
      <c r="K7" s="11">
        <v>2310824.4700000002</v>
      </c>
      <c r="L7" s="11">
        <v>1635605.55</v>
      </c>
      <c r="M7" s="11">
        <v>2657892.48</v>
      </c>
      <c r="N7" s="11">
        <v>7432410.2699999996</v>
      </c>
      <c r="O7" s="26">
        <v>6860231.79</v>
      </c>
      <c r="P7" s="26">
        <v>7790001.9000000004</v>
      </c>
      <c r="Q7" s="26">
        <v>6104911.1699999999</v>
      </c>
    </row>
    <row r="8" spans="1:17" x14ac:dyDescent="0.2">
      <c r="A8" s="9" t="s">
        <v>31</v>
      </c>
      <c r="B8" s="11">
        <v>3441.91</v>
      </c>
      <c r="C8" s="11">
        <v>3814.2</v>
      </c>
      <c r="D8" s="11">
        <v>3359.74</v>
      </c>
      <c r="E8" s="11">
        <v>3051.45</v>
      </c>
      <c r="F8" s="11">
        <v>2202.09</v>
      </c>
      <c r="G8" s="11">
        <v>13002.09</v>
      </c>
      <c r="H8" s="11">
        <v>13848.18</v>
      </c>
      <c r="I8" s="11">
        <v>13928.4</v>
      </c>
      <c r="J8" s="11">
        <v>15397.4</v>
      </c>
      <c r="K8" s="11">
        <v>14656.12</v>
      </c>
      <c r="L8" s="11">
        <v>15589.47</v>
      </c>
      <c r="M8" s="11">
        <v>16269.16</v>
      </c>
      <c r="N8" s="11">
        <v>15153.55</v>
      </c>
      <c r="O8" s="26">
        <v>14976.61</v>
      </c>
      <c r="P8" s="26">
        <v>14976.61</v>
      </c>
      <c r="Q8" s="26">
        <v>14892.05</v>
      </c>
    </row>
    <row r="9" spans="1:17" x14ac:dyDescent="0.2">
      <c r="A9" s="9" t="s">
        <v>32</v>
      </c>
      <c r="B9" s="11">
        <v>375791.45</v>
      </c>
      <c r="C9" s="11">
        <v>257593.81</v>
      </c>
      <c r="D9" s="11">
        <v>195725.6</v>
      </c>
      <c r="E9" s="11">
        <v>173127.11</v>
      </c>
      <c r="F9" s="11">
        <v>32244.880000000001</v>
      </c>
      <c r="G9" s="11">
        <v>81112.649999999994</v>
      </c>
      <c r="H9" s="11">
        <v>198828.73</v>
      </c>
      <c r="I9" s="11">
        <v>199872.18</v>
      </c>
      <c r="J9" s="11">
        <v>889550.69</v>
      </c>
      <c r="K9" s="11">
        <v>334885.21999999997</v>
      </c>
      <c r="L9" s="11">
        <v>275436.65000000002</v>
      </c>
      <c r="M9" s="11">
        <v>440679.36</v>
      </c>
      <c r="N9" s="11">
        <v>529539.89</v>
      </c>
      <c r="O9" s="26">
        <v>1369472.45</v>
      </c>
      <c r="P9" s="26">
        <v>1267843.07</v>
      </c>
      <c r="Q9" s="26">
        <v>470309.89</v>
      </c>
    </row>
    <row r="10" spans="1:17" x14ac:dyDescent="0.2">
      <c r="A10" s="9" t="s">
        <v>33</v>
      </c>
      <c r="B10" s="10"/>
      <c r="C10" s="10"/>
      <c r="D10" s="11">
        <v>2504938.9900000002</v>
      </c>
      <c r="E10" s="11">
        <v>3046780.03</v>
      </c>
      <c r="F10" s="11">
        <v>4395163.9400000004</v>
      </c>
      <c r="G10" s="11">
        <v>4798965.6900000004</v>
      </c>
      <c r="H10" s="11">
        <v>2978975.94</v>
      </c>
      <c r="I10" s="11">
        <v>2568234.2599999998</v>
      </c>
      <c r="J10" s="11">
        <v>1276721.73</v>
      </c>
      <c r="K10" s="11">
        <v>1012168.66</v>
      </c>
      <c r="L10" s="11">
        <v>1024770.9</v>
      </c>
      <c r="M10" s="11">
        <v>575846.30000000005</v>
      </c>
      <c r="N10" s="10"/>
      <c r="O10" s="25"/>
      <c r="P10" s="25"/>
      <c r="Q10" s="25"/>
    </row>
    <row r="11" spans="1:17" x14ac:dyDescent="0.2">
      <c r="A11" s="9" t="s">
        <v>34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5"/>
      <c r="P11" s="25"/>
      <c r="Q11" s="25"/>
    </row>
    <row r="12" spans="1:17" x14ac:dyDescent="0.2">
      <c r="A12" s="9" t="s">
        <v>35</v>
      </c>
      <c r="B12" s="11">
        <v>480359.34</v>
      </c>
      <c r="C12" s="11">
        <v>484997.57</v>
      </c>
      <c r="D12" s="11">
        <v>520261.6</v>
      </c>
      <c r="E12" s="11">
        <v>549092.13</v>
      </c>
      <c r="F12" s="11">
        <v>553335.39</v>
      </c>
      <c r="G12" s="11">
        <v>571955.72</v>
      </c>
      <c r="H12" s="11">
        <v>671519.54</v>
      </c>
      <c r="I12" s="11">
        <v>633020.21</v>
      </c>
      <c r="J12" s="11">
        <v>617482.99</v>
      </c>
      <c r="K12" s="11">
        <v>594298.24</v>
      </c>
      <c r="L12" s="11">
        <v>575294.59</v>
      </c>
      <c r="M12" s="11">
        <v>609276.77</v>
      </c>
      <c r="N12" s="11">
        <v>601154.29</v>
      </c>
      <c r="O12" s="26">
        <v>600820.81000000006</v>
      </c>
      <c r="P12" s="26">
        <v>593693.56999999995</v>
      </c>
      <c r="Q12" s="26">
        <v>689562.46</v>
      </c>
    </row>
    <row r="13" spans="1:17" x14ac:dyDescent="0.2">
      <c r="A13" s="9" t="s">
        <v>36</v>
      </c>
      <c r="B13" s="11">
        <v>2357265.67</v>
      </c>
      <c r="C13" s="11">
        <v>1063002.3999999999</v>
      </c>
      <c r="D13" s="11">
        <v>248465.75</v>
      </c>
      <c r="E13" s="11">
        <v>539870.9</v>
      </c>
      <c r="F13" s="11">
        <v>1249915.8799999999</v>
      </c>
      <c r="G13" s="11">
        <v>1637946.53</v>
      </c>
      <c r="H13" s="11">
        <v>1638107.01</v>
      </c>
      <c r="I13" s="11">
        <v>1638107.01</v>
      </c>
      <c r="J13" s="11">
        <v>1560039.01</v>
      </c>
      <c r="K13" s="11">
        <v>1560039.01</v>
      </c>
      <c r="L13" s="11">
        <v>1560039.01</v>
      </c>
      <c r="M13" s="11">
        <v>1560039.01</v>
      </c>
      <c r="N13" s="11">
        <v>875744.24</v>
      </c>
      <c r="O13" s="26">
        <v>425656.64</v>
      </c>
      <c r="P13" s="26">
        <v>401058.91</v>
      </c>
      <c r="Q13" s="26">
        <v>221563.11</v>
      </c>
    </row>
    <row r="14" spans="1:17" x14ac:dyDescent="0.2">
      <c r="A14" s="9" t="s">
        <v>37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25"/>
      <c r="P14" s="25"/>
      <c r="Q14" s="25"/>
    </row>
    <row r="15" spans="1:17" x14ac:dyDescent="0.2">
      <c r="A15" s="9" t="s">
        <v>38</v>
      </c>
      <c r="B15" s="11">
        <v>1389054.53</v>
      </c>
      <c r="C15" s="11">
        <v>1268051.3799999999</v>
      </c>
      <c r="D15" s="11">
        <v>723311.35</v>
      </c>
      <c r="E15" s="11">
        <v>436648.55</v>
      </c>
      <c r="F15" s="11">
        <v>411832.06</v>
      </c>
      <c r="G15" s="11">
        <v>156281.01</v>
      </c>
      <c r="H15" s="11">
        <v>376067.97</v>
      </c>
      <c r="I15" s="11">
        <v>445611.05</v>
      </c>
      <c r="J15" s="11">
        <v>620876.77</v>
      </c>
      <c r="K15" s="11">
        <v>964823.84</v>
      </c>
      <c r="L15" s="11">
        <v>874972.12</v>
      </c>
      <c r="M15" s="11">
        <v>1262788.1100000001</v>
      </c>
      <c r="N15" s="11">
        <v>471468.41</v>
      </c>
      <c r="O15" s="26">
        <v>362822.89</v>
      </c>
      <c r="P15" s="26">
        <v>-105712.71</v>
      </c>
      <c r="Q15" s="26">
        <v>184035.81</v>
      </c>
    </row>
    <row r="16" spans="1:17" x14ac:dyDescent="0.2">
      <c r="A16" s="9" t="s">
        <v>31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5"/>
      <c r="P16" s="25"/>
      <c r="Q16" s="25"/>
    </row>
    <row r="17" spans="1:17" x14ac:dyDescent="0.2">
      <c r="A17" s="9" t="s">
        <v>39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5"/>
      <c r="P17" s="25"/>
      <c r="Q17" s="25"/>
    </row>
    <row r="18" spans="1:17" x14ac:dyDescent="0.2">
      <c r="A18" s="9" t="s">
        <v>40</v>
      </c>
      <c r="B18" s="11">
        <v>447403</v>
      </c>
      <c r="C18" s="10"/>
      <c r="D18" s="10"/>
      <c r="E18" s="10"/>
      <c r="F18" s="10"/>
      <c r="G18" s="10"/>
      <c r="H18" s="11">
        <v>413915</v>
      </c>
      <c r="I18" s="11">
        <v>413915</v>
      </c>
      <c r="J18" s="11">
        <v>413915</v>
      </c>
      <c r="K18" s="11">
        <v>1032174</v>
      </c>
      <c r="L18" s="11">
        <v>413915</v>
      </c>
      <c r="M18" s="11">
        <v>413915</v>
      </c>
      <c r="N18" s="11">
        <v>413915</v>
      </c>
      <c r="O18" s="26">
        <v>413915</v>
      </c>
      <c r="P18" s="26">
        <v>413915</v>
      </c>
      <c r="Q18" s="26">
        <v>-631505</v>
      </c>
    </row>
    <row r="19" spans="1:17" x14ac:dyDescent="0.2">
      <c r="A19" s="9" t="s">
        <v>41</v>
      </c>
      <c r="B19" s="11">
        <v>433174.31</v>
      </c>
      <c r="C19" s="10"/>
      <c r="D19" s="10"/>
      <c r="E19" s="10"/>
      <c r="F19" s="10"/>
      <c r="G19" s="10"/>
      <c r="H19" s="11">
        <v>314254.31</v>
      </c>
      <c r="I19" s="11">
        <v>314254.31</v>
      </c>
      <c r="J19" s="11">
        <v>314254.31</v>
      </c>
      <c r="K19" s="11">
        <v>469269.31</v>
      </c>
      <c r="L19" s="11">
        <v>314254.31</v>
      </c>
      <c r="M19" s="11">
        <v>314254.31</v>
      </c>
      <c r="N19" s="11">
        <v>314254.31</v>
      </c>
      <c r="O19" s="26">
        <v>314254.31</v>
      </c>
      <c r="P19" s="26">
        <v>314254.31</v>
      </c>
      <c r="Q19" s="26">
        <v>131757.31</v>
      </c>
    </row>
    <row r="20" spans="1:17" x14ac:dyDescent="0.2">
      <c r="A20" s="9" t="s">
        <v>42</v>
      </c>
      <c r="B20" s="11">
        <v>1189537.5900000001</v>
      </c>
      <c r="C20" s="11">
        <v>1366491.49</v>
      </c>
      <c r="D20" s="11">
        <v>1146332.8799999999</v>
      </c>
      <c r="E20" s="11">
        <v>1001353.82</v>
      </c>
      <c r="F20" s="11">
        <v>718767.11</v>
      </c>
      <c r="G20" s="11">
        <v>580807.91</v>
      </c>
      <c r="H20" s="11">
        <v>678071.44</v>
      </c>
      <c r="I20" s="11">
        <v>714365.82</v>
      </c>
      <c r="J20" s="11">
        <v>656978.79</v>
      </c>
      <c r="K20" s="11">
        <v>696699.33</v>
      </c>
      <c r="L20" s="11">
        <v>1115690.6499999999</v>
      </c>
      <c r="M20" s="11">
        <v>808163.62</v>
      </c>
      <c r="N20" s="11">
        <v>993189.49</v>
      </c>
      <c r="O20" s="26">
        <v>907147.99</v>
      </c>
      <c r="P20" s="26">
        <v>623597.30000000005</v>
      </c>
      <c r="Q20" s="26">
        <v>483472.89</v>
      </c>
    </row>
    <row r="21" spans="1:17" x14ac:dyDescent="0.2">
      <c r="A21" s="9" t="s">
        <v>43</v>
      </c>
      <c r="B21" s="11">
        <v>13354685.4</v>
      </c>
      <c r="C21" s="11">
        <v>10033144.09</v>
      </c>
      <c r="D21" s="11">
        <v>11950256.73</v>
      </c>
      <c r="E21" s="11">
        <v>11303190.33</v>
      </c>
      <c r="F21" s="11">
        <v>11495117.800000001</v>
      </c>
      <c r="G21" s="11">
        <v>11205878.960000001</v>
      </c>
      <c r="H21" s="11">
        <v>10015822.699999999</v>
      </c>
      <c r="I21" s="11">
        <v>8648622.9800000004</v>
      </c>
      <c r="J21" s="11">
        <v>7987940.3600000003</v>
      </c>
      <c r="K21" s="11">
        <v>9204617.5899999999</v>
      </c>
      <c r="L21" s="11">
        <v>7949762.29</v>
      </c>
      <c r="M21" s="11">
        <v>8855856.5199999996</v>
      </c>
      <c r="N21" s="11">
        <v>12012900.880000001</v>
      </c>
      <c r="O21" s="26">
        <v>11476725.710000001</v>
      </c>
      <c r="P21" s="26">
        <v>15496162.75</v>
      </c>
      <c r="Q21" s="26">
        <v>8061381.0700000003</v>
      </c>
    </row>
    <row r="22" spans="1:17" x14ac:dyDescent="0.2">
      <c r="A22" s="9" t="s">
        <v>11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5"/>
      <c r="P22" s="25"/>
      <c r="Q22" s="25"/>
    </row>
    <row r="23" spans="1:17" x14ac:dyDescent="0.2">
      <c r="A23" s="9" t="s">
        <v>44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25"/>
      <c r="P23" s="25"/>
      <c r="Q23" s="25"/>
    </row>
    <row r="24" spans="1:17" x14ac:dyDescent="0.2">
      <c r="A24" s="9" t="s">
        <v>42</v>
      </c>
      <c r="B24" s="11">
        <v>1435014.12</v>
      </c>
      <c r="C24" s="11">
        <v>1435014.12</v>
      </c>
      <c r="D24" s="11">
        <v>1435014.12</v>
      </c>
      <c r="E24" s="11">
        <v>1127826.3500000001</v>
      </c>
      <c r="F24" s="11">
        <v>1127826.3500000001</v>
      </c>
      <c r="G24" s="11">
        <v>1127826.3500000001</v>
      </c>
      <c r="H24" s="11">
        <v>1275935.58</v>
      </c>
      <c r="I24" s="11">
        <v>1275935.58</v>
      </c>
      <c r="J24" s="11">
        <v>1275935.58</v>
      </c>
      <c r="K24" s="11">
        <v>1341393.44</v>
      </c>
      <c r="L24" s="11">
        <v>1341393.44</v>
      </c>
      <c r="M24" s="11">
        <v>1341393.44</v>
      </c>
      <c r="N24" s="11">
        <v>1470489.22</v>
      </c>
      <c r="O24" s="26">
        <v>1470489.22</v>
      </c>
      <c r="P24" s="26">
        <v>1470489.22</v>
      </c>
      <c r="Q24" s="26">
        <v>1413714.75</v>
      </c>
    </row>
    <row r="25" spans="1:17" x14ac:dyDescent="0.2">
      <c r="A25" s="9" t="s">
        <v>45</v>
      </c>
      <c r="B25" s="11">
        <v>1435014.12</v>
      </c>
      <c r="C25" s="11">
        <v>1435014.12</v>
      </c>
      <c r="D25" s="11">
        <v>1435014.12</v>
      </c>
      <c r="E25" s="11">
        <v>1127826.3500000001</v>
      </c>
      <c r="F25" s="11">
        <v>1127826.3500000001</v>
      </c>
      <c r="G25" s="11">
        <v>1127826.3500000001</v>
      </c>
      <c r="H25" s="11">
        <v>1275935.58</v>
      </c>
      <c r="I25" s="11">
        <v>1275935.58</v>
      </c>
      <c r="J25" s="11">
        <v>1275935.58</v>
      </c>
      <c r="K25" s="11">
        <v>1341393.44</v>
      </c>
      <c r="L25" s="11">
        <v>1341393.44</v>
      </c>
      <c r="M25" s="11">
        <v>1341393.44</v>
      </c>
      <c r="N25" s="11">
        <v>1470489.22</v>
      </c>
      <c r="O25" s="26">
        <v>1470489.22</v>
      </c>
      <c r="P25" s="26">
        <v>1470489.22</v>
      </c>
      <c r="Q25" s="26">
        <v>1413714.75</v>
      </c>
    </row>
    <row r="26" spans="1:17" x14ac:dyDescent="0.2">
      <c r="A26" s="9" t="s">
        <v>11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5"/>
      <c r="P26" s="25"/>
      <c r="Q26" s="25"/>
    </row>
    <row r="27" spans="1:17" x14ac:dyDescent="0.2">
      <c r="A27" s="9" t="s">
        <v>46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5"/>
      <c r="P27" s="25"/>
      <c r="Q27" s="25"/>
    </row>
    <row r="28" spans="1:17" x14ac:dyDescent="0.2">
      <c r="A28" s="9" t="s">
        <v>47</v>
      </c>
      <c r="B28" s="11">
        <v>260596603.58000001</v>
      </c>
      <c r="C28" s="11">
        <v>260856508.53</v>
      </c>
      <c r="D28" s="11">
        <v>261587994.24000001</v>
      </c>
      <c r="E28" s="11">
        <v>262302747.94999999</v>
      </c>
      <c r="F28" s="11">
        <v>263702102.59</v>
      </c>
      <c r="G28" s="11">
        <v>264618559.25999999</v>
      </c>
      <c r="H28" s="11">
        <v>265720040.19999999</v>
      </c>
      <c r="I28" s="11">
        <v>266864763.12</v>
      </c>
      <c r="J28" s="11">
        <v>267866453.62</v>
      </c>
      <c r="K28" s="11">
        <v>268546471.44999999</v>
      </c>
      <c r="L28" s="11">
        <v>269640192.10000002</v>
      </c>
      <c r="M28" s="11">
        <v>270560360.48000002</v>
      </c>
      <c r="N28" s="11">
        <v>268181602.31999999</v>
      </c>
      <c r="O28" s="26">
        <v>268298139</v>
      </c>
      <c r="P28" s="26">
        <v>268752284.18000001</v>
      </c>
      <c r="Q28" s="26">
        <v>269510497.82999998</v>
      </c>
    </row>
    <row r="29" spans="1:17" x14ac:dyDescent="0.2">
      <c r="A29" s="9" t="s">
        <v>48</v>
      </c>
      <c r="B29" s="11">
        <v>-114872069.79000001</v>
      </c>
      <c r="C29" s="11">
        <v>-115296055.20999999</v>
      </c>
      <c r="D29" s="11">
        <v>-115826324.01000001</v>
      </c>
      <c r="E29" s="11">
        <v>-116428227.34</v>
      </c>
      <c r="F29" s="11">
        <v>-117042728.08</v>
      </c>
      <c r="G29" s="11">
        <v>-117472228.18000001</v>
      </c>
      <c r="H29" s="11">
        <v>-117923722.81</v>
      </c>
      <c r="I29" s="11">
        <v>-118449948.90000001</v>
      </c>
      <c r="J29" s="11">
        <v>-118885430.45</v>
      </c>
      <c r="K29" s="11">
        <v>-118955296.04000001</v>
      </c>
      <c r="L29" s="11">
        <v>-119359607.33</v>
      </c>
      <c r="M29" s="11">
        <v>-119865600.36</v>
      </c>
      <c r="N29" s="11">
        <v>-117142440.95</v>
      </c>
      <c r="O29" s="26">
        <v>-117754042.13</v>
      </c>
      <c r="P29" s="26">
        <v>-118378482.38</v>
      </c>
      <c r="Q29" s="26">
        <v>-118927358.56999999</v>
      </c>
    </row>
    <row r="30" spans="1:17" x14ac:dyDescent="0.2">
      <c r="A30" s="9" t="s">
        <v>49</v>
      </c>
      <c r="B30" s="11">
        <v>145724533.78999999</v>
      </c>
      <c r="C30" s="11">
        <v>145560453.31999999</v>
      </c>
      <c r="D30" s="11">
        <v>145761670.22999999</v>
      </c>
      <c r="E30" s="11">
        <v>145874520.61000001</v>
      </c>
      <c r="F30" s="11">
        <v>146659374.50999999</v>
      </c>
      <c r="G30" s="11">
        <v>147146331.08000001</v>
      </c>
      <c r="H30" s="11">
        <v>147796317.38999999</v>
      </c>
      <c r="I30" s="11">
        <v>148414814.22</v>
      </c>
      <c r="J30" s="11">
        <v>148981023.16999999</v>
      </c>
      <c r="K30" s="11">
        <v>149591175.41</v>
      </c>
      <c r="L30" s="11">
        <v>150280584.77000001</v>
      </c>
      <c r="M30" s="11">
        <v>150694760.12</v>
      </c>
      <c r="N30" s="11">
        <v>151039161.37</v>
      </c>
      <c r="O30" s="26">
        <v>150544096.87</v>
      </c>
      <c r="P30" s="26">
        <v>150373801.80000001</v>
      </c>
      <c r="Q30" s="26">
        <v>150583139.25999999</v>
      </c>
    </row>
    <row r="31" spans="1:17" x14ac:dyDescent="0.2">
      <c r="A31" s="9" t="s">
        <v>11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5"/>
      <c r="P31" s="25"/>
      <c r="Q31" s="25"/>
    </row>
    <row r="32" spans="1:17" x14ac:dyDescent="0.2">
      <c r="A32" s="9" t="s">
        <v>50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5"/>
      <c r="P32" s="25"/>
      <c r="Q32" s="25"/>
    </row>
    <row r="33" spans="1:17" x14ac:dyDescent="0.2">
      <c r="A33" s="9" t="s">
        <v>51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5"/>
      <c r="P33" s="25"/>
      <c r="Q33" s="25"/>
    </row>
    <row r="34" spans="1:17" x14ac:dyDescent="0.2">
      <c r="A34" s="9" t="s">
        <v>52</v>
      </c>
      <c r="B34" s="11">
        <v>3112525.8</v>
      </c>
      <c r="C34" s="11">
        <v>3099879.54</v>
      </c>
      <c r="D34" s="11">
        <v>3089821.69</v>
      </c>
      <c r="E34" s="11">
        <v>3067757.67</v>
      </c>
      <c r="F34" s="11">
        <v>3046037.91</v>
      </c>
      <c r="G34" s="11">
        <v>3018398.22</v>
      </c>
      <c r="H34" s="11">
        <v>3008133.32</v>
      </c>
      <c r="I34" s="11">
        <v>2963129.32</v>
      </c>
      <c r="J34" s="11">
        <v>2936333.53</v>
      </c>
      <c r="K34" s="11">
        <v>2908045.8</v>
      </c>
      <c r="L34" s="11">
        <v>2884704.97</v>
      </c>
      <c r="M34" s="11">
        <v>2866979.51</v>
      </c>
      <c r="N34" s="11">
        <v>2999524.3</v>
      </c>
      <c r="O34" s="26">
        <v>2983843.33</v>
      </c>
      <c r="P34" s="26">
        <v>2983121.99</v>
      </c>
      <c r="Q34" s="26">
        <v>3046882.26</v>
      </c>
    </row>
    <row r="35" spans="1:17" x14ac:dyDescent="0.2">
      <c r="A35" s="9" t="s">
        <v>53</v>
      </c>
      <c r="B35" s="11">
        <v>12293378.619999999</v>
      </c>
      <c r="C35" s="11">
        <v>12284571.24</v>
      </c>
      <c r="D35" s="11">
        <v>12309665.02</v>
      </c>
      <c r="E35" s="11">
        <v>15977456.17</v>
      </c>
      <c r="F35" s="11">
        <v>15995306.52</v>
      </c>
      <c r="G35" s="11">
        <v>15998872.74</v>
      </c>
      <c r="H35" s="11">
        <v>10622622.92</v>
      </c>
      <c r="I35" s="11">
        <v>10628504.199999999</v>
      </c>
      <c r="J35" s="11">
        <v>10063574.15</v>
      </c>
      <c r="K35" s="11">
        <v>10210311.050000001</v>
      </c>
      <c r="L35" s="11">
        <v>10216584.93</v>
      </c>
      <c r="M35" s="11">
        <v>10222459.99</v>
      </c>
      <c r="N35" s="11">
        <v>5931357.2599999998</v>
      </c>
      <c r="O35" s="26">
        <v>5893627.9500000002</v>
      </c>
      <c r="P35" s="26">
        <v>5888639.3799999999</v>
      </c>
      <c r="Q35" s="26">
        <v>6373737.5300000003</v>
      </c>
    </row>
    <row r="36" spans="1:17" x14ac:dyDescent="0.2">
      <c r="A36" s="9" t="s">
        <v>54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25"/>
      <c r="P36" s="25"/>
      <c r="Q36" s="25"/>
    </row>
    <row r="37" spans="1:17" x14ac:dyDescent="0.2">
      <c r="A37" s="9" t="s">
        <v>31</v>
      </c>
      <c r="B37" s="11">
        <v>1193927.8999999999</v>
      </c>
      <c r="C37" s="11">
        <v>5955161.9000000004</v>
      </c>
      <c r="D37" s="11">
        <v>5917011.9000000004</v>
      </c>
      <c r="E37" s="11">
        <v>5250835.83</v>
      </c>
      <c r="F37" s="11">
        <v>5119662.83</v>
      </c>
      <c r="G37" s="11">
        <v>5111943.83</v>
      </c>
      <c r="H37" s="11">
        <v>587626.64</v>
      </c>
      <c r="I37" s="11">
        <v>579907.64</v>
      </c>
      <c r="J37" s="11">
        <v>572188.64</v>
      </c>
      <c r="K37" s="11">
        <v>623360.79</v>
      </c>
      <c r="L37" s="11">
        <v>592484.79</v>
      </c>
      <c r="M37" s="11">
        <v>598482.79</v>
      </c>
      <c r="N37" s="11">
        <v>627455.23</v>
      </c>
      <c r="O37" s="26">
        <v>627455.23</v>
      </c>
      <c r="P37" s="26">
        <v>627455.23</v>
      </c>
      <c r="Q37" s="26">
        <v>538470</v>
      </c>
    </row>
    <row r="38" spans="1:17" x14ac:dyDescent="0.2">
      <c r="A38" s="9" t="s">
        <v>55</v>
      </c>
      <c r="B38" s="11">
        <v>16599832.32</v>
      </c>
      <c r="C38" s="11">
        <v>21339612.68</v>
      </c>
      <c r="D38" s="11">
        <v>21316498.609999999</v>
      </c>
      <c r="E38" s="11">
        <v>24296049.670000002</v>
      </c>
      <c r="F38" s="11">
        <v>24161007.260000002</v>
      </c>
      <c r="G38" s="11">
        <v>24129214.789999999</v>
      </c>
      <c r="H38" s="11">
        <v>14218382.880000001</v>
      </c>
      <c r="I38" s="11">
        <v>14171541.16</v>
      </c>
      <c r="J38" s="11">
        <v>13572096.32</v>
      </c>
      <c r="K38" s="11">
        <v>13741717.640000001</v>
      </c>
      <c r="L38" s="11">
        <v>13693774.689999999</v>
      </c>
      <c r="M38" s="11">
        <v>13687922.289999999</v>
      </c>
      <c r="N38" s="11">
        <v>9558336.7899999991</v>
      </c>
      <c r="O38" s="26">
        <v>9504926.5099999998</v>
      </c>
      <c r="P38" s="26">
        <v>9499216.5999999996</v>
      </c>
      <c r="Q38" s="26">
        <v>9959089.7899999991</v>
      </c>
    </row>
    <row r="39" spans="1:17" x14ac:dyDescent="0.2">
      <c r="A39" s="9" t="s">
        <v>11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25"/>
      <c r="P39" s="25"/>
      <c r="Q39" s="25"/>
    </row>
    <row r="40" spans="1:17" x14ac:dyDescent="0.2">
      <c r="A40" s="9" t="s">
        <v>56</v>
      </c>
      <c r="B40" s="11">
        <v>177114065.63</v>
      </c>
      <c r="C40" s="11">
        <v>178368224.21000001</v>
      </c>
      <c r="D40" s="11">
        <v>180463439.69</v>
      </c>
      <c r="E40" s="11">
        <v>182601586.96000001</v>
      </c>
      <c r="F40" s="11">
        <v>183443325.91999999</v>
      </c>
      <c r="G40" s="11">
        <v>183609251.18000001</v>
      </c>
      <c r="H40" s="11">
        <v>173306458.55000001</v>
      </c>
      <c r="I40" s="11">
        <v>172510913.94</v>
      </c>
      <c r="J40" s="11">
        <v>171816995.43000001</v>
      </c>
      <c r="K40" s="11">
        <v>173878904.08000001</v>
      </c>
      <c r="L40" s="11">
        <v>173265515.19</v>
      </c>
      <c r="M40" s="11">
        <v>174579932.37</v>
      </c>
      <c r="N40" s="11">
        <v>174080888.25999999</v>
      </c>
      <c r="O40" s="26">
        <v>172996238.31</v>
      </c>
      <c r="P40" s="26">
        <v>176839670.37</v>
      </c>
      <c r="Q40" s="26">
        <v>170017324.87</v>
      </c>
    </row>
    <row r="41" spans="1:17" x14ac:dyDescent="0.2">
      <c r="A41" s="9" t="s">
        <v>11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25"/>
      <c r="P41" s="25"/>
      <c r="Q41" s="25"/>
    </row>
    <row r="42" spans="1:17" x14ac:dyDescent="0.2">
      <c r="A42" s="9" t="s">
        <v>57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25"/>
      <c r="P42" s="25"/>
      <c r="Q42" s="25"/>
    </row>
    <row r="43" spans="1:17" x14ac:dyDescent="0.2">
      <c r="A43" s="9" t="s">
        <v>58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25"/>
      <c r="P43" s="25"/>
      <c r="Q43" s="25"/>
    </row>
    <row r="44" spans="1:17" x14ac:dyDescent="0.2">
      <c r="A44" s="9" t="s">
        <v>59</v>
      </c>
      <c r="B44" s="11">
        <v>2905560.08</v>
      </c>
      <c r="C44" s="11">
        <v>1337801.01</v>
      </c>
      <c r="D44" s="11">
        <v>3094096.81</v>
      </c>
      <c r="E44" s="11">
        <v>2346542.6</v>
      </c>
      <c r="F44" s="11">
        <v>2254471.0299999998</v>
      </c>
      <c r="G44" s="11">
        <v>1467645.95</v>
      </c>
      <c r="H44" s="11">
        <v>1881843.92</v>
      </c>
      <c r="I44" s="11">
        <v>1294461.05</v>
      </c>
      <c r="J44" s="11">
        <v>1204613.42</v>
      </c>
      <c r="K44" s="11">
        <v>2336459.0499999998</v>
      </c>
      <c r="L44" s="11">
        <v>1567534.66</v>
      </c>
      <c r="M44" s="11">
        <v>1760150.98</v>
      </c>
      <c r="N44" s="11">
        <v>3092078.56</v>
      </c>
      <c r="O44" s="26">
        <v>1995938.33</v>
      </c>
      <c r="P44" s="26">
        <v>1926794.41</v>
      </c>
      <c r="Q44" s="26">
        <v>2815190.31</v>
      </c>
    </row>
    <row r="45" spans="1:17" x14ac:dyDescent="0.2">
      <c r="A45" s="9" t="s">
        <v>32</v>
      </c>
      <c r="B45" s="11">
        <v>1088069.73</v>
      </c>
      <c r="C45" s="11">
        <v>270388.07</v>
      </c>
      <c r="D45" s="11">
        <v>282567.45</v>
      </c>
      <c r="E45" s="11">
        <v>331210.13</v>
      </c>
      <c r="F45" s="11">
        <v>919559.46</v>
      </c>
      <c r="G45" s="11">
        <v>1081482.06</v>
      </c>
      <c r="H45" s="11">
        <v>196614.69</v>
      </c>
      <c r="I45" s="11">
        <v>154014.07</v>
      </c>
      <c r="J45" s="11">
        <v>126059.72</v>
      </c>
      <c r="K45" s="11">
        <v>257126.79</v>
      </c>
      <c r="L45" s="11">
        <v>404142.75</v>
      </c>
      <c r="M45" s="11">
        <v>320117.98</v>
      </c>
      <c r="N45" s="11">
        <v>893780.75</v>
      </c>
      <c r="O45" s="26">
        <v>740933.87</v>
      </c>
      <c r="P45" s="26">
        <v>833355.08</v>
      </c>
      <c r="Q45" s="26">
        <v>1425749.31</v>
      </c>
    </row>
    <row r="46" spans="1:17" x14ac:dyDescent="0.2">
      <c r="A46" s="9" t="s">
        <v>60</v>
      </c>
      <c r="B46" s="11">
        <v>2836845.94</v>
      </c>
      <c r="C46" s="11">
        <v>144937.96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>
        <v>14283421.33</v>
      </c>
      <c r="O46" s="26">
        <v>12114442.57</v>
      </c>
      <c r="P46" s="26">
        <v>13183292.66</v>
      </c>
      <c r="Q46" s="26">
        <v>6131512.9299999997</v>
      </c>
    </row>
    <row r="47" spans="1:17" x14ac:dyDescent="0.2">
      <c r="A47" s="9" t="s">
        <v>61</v>
      </c>
      <c r="B47" s="21">
        <v>1500000</v>
      </c>
      <c r="C47" s="21">
        <v>1500000</v>
      </c>
      <c r="D47" s="21">
        <v>1500000</v>
      </c>
      <c r="E47" s="21">
        <v>1500000</v>
      </c>
      <c r="F47" s="21">
        <v>1500000</v>
      </c>
      <c r="G47" s="21">
        <v>1500000</v>
      </c>
      <c r="H47" s="21">
        <v>1500000</v>
      </c>
      <c r="I47" s="21">
        <v>1500000</v>
      </c>
      <c r="J47" s="21">
        <v>1500000</v>
      </c>
      <c r="K47" s="21">
        <v>1500000</v>
      </c>
      <c r="L47" s="21">
        <v>1500000</v>
      </c>
      <c r="M47" s="21">
        <v>1500000</v>
      </c>
      <c r="N47" s="21">
        <v>1500000</v>
      </c>
      <c r="O47" s="21">
        <v>1500000</v>
      </c>
      <c r="P47" s="21">
        <v>1500000</v>
      </c>
      <c r="Q47" s="21">
        <v>1500000</v>
      </c>
    </row>
    <row r="48" spans="1:17" x14ac:dyDescent="0.2">
      <c r="A48" s="9" t="s">
        <v>62</v>
      </c>
      <c r="B48" s="11">
        <v>54433.33</v>
      </c>
      <c r="C48" s="11">
        <v>221238.04</v>
      </c>
      <c r="D48" s="11">
        <v>381033.33</v>
      </c>
      <c r="E48" s="11">
        <v>54433.33</v>
      </c>
      <c r="F48" s="11">
        <v>217733.33</v>
      </c>
      <c r="G48" s="11">
        <v>381033.33</v>
      </c>
      <c r="H48" s="11">
        <v>54433.33</v>
      </c>
      <c r="I48" s="11">
        <v>217733.33</v>
      </c>
      <c r="J48" s="11">
        <v>381033.33</v>
      </c>
      <c r="K48" s="11">
        <v>54433.33</v>
      </c>
      <c r="L48" s="11">
        <v>217733.33</v>
      </c>
      <c r="M48" s="11">
        <v>381033.33</v>
      </c>
      <c r="N48" s="11">
        <v>52658.33</v>
      </c>
      <c r="O48" s="26">
        <v>210633.33</v>
      </c>
      <c r="P48" s="26">
        <v>368608.33</v>
      </c>
      <c r="Q48" s="26">
        <v>52658.33</v>
      </c>
    </row>
    <row r="49" spans="1:17" x14ac:dyDescent="0.2">
      <c r="A49" s="9" t="s">
        <v>63</v>
      </c>
      <c r="B49" s="11">
        <v>3912187.87</v>
      </c>
      <c r="C49" s="11">
        <v>4228932.01</v>
      </c>
      <c r="D49" s="11">
        <v>2294817.8199999998</v>
      </c>
      <c r="E49" s="11">
        <v>2499652.36</v>
      </c>
      <c r="F49" s="11">
        <v>2713656.62</v>
      </c>
      <c r="G49" s="11">
        <v>3113457.96</v>
      </c>
      <c r="H49" s="11">
        <v>3342996.68</v>
      </c>
      <c r="I49" s="11">
        <v>3502824.17</v>
      </c>
      <c r="J49" s="11">
        <v>3850535.78</v>
      </c>
      <c r="K49" s="11">
        <v>4277886.41</v>
      </c>
      <c r="L49" s="11">
        <v>4661899.71</v>
      </c>
      <c r="M49" s="11">
        <v>5059794.3</v>
      </c>
      <c r="N49" s="11">
        <v>5142302.3</v>
      </c>
      <c r="O49" s="26">
        <v>5427952.1100000003</v>
      </c>
      <c r="P49" s="26">
        <v>5015754.0999999996</v>
      </c>
      <c r="Q49" s="26">
        <v>4930193.1500000004</v>
      </c>
    </row>
    <row r="50" spans="1:17" x14ac:dyDescent="0.2">
      <c r="A50" s="9" t="s">
        <v>64</v>
      </c>
      <c r="B50" s="10"/>
      <c r="C50" s="11">
        <v>-447403</v>
      </c>
      <c r="D50" s="11">
        <v>-447403</v>
      </c>
      <c r="E50" s="11">
        <v>45150</v>
      </c>
      <c r="F50" s="11">
        <v>-106064</v>
      </c>
      <c r="G50" s="11">
        <v>-170352</v>
      </c>
      <c r="H50" s="10"/>
      <c r="I50" s="11">
        <v>-240107</v>
      </c>
      <c r="J50" s="11">
        <v>-615279</v>
      </c>
      <c r="K50" s="10"/>
      <c r="L50" s="11">
        <v>-834358</v>
      </c>
      <c r="M50" s="11">
        <v>-1041366</v>
      </c>
      <c r="N50" s="11">
        <v>590224</v>
      </c>
      <c r="O50" s="26">
        <v>590224</v>
      </c>
      <c r="P50" s="26">
        <v>590224</v>
      </c>
      <c r="Q50" s="26">
        <v>590224</v>
      </c>
    </row>
    <row r="51" spans="1:17" x14ac:dyDescent="0.2">
      <c r="A51" s="9" t="s">
        <v>65</v>
      </c>
      <c r="B51" s="10"/>
      <c r="C51" s="11">
        <v>-427366.31</v>
      </c>
      <c r="D51" s="11">
        <v>-420190.31</v>
      </c>
      <c r="E51" s="11">
        <v>-199201.31</v>
      </c>
      <c r="F51" s="11">
        <v>-237160.31</v>
      </c>
      <c r="G51" s="11">
        <v>-253211.31</v>
      </c>
      <c r="H51" s="10"/>
      <c r="I51" s="11">
        <v>-60177</v>
      </c>
      <c r="J51" s="11">
        <v>-154205</v>
      </c>
      <c r="K51" s="10"/>
      <c r="L51" s="11">
        <v>-209175</v>
      </c>
      <c r="M51" s="11">
        <v>-261057</v>
      </c>
      <c r="N51" s="11">
        <v>148089</v>
      </c>
      <c r="O51" s="26">
        <v>148089</v>
      </c>
      <c r="P51" s="26">
        <v>148089</v>
      </c>
      <c r="Q51" s="26">
        <v>148089</v>
      </c>
    </row>
    <row r="52" spans="1:17" x14ac:dyDescent="0.2">
      <c r="A52" s="9" t="s">
        <v>66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25"/>
      <c r="P52" s="25"/>
      <c r="Q52" s="25"/>
    </row>
    <row r="53" spans="1:17" x14ac:dyDescent="0.2">
      <c r="A53" s="9" t="s">
        <v>67</v>
      </c>
      <c r="B53" s="10"/>
      <c r="C53" s="11">
        <v>-510</v>
      </c>
      <c r="D53" s="11">
        <v>-510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25"/>
      <c r="P53" s="25"/>
      <c r="Q53" s="25"/>
    </row>
    <row r="54" spans="1:17" x14ac:dyDescent="0.2">
      <c r="A54" s="9" t="s">
        <v>31</v>
      </c>
      <c r="B54" s="11">
        <v>69430.39</v>
      </c>
      <c r="C54" s="11">
        <v>59283.7</v>
      </c>
      <c r="D54" s="11">
        <v>77357.23</v>
      </c>
      <c r="E54" s="11">
        <v>65313.91</v>
      </c>
      <c r="F54" s="11">
        <v>72570.95</v>
      </c>
      <c r="G54" s="11">
        <v>80695.03</v>
      </c>
      <c r="H54" s="11">
        <v>76456.429999999993</v>
      </c>
      <c r="I54" s="11">
        <v>86076.79</v>
      </c>
      <c r="J54" s="11">
        <v>95568.7</v>
      </c>
      <c r="K54" s="11">
        <v>99289.06</v>
      </c>
      <c r="L54" s="11">
        <v>108914.02</v>
      </c>
      <c r="M54" s="11">
        <v>119264.17</v>
      </c>
      <c r="N54" s="11">
        <v>127339.97</v>
      </c>
      <c r="O54" s="26">
        <v>82165.710000000006</v>
      </c>
      <c r="P54" s="26">
        <v>83045.100000000006</v>
      </c>
      <c r="Q54" s="26">
        <v>44824.09</v>
      </c>
    </row>
    <row r="55" spans="1:17" x14ac:dyDescent="0.2">
      <c r="A55" s="9" t="s">
        <v>68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25"/>
      <c r="P55" s="25"/>
      <c r="Q55" s="25"/>
    </row>
    <row r="56" spans="1:17" x14ac:dyDescent="0.2">
      <c r="A56" s="9" t="s">
        <v>42</v>
      </c>
      <c r="B56" s="11">
        <v>1968115.75</v>
      </c>
      <c r="C56" s="11">
        <v>2134288.81</v>
      </c>
      <c r="D56" s="11">
        <v>2176025.62</v>
      </c>
      <c r="E56" s="11">
        <v>2264478.59</v>
      </c>
      <c r="F56" s="11">
        <v>2171282.81</v>
      </c>
      <c r="G56" s="11">
        <v>2331789.71</v>
      </c>
      <c r="H56" s="11">
        <v>1953570.09</v>
      </c>
      <c r="I56" s="11">
        <v>1880843.11</v>
      </c>
      <c r="J56" s="11">
        <v>1816186.63</v>
      </c>
      <c r="K56" s="11">
        <v>1804633.01</v>
      </c>
      <c r="L56" s="11">
        <v>1905973.8</v>
      </c>
      <c r="M56" s="11">
        <v>1853952.43</v>
      </c>
      <c r="N56" s="11">
        <v>1726448.43</v>
      </c>
      <c r="O56" s="26">
        <v>1535087.9</v>
      </c>
      <c r="P56" s="26">
        <v>2114186.2200000002</v>
      </c>
      <c r="Q56" s="26">
        <v>1727641.3</v>
      </c>
    </row>
    <row r="57" spans="1:17" x14ac:dyDescent="0.2">
      <c r="A57" s="9" t="s">
        <v>69</v>
      </c>
      <c r="B57" s="11">
        <v>14334643.09</v>
      </c>
      <c r="C57" s="11">
        <v>9021590.2899999991</v>
      </c>
      <c r="D57" s="11">
        <v>8937794.9499999993</v>
      </c>
      <c r="E57" s="11">
        <v>8907579.6099999994</v>
      </c>
      <c r="F57" s="11">
        <v>9506049.8900000006</v>
      </c>
      <c r="G57" s="11">
        <v>9532540.7300000004</v>
      </c>
      <c r="H57" s="11">
        <v>9005915.1400000006</v>
      </c>
      <c r="I57" s="11">
        <v>8335668.5199999996</v>
      </c>
      <c r="J57" s="11">
        <v>8204513.5800000001</v>
      </c>
      <c r="K57" s="11">
        <v>10329827.65</v>
      </c>
      <c r="L57" s="11">
        <v>9322665.2699999996</v>
      </c>
      <c r="M57" s="11">
        <v>9691890.1899999995</v>
      </c>
      <c r="N57" s="11">
        <v>27556342.670000002</v>
      </c>
      <c r="O57" s="26">
        <v>24345466.82</v>
      </c>
      <c r="P57" s="26">
        <v>25763348.899999999</v>
      </c>
      <c r="Q57" s="26">
        <v>19366082.420000002</v>
      </c>
    </row>
    <row r="58" spans="1:17" x14ac:dyDescent="0.2">
      <c r="A58" s="9" t="s">
        <v>11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25"/>
      <c r="P58" s="25"/>
      <c r="Q58" s="25"/>
    </row>
    <row r="59" spans="1:17" x14ac:dyDescent="0.2">
      <c r="A59" s="9" t="s">
        <v>70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25"/>
      <c r="P59" s="25"/>
      <c r="Q59" s="25"/>
    </row>
    <row r="60" spans="1:17" x14ac:dyDescent="0.2">
      <c r="A60" s="9" t="s">
        <v>71</v>
      </c>
      <c r="B60" s="11">
        <v>-55603.51</v>
      </c>
      <c r="C60" s="11">
        <v>-55136.84</v>
      </c>
      <c r="D60" s="11">
        <v>-54670.17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25"/>
      <c r="P60" s="25"/>
      <c r="Q60" s="25"/>
    </row>
    <row r="61" spans="1:17" x14ac:dyDescent="0.2">
      <c r="A61" s="9" t="s">
        <v>72</v>
      </c>
      <c r="B61" s="11">
        <v>44499999.950000003</v>
      </c>
      <c r="C61" s="11">
        <v>44499999.950000003</v>
      </c>
      <c r="D61" s="11">
        <v>44499999.950000003</v>
      </c>
      <c r="E61" s="11">
        <v>44499999.950000003</v>
      </c>
      <c r="F61" s="11">
        <v>44499999.950000003</v>
      </c>
      <c r="G61" s="11">
        <v>44499999.950000003</v>
      </c>
      <c r="H61" s="11">
        <v>44499999.950000003</v>
      </c>
      <c r="I61" s="11">
        <v>44499999.950000003</v>
      </c>
      <c r="J61" s="11">
        <v>44499999.950000003</v>
      </c>
      <c r="K61" s="11">
        <v>44499999.950000003</v>
      </c>
      <c r="L61" s="11">
        <v>44499999.950000003</v>
      </c>
      <c r="M61" s="11">
        <v>44499999.950000003</v>
      </c>
      <c r="N61" s="11">
        <v>42999999.950000003</v>
      </c>
      <c r="O61" s="26">
        <v>42999999.950000003</v>
      </c>
      <c r="P61" s="26">
        <v>42999999.950000003</v>
      </c>
      <c r="Q61" s="26">
        <v>42999999.950000003</v>
      </c>
    </row>
    <row r="62" spans="1:17" x14ac:dyDescent="0.2">
      <c r="A62" s="9" t="s">
        <v>73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25"/>
      <c r="P62" s="25"/>
      <c r="Q62" s="25"/>
    </row>
    <row r="63" spans="1:17" x14ac:dyDescent="0.2">
      <c r="A63" s="9" t="s">
        <v>11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25"/>
      <c r="P63" s="25"/>
      <c r="Q63" s="25"/>
    </row>
    <row r="64" spans="1:17" x14ac:dyDescent="0.2">
      <c r="A64" s="9" t="s">
        <v>74</v>
      </c>
      <c r="B64" s="11">
        <v>44444396.439999998</v>
      </c>
      <c r="C64" s="11">
        <v>44444863.109999999</v>
      </c>
      <c r="D64" s="11">
        <v>44445329.780000001</v>
      </c>
      <c r="E64" s="11">
        <v>44499999.950000003</v>
      </c>
      <c r="F64" s="11">
        <v>44499999.950000003</v>
      </c>
      <c r="G64" s="11">
        <v>44499999.950000003</v>
      </c>
      <c r="H64" s="11">
        <v>44499999.950000003</v>
      </c>
      <c r="I64" s="11">
        <v>44499999.950000003</v>
      </c>
      <c r="J64" s="11">
        <v>44499999.950000003</v>
      </c>
      <c r="K64" s="11">
        <v>44499999.950000003</v>
      </c>
      <c r="L64" s="11">
        <v>44499999.950000003</v>
      </c>
      <c r="M64" s="11">
        <v>44499999.950000003</v>
      </c>
      <c r="N64" s="11">
        <v>42999999.950000003</v>
      </c>
      <c r="O64" s="26">
        <v>42999999.950000003</v>
      </c>
      <c r="P64" s="26">
        <v>42999999.950000003</v>
      </c>
      <c r="Q64" s="26">
        <v>42999999.950000003</v>
      </c>
    </row>
    <row r="65" spans="1:17" x14ac:dyDescent="0.2">
      <c r="A65" s="9" t="s">
        <v>11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25"/>
      <c r="P65" s="25"/>
      <c r="Q65" s="25"/>
    </row>
    <row r="66" spans="1:17" x14ac:dyDescent="0.2">
      <c r="A66" s="9" t="s">
        <v>75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25"/>
      <c r="P66" s="25"/>
      <c r="Q66" s="25"/>
    </row>
    <row r="67" spans="1:17" x14ac:dyDescent="0.2">
      <c r="A67" s="9" t="s">
        <v>39</v>
      </c>
      <c r="B67" s="11">
        <v>25517646.109999999</v>
      </c>
      <c r="C67" s="11">
        <v>30746065.109999999</v>
      </c>
      <c r="D67" s="11">
        <v>31276180.109999999</v>
      </c>
      <c r="E67" s="11">
        <v>28900035.109999999</v>
      </c>
      <c r="F67" s="11">
        <v>29144033.109999999</v>
      </c>
      <c r="G67" s="11">
        <v>29232753.109999999</v>
      </c>
      <c r="H67" s="11">
        <v>23491616.109999999</v>
      </c>
      <c r="I67" s="11">
        <v>23668423.109999999</v>
      </c>
      <c r="J67" s="11">
        <v>24031642.109999999</v>
      </c>
      <c r="K67" s="11">
        <v>23989724.109999999</v>
      </c>
      <c r="L67" s="11">
        <v>24260881.109999999</v>
      </c>
      <c r="M67" s="11">
        <v>24674842.109999999</v>
      </c>
      <c r="N67" s="11">
        <v>23303341.109999999</v>
      </c>
      <c r="O67" s="26">
        <v>23303341.109999999</v>
      </c>
      <c r="P67" s="26">
        <v>23303341.109999999</v>
      </c>
      <c r="Q67" s="26">
        <v>23291648.109999999</v>
      </c>
    </row>
    <row r="68" spans="1:17" x14ac:dyDescent="0.2">
      <c r="A68" s="9" t="s">
        <v>76</v>
      </c>
      <c r="B68" s="11">
        <v>4015242.06</v>
      </c>
      <c r="C68" s="11">
        <v>4037868.81</v>
      </c>
      <c r="D68" s="11">
        <v>4060625.36</v>
      </c>
      <c r="E68" s="11">
        <v>4083512.45</v>
      </c>
      <c r="F68" s="11">
        <v>4106530.84</v>
      </c>
      <c r="G68" s="11">
        <v>4129681.28</v>
      </c>
      <c r="H68" s="11">
        <v>4152964.58</v>
      </c>
      <c r="I68" s="11">
        <v>4176381.47</v>
      </c>
      <c r="J68" s="11">
        <v>4199932.75</v>
      </c>
      <c r="K68" s="11">
        <v>4223619.2</v>
      </c>
      <c r="L68" s="11">
        <v>4247441.57</v>
      </c>
      <c r="M68" s="11">
        <v>4271400.7</v>
      </c>
      <c r="N68" s="11">
        <v>130284.83</v>
      </c>
      <c r="O68" s="26">
        <v>131096.29</v>
      </c>
      <c r="P68" s="26">
        <v>131912.85</v>
      </c>
      <c r="Q68" s="26">
        <v>132734.57</v>
      </c>
    </row>
    <row r="69" spans="1:17" x14ac:dyDescent="0.2">
      <c r="A69" s="9" t="s">
        <v>77</v>
      </c>
      <c r="B69" s="10"/>
      <c r="C69" s="10"/>
      <c r="D69" s="10"/>
      <c r="E69" s="11">
        <v>2346060</v>
      </c>
      <c r="F69" s="11">
        <v>2330104</v>
      </c>
      <c r="G69" s="11">
        <v>2333485</v>
      </c>
      <c r="H69" s="11">
        <v>2336866</v>
      </c>
      <c r="I69" s="11">
        <v>2340247</v>
      </c>
      <c r="J69" s="11">
        <v>2343628</v>
      </c>
      <c r="K69" s="11">
        <v>2347009</v>
      </c>
      <c r="L69" s="11">
        <v>2350390</v>
      </c>
      <c r="M69" s="11">
        <v>2353771</v>
      </c>
      <c r="N69" s="11">
        <v>2357152</v>
      </c>
      <c r="O69" s="26">
        <v>2360533</v>
      </c>
      <c r="P69" s="26">
        <v>2363914</v>
      </c>
      <c r="Q69" s="26">
        <v>2385000.25</v>
      </c>
    </row>
    <row r="70" spans="1:17" x14ac:dyDescent="0.2">
      <c r="A70" s="9" t="s">
        <v>78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25"/>
      <c r="P70" s="25"/>
      <c r="Q70" s="25"/>
    </row>
    <row r="71" spans="1:17" x14ac:dyDescent="0.2">
      <c r="A71" s="9" t="s">
        <v>79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25"/>
      <c r="P71" s="25"/>
      <c r="Q71" s="25"/>
    </row>
    <row r="72" spans="1:17" x14ac:dyDescent="0.2">
      <c r="A72" s="9" t="s">
        <v>80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25"/>
      <c r="P72" s="25"/>
      <c r="Q72" s="25"/>
    </row>
    <row r="73" spans="1:17" x14ac:dyDescent="0.2">
      <c r="A73" s="9" t="s">
        <v>42</v>
      </c>
      <c r="B73" s="11">
        <v>21502594.609999999</v>
      </c>
      <c r="C73" s="11">
        <v>21260960.609999999</v>
      </c>
      <c r="D73" s="11">
        <v>20962399.609999999</v>
      </c>
      <c r="E73" s="11">
        <v>20969358.899999999</v>
      </c>
      <c r="F73" s="11">
        <v>20443615.899999999</v>
      </c>
      <c r="G73" s="11">
        <v>20412678.899999999</v>
      </c>
      <c r="H73" s="11">
        <v>20666814.120000001</v>
      </c>
      <c r="I73" s="11">
        <v>20694335.940000001</v>
      </c>
      <c r="J73" s="11">
        <v>20699994.140000001</v>
      </c>
      <c r="K73" s="11">
        <v>20800772.510000002</v>
      </c>
      <c r="L73" s="11">
        <v>20806306.460000001</v>
      </c>
      <c r="M73" s="11">
        <v>20869903.940000001</v>
      </c>
      <c r="N73" s="11">
        <v>20886541.32</v>
      </c>
      <c r="O73" s="26">
        <v>20873213.52</v>
      </c>
      <c r="P73" s="26">
        <v>21242088.969999999</v>
      </c>
      <c r="Q73" s="26">
        <v>21242205.809999999</v>
      </c>
    </row>
    <row r="74" spans="1:17" x14ac:dyDescent="0.2">
      <c r="A74" s="9" t="s">
        <v>81</v>
      </c>
      <c r="B74" s="11">
        <v>51035482.780000001</v>
      </c>
      <c r="C74" s="11">
        <v>56044894.530000001</v>
      </c>
      <c r="D74" s="11">
        <v>56299205.079999998</v>
      </c>
      <c r="E74" s="11">
        <v>56298966.460000001</v>
      </c>
      <c r="F74" s="11">
        <v>56024283.850000001</v>
      </c>
      <c r="G74" s="11">
        <v>56108598.289999999</v>
      </c>
      <c r="H74" s="11">
        <v>50648260.810000002</v>
      </c>
      <c r="I74" s="11">
        <v>50879387.520000003</v>
      </c>
      <c r="J74" s="11">
        <v>51275197</v>
      </c>
      <c r="K74" s="11">
        <v>51361124.82</v>
      </c>
      <c r="L74" s="11">
        <v>51665019.140000001</v>
      </c>
      <c r="M74" s="11">
        <v>52169917.75</v>
      </c>
      <c r="N74" s="11">
        <v>46677319.259999998</v>
      </c>
      <c r="O74" s="26">
        <v>46668183.920000002</v>
      </c>
      <c r="P74" s="26">
        <v>47041256.93</v>
      </c>
      <c r="Q74" s="26">
        <v>47051588.740000002</v>
      </c>
    </row>
    <row r="75" spans="1:17" x14ac:dyDescent="0.2">
      <c r="A75" s="9" t="s">
        <v>11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25"/>
      <c r="P75" s="25"/>
      <c r="Q75" s="25"/>
    </row>
    <row r="76" spans="1:17" x14ac:dyDescent="0.2">
      <c r="A76" s="9" t="s">
        <v>82</v>
      </c>
      <c r="B76" s="11">
        <v>109814522.31</v>
      </c>
      <c r="C76" s="11">
        <v>109511347.93000001</v>
      </c>
      <c r="D76" s="11">
        <v>109682329.81</v>
      </c>
      <c r="E76" s="11">
        <v>109706546.02</v>
      </c>
      <c r="F76" s="11">
        <v>110030333.69</v>
      </c>
      <c r="G76" s="11">
        <v>110141138.97</v>
      </c>
      <c r="H76" s="11">
        <v>104154175.90000001</v>
      </c>
      <c r="I76" s="11">
        <v>103715055.98999999</v>
      </c>
      <c r="J76" s="11">
        <v>103979710.53</v>
      </c>
      <c r="K76" s="11">
        <v>106190952.42</v>
      </c>
      <c r="L76" s="11">
        <v>105487684.36</v>
      </c>
      <c r="M76" s="11">
        <v>106361807.89</v>
      </c>
      <c r="N76" s="11">
        <v>117233661.88</v>
      </c>
      <c r="O76" s="26">
        <v>114013650.69</v>
      </c>
      <c r="P76" s="26">
        <v>115804605.78</v>
      </c>
      <c r="Q76" s="26">
        <v>109417671.11</v>
      </c>
    </row>
    <row r="77" spans="1:17" x14ac:dyDescent="0.2">
      <c r="A77" s="9" t="s">
        <v>11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25"/>
      <c r="P77" s="25"/>
      <c r="Q77" s="25"/>
    </row>
    <row r="78" spans="1:17" x14ac:dyDescent="0.2">
      <c r="A78" s="9" t="s">
        <v>83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25"/>
      <c r="P78" s="25"/>
      <c r="Q78" s="25"/>
    </row>
    <row r="79" spans="1:17" x14ac:dyDescent="0.2">
      <c r="A79" s="9" t="s">
        <v>84</v>
      </c>
      <c r="B79" s="11">
        <v>67299543.319999993</v>
      </c>
      <c r="C79" s="11">
        <v>68856876.280000001</v>
      </c>
      <c r="D79" s="11">
        <v>70781109.879999995</v>
      </c>
      <c r="E79" s="11">
        <v>72895040.939999998</v>
      </c>
      <c r="F79" s="11">
        <v>73412992.230000004</v>
      </c>
      <c r="G79" s="11">
        <v>73468112.209999993</v>
      </c>
      <c r="H79" s="11">
        <v>69152282.650000006</v>
      </c>
      <c r="I79" s="11">
        <v>68795857.950000003</v>
      </c>
      <c r="J79" s="11">
        <v>67837284.900000006</v>
      </c>
      <c r="K79" s="11">
        <v>67687951.659999996</v>
      </c>
      <c r="L79" s="11">
        <v>67777830.829999998</v>
      </c>
      <c r="M79" s="11">
        <v>68218124.480000004</v>
      </c>
      <c r="N79" s="11">
        <v>56847226.380000003</v>
      </c>
      <c r="O79" s="26">
        <v>58982587.619999997</v>
      </c>
      <c r="P79" s="26">
        <v>61035064.590000004</v>
      </c>
      <c r="Q79" s="26">
        <v>60599653.759999998</v>
      </c>
    </row>
    <row r="80" spans="1:17" x14ac:dyDescent="0.2">
      <c r="A80" s="9" t="s">
        <v>85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25"/>
      <c r="P80" s="25"/>
      <c r="Q80" s="25"/>
    </row>
    <row r="81" spans="1:17" x14ac:dyDescent="0.2">
      <c r="A81" s="9" t="s">
        <v>86</v>
      </c>
      <c r="B81" s="11">
        <v>67299543.319999993</v>
      </c>
      <c r="C81" s="11">
        <v>68856876.280000001</v>
      </c>
      <c r="D81" s="11">
        <v>70781109.879999995</v>
      </c>
      <c r="E81" s="11">
        <v>72895040.939999998</v>
      </c>
      <c r="F81" s="11">
        <v>73412992.230000004</v>
      </c>
      <c r="G81" s="11">
        <v>73468112.209999993</v>
      </c>
      <c r="H81" s="11">
        <v>69152282.650000006</v>
      </c>
      <c r="I81" s="11">
        <v>68795857.950000003</v>
      </c>
      <c r="J81" s="11">
        <v>67837284.900000006</v>
      </c>
      <c r="K81" s="11">
        <v>67687951.659999996</v>
      </c>
      <c r="L81" s="11">
        <v>67777830.829999998</v>
      </c>
      <c r="M81" s="11">
        <v>68218124.480000004</v>
      </c>
      <c r="N81" s="11">
        <v>56847226.380000003</v>
      </c>
      <c r="O81" s="26">
        <v>58982587.619999997</v>
      </c>
      <c r="P81" s="26">
        <v>61035064.590000004</v>
      </c>
      <c r="Q81" s="26">
        <v>60599653.759999998</v>
      </c>
    </row>
    <row r="82" spans="1:17" x14ac:dyDescent="0.2">
      <c r="A82" s="9" t="s">
        <v>11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25"/>
      <c r="P82" s="25"/>
      <c r="Q82" s="25"/>
    </row>
    <row r="83" spans="1:17" x14ac:dyDescent="0.2">
      <c r="A83" s="9" t="s">
        <v>87</v>
      </c>
      <c r="B83" s="11">
        <v>177114065.63</v>
      </c>
      <c r="C83" s="11">
        <v>178368224.21000001</v>
      </c>
      <c r="D83" s="11">
        <v>180463439.69</v>
      </c>
      <c r="E83" s="11">
        <v>182601586.96000001</v>
      </c>
      <c r="F83" s="11">
        <v>183443325.91999999</v>
      </c>
      <c r="G83" s="11">
        <v>183609251.18000001</v>
      </c>
      <c r="H83" s="11">
        <v>173306458.55000001</v>
      </c>
      <c r="I83" s="11">
        <v>172510913.94</v>
      </c>
      <c r="J83" s="11">
        <v>171816995.43000001</v>
      </c>
      <c r="K83" s="11">
        <v>173878904.08000001</v>
      </c>
      <c r="L83" s="11">
        <v>173265515.19</v>
      </c>
      <c r="M83" s="11">
        <v>174579932.37</v>
      </c>
      <c r="N83" s="11">
        <v>174080888.25999999</v>
      </c>
      <c r="O83" s="26">
        <v>172996238.31</v>
      </c>
      <c r="P83" s="26">
        <v>176839670.37</v>
      </c>
      <c r="Q83" s="26">
        <v>170017324.87</v>
      </c>
    </row>
    <row r="87" spans="1:17" x14ac:dyDescent="0.2">
      <c r="A87" s="23" t="s">
        <v>92</v>
      </c>
      <c r="B87" s="22">
        <f>B21</f>
        <v>13354685.4</v>
      </c>
      <c r="C87" s="22">
        <f t="shared" ref="C87:Q87" si="0">C21</f>
        <v>10033144.09</v>
      </c>
      <c r="D87" s="22">
        <f t="shared" si="0"/>
        <v>11950256.73</v>
      </c>
      <c r="E87" s="22">
        <f t="shared" si="0"/>
        <v>11303190.33</v>
      </c>
      <c r="F87" s="22">
        <f t="shared" si="0"/>
        <v>11495117.800000001</v>
      </c>
      <c r="G87" s="22">
        <f t="shared" si="0"/>
        <v>11205878.960000001</v>
      </c>
      <c r="H87" s="22">
        <f t="shared" si="0"/>
        <v>10015822.699999999</v>
      </c>
      <c r="I87" s="22">
        <f t="shared" si="0"/>
        <v>8648622.9800000004</v>
      </c>
      <c r="J87" s="22">
        <f t="shared" si="0"/>
        <v>7987940.3600000003</v>
      </c>
      <c r="K87" s="22">
        <f t="shared" si="0"/>
        <v>9204617.5899999999</v>
      </c>
      <c r="L87" s="22">
        <f t="shared" si="0"/>
        <v>7949762.29</v>
      </c>
      <c r="M87" s="22">
        <f t="shared" si="0"/>
        <v>8855856.5199999996</v>
      </c>
      <c r="N87" s="22">
        <f t="shared" si="0"/>
        <v>12012900.880000001</v>
      </c>
      <c r="O87" s="22">
        <f t="shared" si="0"/>
        <v>11476725.710000001</v>
      </c>
      <c r="P87" s="22">
        <f t="shared" si="0"/>
        <v>15496162.75</v>
      </c>
      <c r="Q87" s="22">
        <f t="shared" si="0"/>
        <v>8061381.0700000003</v>
      </c>
    </row>
    <row r="88" spans="1:17" x14ac:dyDescent="0.2">
      <c r="A88" s="23" t="s">
        <v>93</v>
      </c>
      <c r="B88" s="22">
        <f>B17</f>
        <v>0</v>
      </c>
      <c r="C88" s="22">
        <f t="shared" ref="C88:Q88" si="1">C17</f>
        <v>0</v>
      </c>
      <c r="D88" s="22">
        <f t="shared" si="1"/>
        <v>0</v>
      </c>
      <c r="E88" s="22">
        <f t="shared" si="1"/>
        <v>0</v>
      </c>
      <c r="F88" s="22">
        <f t="shared" si="1"/>
        <v>0</v>
      </c>
      <c r="G88" s="22">
        <f t="shared" si="1"/>
        <v>0</v>
      </c>
      <c r="H88" s="22">
        <f t="shared" si="1"/>
        <v>0</v>
      </c>
      <c r="I88" s="22">
        <f t="shared" si="1"/>
        <v>0</v>
      </c>
      <c r="J88" s="22">
        <f t="shared" si="1"/>
        <v>0</v>
      </c>
      <c r="K88" s="22">
        <f t="shared" si="1"/>
        <v>0</v>
      </c>
      <c r="L88" s="22">
        <f t="shared" si="1"/>
        <v>0</v>
      </c>
      <c r="M88" s="22">
        <f t="shared" si="1"/>
        <v>0</v>
      </c>
      <c r="N88" s="22">
        <f t="shared" si="1"/>
        <v>0</v>
      </c>
      <c r="O88" s="22">
        <f t="shared" si="1"/>
        <v>0</v>
      </c>
      <c r="P88" s="22">
        <f t="shared" si="1"/>
        <v>0</v>
      </c>
      <c r="Q88" s="22">
        <f t="shared" si="1"/>
        <v>0</v>
      </c>
    </row>
    <row r="89" spans="1:17" x14ac:dyDescent="0.2">
      <c r="A89" s="23" t="s">
        <v>94</v>
      </c>
      <c r="B89" s="22">
        <f>B10</f>
        <v>0</v>
      </c>
      <c r="C89" s="22">
        <f t="shared" ref="C89:Q89" si="2">C10</f>
        <v>0</v>
      </c>
      <c r="D89" s="22">
        <f t="shared" si="2"/>
        <v>2504938.9900000002</v>
      </c>
      <c r="E89" s="22">
        <f t="shared" si="2"/>
        <v>3046780.03</v>
      </c>
      <c r="F89" s="22">
        <f t="shared" si="2"/>
        <v>4395163.9400000004</v>
      </c>
      <c r="G89" s="22">
        <f t="shared" si="2"/>
        <v>4798965.6900000004</v>
      </c>
      <c r="H89" s="22">
        <f t="shared" si="2"/>
        <v>2978975.94</v>
      </c>
      <c r="I89" s="22">
        <f t="shared" si="2"/>
        <v>2568234.2599999998</v>
      </c>
      <c r="J89" s="22">
        <f t="shared" si="2"/>
        <v>1276721.73</v>
      </c>
      <c r="K89" s="22">
        <f t="shared" si="2"/>
        <v>1012168.66</v>
      </c>
      <c r="L89" s="22">
        <f t="shared" si="2"/>
        <v>1024770.9</v>
      </c>
      <c r="M89" s="22">
        <f t="shared" si="2"/>
        <v>575846.30000000005</v>
      </c>
      <c r="N89" s="22">
        <f t="shared" si="2"/>
        <v>0</v>
      </c>
      <c r="O89" s="22">
        <f t="shared" si="2"/>
        <v>0</v>
      </c>
      <c r="P89" s="22">
        <f t="shared" si="2"/>
        <v>0</v>
      </c>
      <c r="Q89" s="22">
        <f t="shared" si="2"/>
        <v>0</v>
      </c>
    </row>
    <row r="90" spans="1:17" x14ac:dyDescent="0.2">
      <c r="A90" s="23" t="s">
        <v>95</v>
      </c>
      <c r="B90" s="22">
        <f>B87-B88-B89</f>
        <v>13354685.4</v>
      </c>
      <c r="C90" s="22">
        <f t="shared" ref="C90:Q90" si="3">C87-C88-C89</f>
        <v>10033144.09</v>
      </c>
      <c r="D90" s="22">
        <f t="shared" si="3"/>
        <v>9445317.7400000002</v>
      </c>
      <c r="E90" s="22">
        <f t="shared" si="3"/>
        <v>8256410.3000000007</v>
      </c>
      <c r="F90" s="22">
        <f t="shared" si="3"/>
        <v>7099953.8600000003</v>
      </c>
      <c r="G90" s="22">
        <f t="shared" si="3"/>
        <v>6406913.2700000005</v>
      </c>
      <c r="H90" s="22">
        <f t="shared" si="3"/>
        <v>7036846.7599999998</v>
      </c>
      <c r="I90" s="22">
        <f t="shared" si="3"/>
        <v>6080388.7200000007</v>
      </c>
      <c r="J90" s="22">
        <f t="shared" si="3"/>
        <v>6711218.6300000008</v>
      </c>
      <c r="K90" s="22">
        <f t="shared" si="3"/>
        <v>8192448.9299999997</v>
      </c>
      <c r="L90" s="22">
        <f t="shared" si="3"/>
        <v>6924991.3899999997</v>
      </c>
      <c r="M90" s="22">
        <f t="shared" si="3"/>
        <v>8280010.2199999997</v>
      </c>
      <c r="N90" s="22">
        <f t="shared" si="3"/>
        <v>12012900.880000001</v>
      </c>
      <c r="O90" s="22">
        <f t="shared" si="3"/>
        <v>11476725.710000001</v>
      </c>
      <c r="P90" s="22">
        <f t="shared" si="3"/>
        <v>15496162.75</v>
      </c>
      <c r="Q90" s="22">
        <f t="shared" si="3"/>
        <v>8061381.0700000003</v>
      </c>
    </row>
    <row r="91" spans="1:17" x14ac:dyDescent="0.2">
      <c r="A91" s="23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x14ac:dyDescent="0.2">
      <c r="A92" s="23" t="s">
        <v>96</v>
      </c>
      <c r="B92" s="22">
        <f>B57</f>
        <v>14334643.09</v>
      </c>
      <c r="C92" s="22">
        <f t="shared" ref="C92:Q92" si="4">C57</f>
        <v>9021590.2899999991</v>
      </c>
      <c r="D92" s="22">
        <f t="shared" si="4"/>
        <v>8937794.9499999993</v>
      </c>
      <c r="E92" s="22">
        <f t="shared" si="4"/>
        <v>8907579.6099999994</v>
      </c>
      <c r="F92" s="22">
        <f t="shared" si="4"/>
        <v>9506049.8900000006</v>
      </c>
      <c r="G92" s="22">
        <f t="shared" si="4"/>
        <v>9532540.7300000004</v>
      </c>
      <c r="H92" s="22">
        <f t="shared" si="4"/>
        <v>9005915.1400000006</v>
      </c>
      <c r="I92" s="22">
        <f t="shared" si="4"/>
        <v>8335668.5199999996</v>
      </c>
      <c r="J92" s="22">
        <f t="shared" si="4"/>
        <v>8204513.5800000001</v>
      </c>
      <c r="K92" s="22">
        <f t="shared" si="4"/>
        <v>10329827.65</v>
      </c>
      <c r="L92" s="22">
        <f t="shared" si="4"/>
        <v>9322665.2699999996</v>
      </c>
      <c r="M92" s="22">
        <f t="shared" si="4"/>
        <v>9691890.1899999995</v>
      </c>
      <c r="N92" s="22">
        <f t="shared" si="4"/>
        <v>27556342.670000002</v>
      </c>
      <c r="O92" s="22">
        <f t="shared" si="4"/>
        <v>24345466.82</v>
      </c>
      <c r="P92" s="22">
        <f t="shared" si="4"/>
        <v>25763348.899999999</v>
      </c>
      <c r="Q92" s="22">
        <f t="shared" si="4"/>
        <v>19366082.420000002</v>
      </c>
    </row>
    <row r="93" spans="1:17" x14ac:dyDescent="0.2">
      <c r="A93" s="23" t="s">
        <v>97</v>
      </c>
      <c r="B93" s="22">
        <f>B47</f>
        <v>1500000</v>
      </c>
      <c r="C93" s="22">
        <f t="shared" ref="C93:Q93" si="5">C47</f>
        <v>1500000</v>
      </c>
      <c r="D93" s="22">
        <f t="shared" si="5"/>
        <v>1500000</v>
      </c>
      <c r="E93" s="22">
        <f t="shared" si="5"/>
        <v>1500000</v>
      </c>
      <c r="F93" s="22">
        <f t="shared" si="5"/>
        <v>1500000</v>
      </c>
      <c r="G93" s="22">
        <f t="shared" si="5"/>
        <v>1500000</v>
      </c>
      <c r="H93" s="22">
        <f t="shared" si="5"/>
        <v>1500000</v>
      </c>
      <c r="I93" s="22">
        <f t="shared" si="5"/>
        <v>1500000</v>
      </c>
      <c r="J93" s="22">
        <f t="shared" si="5"/>
        <v>1500000</v>
      </c>
      <c r="K93" s="22">
        <f t="shared" si="5"/>
        <v>1500000</v>
      </c>
      <c r="L93" s="22">
        <f t="shared" si="5"/>
        <v>1500000</v>
      </c>
      <c r="M93" s="22">
        <f t="shared" si="5"/>
        <v>1500000</v>
      </c>
      <c r="N93" s="22">
        <f t="shared" si="5"/>
        <v>1500000</v>
      </c>
      <c r="O93" s="22">
        <f t="shared" si="5"/>
        <v>1500000</v>
      </c>
      <c r="P93" s="22">
        <f t="shared" si="5"/>
        <v>1500000</v>
      </c>
      <c r="Q93" s="22">
        <f t="shared" si="5"/>
        <v>1500000</v>
      </c>
    </row>
    <row r="94" spans="1:17" x14ac:dyDescent="0.2">
      <c r="A94" s="23" t="s">
        <v>98</v>
      </c>
      <c r="B94" s="22">
        <f>B46</f>
        <v>2836845.94</v>
      </c>
      <c r="C94" s="22">
        <f t="shared" ref="C94:Q94" si="6">C46</f>
        <v>144937.96</v>
      </c>
      <c r="D94" s="22">
        <f t="shared" si="6"/>
        <v>0</v>
      </c>
      <c r="E94" s="22">
        <f t="shared" si="6"/>
        <v>0</v>
      </c>
      <c r="F94" s="22">
        <f t="shared" si="6"/>
        <v>0</v>
      </c>
      <c r="G94" s="22">
        <f t="shared" si="6"/>
        <v>0</v>
      </c>
      <c r="H94" s="22">
        <f t="shared" si="6"/>
        <v>0</v>
      </c>
      <c r="I94" s="22">
        <f t="shared" si="6"/>
        <v>0</v>
      </c>
      <c r="J94" s="22">
        <f t="shared" si="6"/>
        <v>0</v>
      </c>
      <c r="K94" s="22">
        <f t="shared" si="6"/>
        <v>0</v>
      </c>
      <c r="L94" s="22">
        <f t="shared" si="6"/>
        <v>0</v>
      </c>
      <c r="M94" s="22">
        <f t="shared" si="6"/>
        <v>0</v>
      </c>
      <c r="N94" s="22">
        <f t="shared" si="6"/>
        <v>14283421.33</v>
      </c>
      <c r="O94" s="22">
        <f t="shared" si="6"/>
        <v>12114442.57</v>
      </c>
      <c r="P94" s="22">
        <f t="shared" si="6"/>
        <v>13183292.66</v>
      </c>
      <c r="Q94" s="22">
        <f t="shared" si="6"/>
        <v>6131512.9299999997</v>
      </c>
    </row>
    <row r="95" spans="1:17" x14ac:dyDescent="0.2">
      <c r="A95" s="23" t="s">
        <v>99</v>
      </c>
      <c r="B95" s="22">
        <f>B92-B93-B94</f>
        <v>9997797.1500000004</v>
      </c>
      <c r="C95" s="22">
        <f t="shared" ref="C95:Q95" si="7">C92-C93-C94</f>
        <v>7376652.3299999991</v>
      </c>
      <c r="D95" s="22">
        <f t="shared" si="7"/>
        <v>7437794.9499999993</v>
      </c>
      <c r="E95" s="22">
        <f t="shared" si="7"/>
        <v>7407579.6099999994</v>
      </c>
      <c r="F95" s="22">
        <f t="shared" si="7"/>
        <v>8006049.8900000006</v>
      </c>
      <c r="G95" s="22">
        <f t="shared" si="7"/>
        <v>8032540.7300000004</v>
      </c>
      <c r="H95" s="22">
        <f t="shared" si="7"/>
        <v>7505915.1400000006</v>
      </c>
      <c r="I95" s="22">
        <f t="shared" si="7"/>
        <v>6835668.5199999996</v>
      </c>
      <c r="J95" s="22">
        <f t="shared" si="7"/>
        <v>6704513.5800000001</v>
      </c>
      <c r="K95" s="22">
        <f t="shared" si="7"/>
        <v>8829827.6500000004</v>
      </c>
      <c r="L95" s="22">
        <f t="shared" si="7"/>
        <v>7822665.2699999996</v>
      </c>
      <c r="M95" s="22">
        <f t="shared" si="7"/>
        <v>8191890.1899999995</v>
      </c>
      <c r="N95" s="22">
        <f t="shared" si="7"/>
        <v>11772921.340000002</v>
      </c>
      <c r="O95" s="22">
        <f t="shared" si="7"/>
        <v>10731024.25</v>
      </c>
      <c r="P95" s="22">
        <f t="shared" si="7"/>
        <v>11080056.239999998</v>
      </c>
      <c r="Q95" s="22">
        <f t="shared" si="7"/>
        <v>11734569.490000002</v>
      </c>
    </row>
    <row r="96" spans="1:17" x14ac:dyDescent="0.2">
      <c r="A96" s="23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x14ac:dyDescent="0.2">
      <c r="A97" s="23" t="s">
        <v>100</v>
      </c>
      <c r="B97" s="22">
        <f>B90-B95</f>
        <v>3356888.25</v>
      </c>
      <c r="C97" s="22">
        <f t="shared" ref="C97:Q97" si="8">C90-C95</f>
        <v>2656491.7600000007</v>
      </c>
      <c r="D97" s="22">
        <f t="shared" si="8"/>
        <v>2007522.790000001</v>
      </c>
      <c r="E97" s="22">
        <f t="shared" si="8"/>
        <v>848830.69000000134</v>
      </c>
      <c r="F97" s="22">
        <f t="shared" si="8"/>
        <v>-906096.03000000026</v>
      </c>
      <c r="G97" s="22">
        <f t="shared" si="8"/>
        <v>-1625627.46</v>
      </c>
      <c r="H97" s="22">
        <f t="shared" si="8"/>
        <v>-469068.38000000082</v>
      </c>
      <c r="I97" s="22">
        <f t="shared" si="8"/>
        <v>-755279.79999999888</v>
      </c>
      <c r="J97" s="22">
        <f t="shared" si="8"/>
        <v>6705.0500000007451</v>
      </c>
      <c r="K97" s="22">
        <f t="shared" si="8"/>
        <v>-637378.72000000067</v>
      </c>
      <c r="L97" s="22">
        <f t="shared" si="8"/>
        <v>-897673.87999999989</v>
      </c>
      <c r="M97" s="22">
        <f t="shared" si="8"/>
        <v>88120.030000000261</v>
      </c>
      <c r="N97" s="22">
        <f t="shared" si="8"/>
        <v>239979.53999999911</v>
      </c>
      <c r="O97" s="22">
        <f t="shared" si="8"/>
        <v>745701.46000000089</v>
      </c>
      <c r="P97" s="22">
        <f t="shared" si="8"/>
        <v>4416106.5100000016</v>
      </c>
      <c r="Q97" s="22">
        <f t="shared" si="8"/>
        <v>-3673188.4200000018</v>
      </c>
    </row>
    <row r="98" spans="1:17" x14ac:dyDescent="0.2">
      <c r="A98" s="23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x14ac:dyDescent="0.2">
      <c r="A99" s="23" t="s">
        <v>101</v>
      </c>
      <c r="B99" s="22">
        <f>B94-B89-B97</f>
        <v>-520042.31000000006</v>
      </c>
      <c r="C99" s="22">
        <f t="shared" ref="C99:Q99" si="9">C94-C89-C97</f>
        <v>-2511553.8000000007</v>
      </c>
      <c r="D99" s="22">
        <f t="shared" si="9"/>
        <v>-4512461.7800000012</v>
      </c>
      <c r="E99" s="22">
        <f t="shared" si="9"/>
        <v>-3895610.7200000011</v>
      </c>
      <c r="F99" s="22">
        <f t="shared" si="9"/>
        <v>-3489067.91</v>
      </c>
      <c r="G99" s="22">
        <f t="shared" si="9"/>
        <v>-3173338.2300000004</v>
      </c>
      <c r="H99" s="22">
        <f t="shared" si="9"/>
        <v>-2509907.5599999991</v>
      </c>
      <c r="I99" s="22">
        <f t="shared" si="9"/>
        <v>-1812954.4600000009</v>
      </c>
      <c r="J99" s="22">
        <f t="shared" si="9"/>
        <v>-1283426.7800000007</v>
      </c>
      <c r="K99" s="22">
        <f t="shared" si="9"/>
        <v>-374789.93999999936</v>
      </c>
      <c r="L99" s="22">
        <f t="shared" si="9"/>
        <v>-127097.02000000014</v>
      </c>
      <c r="M99" s="22">
        <f t="shared" si="9"/>
        <v>-663966.33000000031</v>
      </c>
      <c r="N99" s="22">
        <f t="shared" si="9"/>
        <v>14043441.790000001</v>
      </c>
      <c r="O99" s="22">
        <f t="shared" si="9"/>
        <v>11368741.109999999</v>
      </c>
      <c r="P99" s="22">
        <f t="shared" si="9"/>
        <v>8767186.1499999985</v>
      </c>
      <c r="Q99" s="22">
        <f t="shared" si="9"/>
        <v>9804701.3500000015</v>
      </c>
    </row>
    <row r="100" spans="1:17" x14ac:dyDescent="0.2">
      <c r="A100" s="23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 x14ac:dyDescent="0.2">
      <c r="A101" s="18" t="s">
        <v>5</v>
      </c>
      <c r="B101" s="19">
        <f>B61+B93</f>
        <v>45999999.950000003</v>
      </c>
      <c r="C101" s="19">
        <f t="shared" ref="C101:Q101" si="10">C61+C93</f>
        <v>45999999.950000003</v>
      </c>
      <c r="D101" s="19">
        <f t="shared" si="10"/>
        <v>45999999.950000003</v>
      </c>
      <c r="E101" s="19">
        <f t="shared" si="10"/>
        <v>45999999.950000003</v>
      </c>
      <c r="F101" s="19">
        <f t="shared" si="10"/>
        <v>45999999.950000003</v>
      </c>
      <c r="G101" s="19">
        <f t="shared" si="10"/>
        <v>45999999.950000003</v>
      </c>
      <c r="H101" s="19">
        <f t="shared" si="10"/>
        <v>45999999.950000003</v>
      </c>
      <c r="I101" s="19">
        <f t="shared" si="10"/>
        <v>45999999.950000003</v>
      </c>
      <c r="J101" s="19">
        <f t="shared" si="10"/>
        <v>45999999.950000003</v>
      </c>
      <c r="K101" s="19">
        <f t="shared" si="10"/>
        <v>45999999.950000003</v>
      </c>
      <c r="L101" s="19">
        <f t="shared" si="10"/>
        <v>45999999.950000003</v>
      </c>
      <c r="M101" s="19">
        <f t="shared" si="10"/>
        <v>45999999.950000003</v>
      </c>
      <c r="N101" s="19">
        <f t="shared" si="10"/>
        <v>44499999.950000003</v>
      </c>
      <c r="O101" s="19">
        <f t="shared" si="10"/>
        <v>44499999.950000003</v>
      </c>
      <c r="P101" s="19">
        <f t="shared" si="10"/>
        <v>44499999.950000003</v>
      </c>
      <c r="Q101" s="19">
        <f t="shared" si="10"/>
        <v>44499999.950000003</v>
      </c>
    </row>
    <row r="102" spans="1:17" s="15" customFormat="1" x14ac:dyDescent="0.2">
      <c r="A102" s="17" t="s">
        <v>102</v>
      </c>
      <c r="B102" s="16">
        <f>IF(B99&gt;0,B99+B101,B101)</f>
        <v>45999999.950000003</v>
      </c>
      <c r="C102" s="16">
        <f t="shared" ref="C102:Q102" si="11">IF(C99&gt;0,C99+C101,C101)</f>
        <v>45999999.950000003</v>
      </c>
      <c r="D102" s="16">
        <f t="shared" si="11"/>
        <v>45999999.950000003</v>
      </c>
      <c r="E102" s="16">
        <f t="shared" si="11"/>
        <v>45999999.950000003</v>
      </c>
      <c r="F102" s="16">
        <f t="shared" si="11"/>
        <v>45999999.950000003</v>
      </c>
      <c r="G102" s="16">
        <f t="shared" si="11"/>
        <v>45999999.950000003</v>
      </c>
      <c r="H102" s="16">
        <f t="shared" si="11"/>
        <v>45999999.950000003</v>
      </c>
      <c r="I102" s="16">
        <f t="shared" si="11"/>
        <v>45999999.950000003</v>
      </c>
      <c r="J102" s="16">
        <f t="shared" si="11"/>
        <v>45999999.950000003</v>
      </c>
      <c r="K102" s="16">
        <f t="shared" si="11"/>
        <v>45999999.950000003</v>
      </c>
      <c r="L102" s="16">
        <f t="shared" si="11"/>
        <v>45999999.950000003</v>
      </c>
      <c r="M102" s="16">
        <f t="shared" si="11"/>
        <v>45999999.950000003</v>
      </c>
      <c r="N102" s="16">
        <f t="shared" si="11"/>
        <v>58543441.740000002</v>
      </c>
      <c r="O102" s="16">
        <f t="shared" si="11"/>
        <v>55868741.060000002</v>
      </c>
      <c r="P102" s="16">
        <f t="shared" si="11"/>
        <v>53267186.100000001</v>
      </c>
      <c r="Q102" s="16">
        <f t="shared" si="11"/>
        <v>54304701.300000004</v>
      </c>
    </row>
    <row r="103" spans="1:17" s="15" customFormat="1" x14ac:dyDescent="0.2">
      <c r="A103" s="17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 s="15" customFormat="1" x14ac:dyDescent="0.2">
      <c r="A104" s="17" t="s">
        <v>7</v>
      </c>
      <c r="B104" s="16">
        <f>B81</f>
        <v>67299543.319999993</v>
      </c>
      <c r="C104" s="16">
        <f t="shared" ref="C104:Q104" si="12">C81</f>
        <v>68856876.280000001</v>
      </c>
      <c r="D104" s="16">
        <f t="shared" si="12"/>
        <v>70781109.879999995</v>
      </c>
      <c r="E104" s="16">
        <f t="shared" si="12"/>
        <v>72895040.939999998</v>
      </c>
      <c r="F104" s="16">
        <f t="shared" si="12"/>
        <v>73412992.230000004</v>
      </c>
      <c r="G104" s="16">
        <f t="shared" si="12"/>
        <v>73468112.209999993</v>
      </c>
      <c r="H104" s="16">
        <f t="shared" si="12"/>
        <v>69152282.650000006</v>
      </c>
      <c r="I104" s="16">
        <f t="shared" si="12"/>
        <v>68795857.950000003</v>
      </c>
      <c r="J104" s="16">
        <f t="shared" si="12"/>
        <v>67837284.900000006</v>
      </c>
      <c r="K104" s="16">
        <f t="shared" si="12"/>
        <v>67687951.659999996</v>
      </c>
      <c r="L104" s="16">
        <f t="shared" si="12"/>
        <v>67777830.829999998</v>
      </c>
      <c r="M104" s="16">
        <f t="shared" si="12"/>
        <v>68218124.480000004</v>
      </c>
      <c r="N104" s="16">
        <f t="shared" si="12"/>
        <v>56847226.380000003</v>
      </c>
      <c r="O104" s="16">
        <f t="shared" si="12"/>
        <v>58982587.619999997</v>
      </c>
      <c r="P104" s="16">
        <f t="shared" si="12"/>
        <v>61035064.590000004</v>
      </c>
      <c r="Q104" s="16">
        <f t="shared" si="12"/>
        <v>60599653.759999998</v>
      </c>
    </row>
    <row r="105" spans="1:17" s="15" customFormat="1" x14ac:dyDescent="0.2"/>
    <row r="106" spans="1:17" s="15" customFormat="1" ht="13.5" thickBot="1" x14ac:dyDescent="0.25">
      <c r="A106" s="14" t="s">
        <v>108</v>
      </c>
      <c r="B106" s="13">
        <f>B102+B104</f>
        <v>113299543.27</v>
      </c>
      <c r="C106" s="13">
        <f t="shared" ref="C106:Q106" si="13">C102+C104</f>
        <v>114856876.23</v>
      </c>
      <c r="D106" s="13">
        <f t="shared" si="13"/>
        <v>116781109.83</v>
      </c>
      <c r="E106" s="13">
        <f t="shared" si="13"/>
        <v>118895040.89</v>
      </c>
      <c r="F106" s="13">
        <f t="shared" si="13"/>
        <v>119412992.18000001</v>
      </c>
      <c r="G106" s="13">
        <f t="shared" si="13"/>
        <v>119468112.16</v>
      </c>
      <c r="H106" s="13">
        <f t="shared" si="13"/>
        <v>115152282.60000001</v>
      </c>
      <c r="I106" s="13">
        <f t="shared" si="13"/>
        <v>114795857.90000001</v>
      </c>
      <c r="J106" s="13">
        <f t="shared" si="13"/>
        <v>113837284.85000001</v>
      </c>
      <c r="K106" s="13">
        <f t="shared" si="13"/>
        <v>113687951.61</v>
      </c>
      <c r="L106" s="13">
        <f t="shared" si="13"/>
        <v>113777830.78</v>
      </c>
      <c r="M106" s="13">
        <f t="shared" si="13"/>
        <v>114218124.43000001</v>
      </c>
      <c r="N106" s="13">
        <f t="shared" si="13"/>
        <v>115390668.12</v>
      </c>
      <c r="O106" s="13">
        <f t="shared" si="13"/>
        <v>114851328.68000001</v>
      </c>
      <c r="P106" s="13">
        <f t="shared" si="13"/>
        <v>114302250.69</v>
      </c>
      <c r="Q106" s="13">
        <f t="shared" si="13"/>
        <v>114904355.06</v>
      </c>
    </row>
    <row r="107" spans="1:17" ht="13.5" thickTop="1" x14ac:dyDescent="0.2"/>
    <row r="108" spans="1:17" x14ac:dyDescent="0.2">
      <c r="A108" t="s">
        <v>103</v>
      </c>
      <c r="B108" t="str">
        <f>B1</f>
        <v>012/2019</v>
      </c>
      <c r="C108" t="str">
        <f t="shared" ref="C108:N108" si="14">C1</f>
        <v>001/2020</v>
      </c>
      <c r="D108" t="str">
        <f t="shared" si="14"/>
        <v>002/2020</v>
      </c>
      <c r="E108" t="str">
        <f t="shared" si="14"/>
        <v>003/2020</v>
      </c>
      <c r="F108" t="str">
        <f t="shared" si="14"/>
        <v>004/2020</v>
      </c>
      <c r="G108" t="str">
        <f t="shared" si="14"/>
        <v>005/2020</v>
      </c>
      <c r="H108" t="str">
        <f t="shared" si="14"/>
        <v>006/2020</v>
      </c>
      <c r="I108" t="str">
        <f t="shared" si="14"/>
        <v>007/2020</v>
      </c>
      <c r="J108" t="str">
        <f t="shared" si="14"/>
        <v>008/2020</v>
      </c>
      <c r="K108" t="str">
        <f t="shared" si="14"/>
        <v>009/2020</v>
      </c>
      <c r="L108" t="str">
        <f t="shared" si="14"/>
        <v>010/2020</v>
      </c>
      <c r="M108" t="str">
        <f t="shared" si="14"/>
        <v>011/2020</v>
      </c>
      <c r="N108" t="str">
        <f t="shared" si="14"/>
        <v>012/2020</v>
      </c>
    </row>
    <row r="109" spans="1:17" x14ac:dyDescent="0.2">
      <c r="A109" t="s">
        <v>104</v>
      </c>
      <c r="B109" s="22">
        <f>B47+B46</f>
        <v>4336845.9399999995</v>
      </c>
      <c r="C109" s="22">
        <f t="shared" ref="C109:Q109" si="15">C47+C46</f>
        <v>1644937.96</v>
      </c>
      <c r="D109" s="22">
        <f t="shared" si="15"/>
        <v>1500000</v>
      </c>
      <c r="E109" s="22">
        <f t="shared" si="15"/>
        <v>1500000</v>
      </c>
      <c r="F109" s="22">
        <f t="shared" si="15"/>
        <v>1500000</v>
      </c>
      <c r="G109" s="22">
        <f t="shared" si="15"/>
        <v>1500000</v>
      </c>
      <c r="H109" s="22">
        <f t="shared" si="15"/>
        <v>1500000</v>
      </c>
      <c r="I109" s="22">
        <f t="shared" si="15"/>
        <v>1500000</v>
      </c>
      <c r="J109" s="22">
        <f t="shared" si="15"/>
        <v>1500000</v>
      </c>
      <c r="K109" s="22">
        <f t="shared" si="15"/>
        <v>1500000</v>
      </c>
      <c r="L109" s="22">
        <f t="shared" si="15"/>
        <v>1500000</v>
      </c>
      <c r="M109" s="22">
        <f t="shared" si="15"/>
        <v>1500000</v>
      </c>
      <c r="N109" s="22">
        <f t="shared" si="15"/>
        <v>15783421.33</v>
      </c>
      <c r="O109" s="22">
        <f t="shared" si="15"/>
        <v>13614442.57</v>
      </c>
      <c r="P109" s="22">
        <f t="shared" si="15"/>
        <v>14683292.66</v>
      </c>
      <c r="Q109" s="22">
        <f t="shared" si="15"/>
        <v>7631512.9299999997</v>
      </c>
    </row>
    <row r="110" spans="1:17" x14ac:dyDescent="0.2">
      <c r="A110" t="s">
        <v>105</v>
      </c>
      <c r="B110" s="22">
        <f>B61</f>
        <v>44499999.950000003</v>
      </c>
      <c r="C110" s="22">
        <f t="shared" ref="C110:Q110" si="16">C61</f>
        <v>44499999.950000003</v>
      </c>
      <c r="D110" s="22">
        <f t="shared" si="16"/>
        <v>44499999.950000003</v>
      </c>
      <c r="E110" s="22">
        <f t="shared" si="16"/>
        <v>44499999.950000003</v>
      </c>
      <c r="F110" s="22">
        <f t="shared" si="16"/>
        <v>44499999.950000003</v>
      </c>
      <c r="G110" s="22">
        <f t="shared" si="16"/>
        <v>44499999.950000003</v>
      </c>
      <c r="H110" s="22">
        <f t="shared" si="16"/>
        <v>44499999.950000003</v>
      </c>
      <c r="I110" s="22">
        <f t="shared" si="16"/>
        <v>44499999.950000003</v>
      </c>
      <c r="J110" s="22">
        <f t="shared" si="16"/>
        <v>44499999.950000003</v>
      </c>
      <c r="K110" s="22">
        <f t="shared" si="16"/>
        <v>44499999.950000003</v>
      </c>
      <c r="L110" s="22">
        <f t="shared" si="16"/>
        <v>44499999.950000003</v>
      </c>
      <c r="M110" s="22">
        <f t="shared" si="16"/>
        <v>44499999.950000003</v>
      </c>
      <c r="N110" s="22">
        <f t="shared" si="16"/>
        <v>42999999.950000003</v>
      </c>
      <c r="O110" s="22">
        <f t="shared" si="16"/>
        <v>42999999.950000003</v>
      </c>
      <c r="P110" s="22">
        <f t="shared" si="16"/>
        <v>42999999.950000003</v>
      </c>
      <c r="Q110" s="22">
        <f t="shared" si="16"/>
        <v>42999999.950000003</v>
      </c>
    </row>
    <row r="111" spans="1:17" x14ac:dyDescent="0.2">
      <c r="A111" s="20" t="s">
        <v>106</v>
      </c>
      <c r="B111" s="19">
        <f>B81</f>
        <v>67299543.319999993</v>
      </c>
      <c r="C111" s="19">
        <f t="shared" ref="C111:Q111" si="17">C81</f>
        <v>68856876.280000001</v>
      </c>
      <c r="D111" s="19">
        <f t="shared" si="17"/>
        <v>70781109.879999995</v>
      </c>
      <c r="E111" s="19">
        <f t="shared" si="17"/>
        <v>72895040.939999998</v>
      </c>
      <c r="F111" s="19">
        <f t="shared" si="17"/>
        <v>73412992.230000004</v>
      </c>
      <c r="G111" s="19">
        <f t="shared" si="17"/>
        <v>73468112.209999993</v>
      </c>
      <c r="H111" s="19">
        <f t="shared" si="17"/>
        <v>69152282.650000006</v>
      </c>
      <c r="I111" s="19">
        <f t="shared" si="17"/>
        <v>68795857.950000003</v>
      </c>
      <c r="J111" s="19">
        <f t="shared" si="17"/>
        <v>67837284.900000006</v>
      </c>
      <c r="K111" s="19">
        <f t="shared" si="17"/>
        <v>67687951.659999996</v>
      </c>
      <c r="L111" s="19">
        <f t="shared" si="17"/>
        <v>67777830.829999998</v>
      </c>
      <c r="M111" s="19">
        <f t="shared" si="17"/>
        <v>68218124.480000004</v>
      </c>
      <c r="N111" s="19">
        <f t="shared" si="17"/>
        <v>56847226.380000003</v>
      </c>
      <c r="O111" s="19">
        <f t="shared" si="17"/>
        <v>58982587.619999997</v>
      </c>
      <c r="P111" s="19">
        <f t="shared" si="17"/>
        <v>61035064.590000004</v>
      </c>
      <c r="Q111" s="19">
        <f t="shared" si="17"/>
        <v>60599653.759999998</v>
      </c>
    </row>
    <row r="112" spans="1:17" x14ac:dyDescent="0.2">
      <c r="A112" t="s">
        <v>107</v>
      </c>
      <c r="B112" s="22">
        <f>B109+B110+B111</f>
        <v>116136389.20999999</v>
      </c>
      <c r="C112" s="22">
        <f t="shared" ref="C112:Q112" si="18">C109+C110+C111</f>
        <v>115001814.19</v>
      </c>
      <c r="D112" s="22">
        <f t="shared" si="18"/>
        <v>116781109.83</v>
      </c>
      <c r="E112" s="22">
        <f t="shared" si="18"/>
        <v>118895040.89</v>
      </c>
      <c r="F112" s="22">
        <f t="shared" si="18"/>
        <v>119412992.18000001</v>
      </c>
      <c r="G112" s="22">
        <f t="shared" si="18"/>
        <v>119468112.16</v>
      </c>
      <c r="H112" s="22">
        <f t="shared" si="18"/>
        <v>115152282.60000001</v>
      </c>
      <c r="I112" s="22">
        <f t="shared" si="18"/>
        <v>114795857.90000001</v>
      </c>
      <c r="J112" s="22">
        <f t="shared" si="18"/>
        <v>113837284.85000001</v>
      </c>
      <c r="K112" s="22">
        <f t="shared" si="18"/>
        <v>113687951.61</v>
      </c>
      <c r="L112" s="22">
        <f t="shared" si="18"/>
        <v>113777830.78</v>
      </c>
      <c r="M112" s="22">
        <f t="shared" si="18"/>
        <v>114218124.43000001</v>
      </c>
      <c r="N112" s="22">
        <f t="shared" si="18"/>
        <v>115630647.66</v>
      </c>
      <c r="O112" s="22">
        <f t="shared" si="18"/>
        <v>115597030.14</v>
      </c>
      <c r="P112" s="22">
        <f t="shared" si="18"/>
        <v>118718357.2</v>
      </c>
      <c r="Q112" s="22">
        <f t="shared" si="18"/>
        <v>111231166.64</v>
      </c>
    </row>
    <row r="114" spans="1:14" x14ac:dyDescent="0.2">
      <c r="A114" t="s">
        <v>103</v>
      </c>
      <c r="B114" t="s">
        <v>14</v>
      </c>
      <c r="C114" t="s">
        <v>15</v>
      </c>
      <c r="D114" t="s">
        <v>16</v>
      </c>
      <c r="E114" t="s">
        <v>17</v>
      </c>
      <c r="F114" t="s">
        <v>18</v>
      </c>
      <c r="G114" t="s">
        <v>19</v>
      </c>
      <c r="H114" t="s">
        <v>20</v>
      </c>
      <c r="I114" t="s">
        <v>21</v>
      </c>
      <c r="J114" t="s">
        <v>22</v>
      </c>
      <c r="K114" t="s">
        <v>23</v>
      </c>
      <c r="L114" t="s">
        <v>24</v>
      </c>
      <c r="M114" t="s">
        <v>25</v>
      </c>
      <c r="N114" t="s">
        <v>26</v>
      </c>
    </row>
    <row r="115" spans="1:14" x14ac:dyDescent="0.2">
      <c r="A115" t="s">
        <v>104</v>
      </c>
      <c r="B115">
        <v>4336845.9399999995</v>
      </c>
      <c r="C115">
        <v>1644937.96</v>
      </c>
      <c r="D115">
        <v>1500000</v>
      </c>
      <c r="E115">
        <v>1500000</v>
      </c>
      <c r="F115">
        <v>1500000</v>
      </c>
      <c r="G115">
        <v>1500000</v>
      </c>
      <c r="H115">
        <v>1500000</v>
      </c>
      <c r="I115">
        <v>1500000</v>
      </c>
      <c r="J115">
        <v>1500000</v>
      </c>
      <c r="K115">
        <v>1500000</v>
      </c>
      <c r="L115">
        <v>1500000</v>
      </c>
      <c r="M115">
        <v>1500000</v>
      </c>
      <c r="N115">
        <v>15783421.33</v>
      </c>
    </row>
    <row r="116" spans="1:14" x14ac:dyDescent="0.2">
      <c r="A116" t="s">
        <v>105</v>
      </c>
      <c r="B116">
        <v>44499999.950000003</v>
      </c>
      <c r="C116">
        <v>44499999.950000003</v>
      </c>
      <c r="D116">
        <v>44499999.950000003</v>
      </c>
      <c r="E116">
        <v>44499999.950000003</v>
      </c>
      <c r="F116">
        <v>44499999.950000003</v>
      </c>
      <c r="G116">
        <v>44499999.950000003</v>
      </c>
      <c r="H116">
        <v>44499999.950000003</v>
      </c>
      <c r="I116">
        <v>44499999.950000003</v>
      </c>
      <c r="J116">
        <v>44499999.950000003</v>
      </c>
      <c r="K116">
        <v>44499999.950000003</v>
      </c>
      <c r="L116">
        <v>44499999.950000003</v>
      </c>
      <c r="M116">
        <v>44499999.950000003</v>
      </c>
      <c r="N116">
        <v>42999999.950000003</v>
      </c>
    </row>
    <row r="117" spans="1:14" x14ac:dyDescent="0.2">
      <c r="A117" t="s">
        <v>106</v>
      </c>
      <c r="B117">
        <v>67299543.319999993</v>
      </c>
      <c r="C117">
        <v>68856876.280000001</v>
      </c>
      <c r="D117">
        <v>70781109.879999995</v>
      </c>
      <c r="E117">
        <v>72895040.939999998</v>
      </c>
      <c r="F117">
        <v>73412992.230000004</v>
      </c>
      <c r="G117">
        <v>73468112.209999993</v>
      </c>
      <c r="H117">
        <v>69152282.650000006</v>
      </c>
      <c r="I117">
        <v>68795857.950000003</v>
      </c>
      <c r="J117">
        <v>67837284.900000006</v>
      </c>
      <c r="K117">
        <v>67687951.659999996</v>
      </c>
      <c r="L117">
        <v>67777830.829999998</v>
      </c>
      <c r="M117">
        <v>68218124.480000004</v>
      </c>
      <c r="N117">
        <v>56847226.380000003</v>
      </c>
    </row>
    <row r="118" spans="1:14" x14ac:dyDescent="0.2">
      <c r="A118" t="s">
        <v>107</v>
      </c>
      <c r="B118">
        <v>116136389.20999999</v>
      </c>
      <c r="C118">
        <v>115001814.19</v>
      </c>
      <c r="D118">
        <v>116781109.83</v>
      </c>
      <c r="E118">
        <v>118895040.89</v>
      </c>
      <c r="F118">
        <v>119412992.18000001</v>
      </c>
      <c r="G118">
        <v>119468112.16</v>
      </c>
      <c r="H118">
        <v>115152282.60000001</v>
      </c>
      <c r="I118">
        <v>114795857.90000001</v>
      </c>
      <c r="J118">
        <v>113837284.85000001</v>
      </c>
      <c r="K118">
        <v>113687951.61</v>
      </c>
      <c r="L118">
        <v>113777830.78</v>
      </c>
      <c r="M118">
        <v>114218124.43000001</v>
      </c>
      <c r="N118">
        <v>115630647.66</v>
      </c>
    </row>
    <row r="120" spans="1:14" x14ac:dyDescent="0.2">
      <c r="A120" t="s">
        <v>103</v>
      </c>
      <c r="B120" t="s">
        <v>104</v>
      </c>
      <c r="C120" t="s">
        <v>105</v>
      </c>
      <c r="D120" t="s">
        <v>106</v>
      </c>
      <c r="E120" t="s">
        <v>107</v>
      </c>
    </row>
    <row r="121" spans="1:14" x14ac:dyDescent="0.2">
      <c r="A121" t="s">
        <v>14</v>
      </c>
      <c r="B121" s="22">
        <v>4336845.9399999995</v>
      </c>
      <c r="C121" s="22">
        <v>44499999.950000003</v>
      </c>
      <c r="D121" s="22">
        <v>67299543.319999993</v>
      </c>
      <c r="E121" s="22">
        <v>116136389.20999999</v>
      </c>
    </row>
    <row r="122" spans="1:14" x14ac:dyDescent="0.2">
      <c r="A122" t="s">
        <v>15</v>
      </c>
      <c r="B122" s="22">
        <v>1644937.96</v>
      </c>
      <c r="C122" s="22">
        <v>44499999.950000003</v>
      </c>
      <c r="D122" s="22">
        <v>68856876.280000001</v>
      </c>
      <c r="E122" s="22">
        <v>115001814.19</v>
      </c>
    </row>
    <row r="123" spans="1:14" x14ac:dyDescent="0.2">
      <c r="A123" t="s">
        <v>16</v>
      </c>
      <c r="B123" s="22">
        <v>1500000</v>
      </c>
      <c r="C123" s="22">
        <v>44499999.950000003</v>
      </c>
      <c r="D123" s="22">
        <v>70781109.879999995</v>
      </c>
      <c r="E123" s="22">
        <v>116781109.83</v>
      </c>
    </row>
    <row r="124" spans="1:14" x14ac:dyDescent="0.2">
      <c r="A124" t="s">
        <v>17</v>
      </c>
      <c r="B124" s="22">
        <v>1500000</v>
      </c>
      <c r="C124" s="22">
        <v>44499999.950000003</v>
      </c>
      <c r="D124" s="22">
        <v>72895040.939999998</v>
      </c>
      <c r="E124" s="22">
        <v>118895040.89</v>
      </c>
    </row>
    <row r="125" spans="1:14" x14ac:dyDescent="0.2">
      <c r="A125" t="s">
        <v>18</v>
      </c>
      <c r="B125" s="22">
        <v>1500000</v>
      </c>
      <c r="C125" s="22">
        <v>44499999.950000003</v>
      </c>
      <c r="D125" s="22">
        <v>73412992.230000004</v>
      </c>
      <c r="E125" s="22">
        <v>119412992.18000001</v>
      </c>
    </row>
    <row r="126" spans="1:14" x14ac:dyDescent="0.2">
      <c r="A126" t="s">
        <v>19</v>
      </c>
      <c r="B126" s="22">
        <v>1500000</v>
      </c>
      <c r="C126" s="22">
        <v>44499999.950000003</v>
      </c>
      <c r="D126" s="22">
        <v>73468112.209999993</v>
      </c>
      <c r="E126" s="22">
        <v>119468112.16</v>
      </c>
    </row>
    <row r="127" spans="1:14" x14ac:dyDescent="0.2">
      <c r="A127" t="s">
        <v>20</v>
      </c>
      <c r="B127" s="22">
        <v>1500000</v>
      </c>
      <c r="C127" s="22">
        <v>44499999.950000003</v>
      </c>
      <c r="D127" s="22">
        <v>69152282.650000006</v>
      </c>
      <c r="E127" s="22">
        <v>115152282.60000001</v>
      </c>
    </row>
    <row r="128" spans="1:14" x14ac:dyDescent="0.2">
      <c r="A128" t="s">
        <v>21</v>
      </c>
      <c r="B128" s="22">
        <v>1500000</v>
      </c>
      <c r="C128" s="22">
        <v>44499999.950000003</v>
      </c>
      <c r="D128" s="22">
        <v>68795857.950000003</v>
      </c>
      <c r="E128" s="22">
        <v>114795857.90000001</v>
      </c>
    </row>
    <row r="129" spans="1:5" x14ac:dyDescent="0.2">
      <c r="A129" t="s">
        <v>22</v>
      </c>
      <c r="B129" s="22">
        <v>1500000</v>
      </c>
      <c r="C129" s="22">
        <v>44499999.950000003</v>
      </c>
      <c r="D129" s="22">
        <v>67837284.900000006</v>
      </c>
      <c r="E129" s="22">
        <v>113837284.85000001</v>
      </c>
    </row>
    <row r="130" spans="1:5" x14ac:dyDescent="0.2">
      <c r="A130" t="s">
        <v>23</v>
      </c>
      <c r="B130" s="22">
        <v>1500000</v>
      </c>
      <c r="C130" s="22">
        <v>44499999.950000003</v>
      </c>
      <c r="D130" s="22">
        <v>67687951.659999996</v>
      </c>
      <c r="E130" s="22">
        <v>113687951.61</v>
      </c>
    </row>
    <row r="131" spans="1:5" x14ac:dyDescent="0.2">
      <c r="A131" t="s">
        <v>24</v>
      </c>
      <c r="B131" s="22">
        <v>1500000</v>
      </c>
      <c r="C131" s="22">
        <v>44499999.950000003</v>
      </c>
      <c r="D131" s="22">
        <v>67777830.829999998</v>
      </c>
      <c r="E131" s="22">
        <v>113777830.78</v>
      </c>
    </row>
    <row r="132" spans="1:5" x14ac:dyDescent="0.2">
      <c r="A132" t="s">
        <v>25</v>
      </c>
      <c r="B132" s="22">
        <v>1500000</v>
      </c>
      <c r="C132" s="22">
        <v>44499999.950000003</v>
      </c>
      <c r="D132" s="22">
        <v>68218124.480000004</v>
      </c>
      <c r="E132" s="22">
        <v>114218124.43000001</v>
      </c>
    </row>
    <row r="133" spans="1:5" x14ac:dyDescent="0.2">
      <c r="A133" t="s">
        <v>26</v>
      </c>
      <c r="B133" s="22">
        <v>15783421.33</v>
      </c>
      <c r="C133" s="22">
        <v>42999999.950000003</v>
      </c>
      <c r="D133" s="22">
        <v>56847226.380000003</v>
      </c>
      <c r="E133" s="22">
        <v>115630647.66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Sch E1</vt:lpstr>
      <vt:lpstr>Sch E2</vt:lpstr>
      <vt:lpstr>Support-&gt;</vt:lpstr>
      <vt:lpstr>Summary(History)</vt:lpstr>
      <vt:lpstr>Monthly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Greene, Victoria</dc:creator>
  <cp:lastModifiedBy>Andrea Schroeder</cp:lastModifiedBy>
  <cp:lastPrinted>2021-06-09T23:14:50Z</cp:lastPrinted>
  <dcterms:created xsi:type="dcterms:W3CDTF">2021-05-26T13:03:00Z</dcterms:created>
  <dcterms:modified xsi:type="dcterms:W3CDTF">2021-06-09T23:18:09Z</dcterms:modified>
</cp:coreProperties>
</file>