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age 1" sheetId="1" r:id="rId1"/>
    <sheet name="Page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2" l="1"/>
  <c r="L21" i="2"/>
  <c r="L18" i="2"/>
  <c r="J3" i="2"/>
  <c r="L21" i="1"/>
  <c r="L18" i="1"/>
  <c r="L3" i="1"/>
  <c r="N21" i="2"/>
  <c r="H18" i="2"/>
  <c r="F18" i="2"/>
  <c r="G16" i="2"/>
  <c r="G14" i="2"/>
  <c r="J14" i="2" s="1"/>
  <c r="G13" i="2"/>
  <c r="J13" i="2" s="1"/>
  <c r="G11" i="2"/>
  <c r="F24" i="2" l="1"/>
  <c r="L3" i="2" s="1"/>
  <c r="J11" i="2"/>
  <c r="G18" i="2"/>
  <c r="J18" i="2" s="1"/>
  <c r="N18" i="2" s="1"/>
  <c r="N21" i="1"/>
  <c r="G18" i="1"/>
  <c r="F18" i="1"/>
  <c r="G16" i="1"/>
  <c r="G14" i="1"/>
  <c r="J14" i="1" s="1"/>
  <c r="G13" i="1"/>
  <c r="J13" i="1" s="1"/>
  <c r="H18" i="1"/>
  <c r="G11" i="1"/>
  <c r="J11" i="1" s="1"/>
  <c r="F24" i="1"/>
  <c r="N3" i="2" l="1"/>
  <c r="N24" i="2" s="1"/>
  <c r="J18" i="1"/>
  <c r="N18" i="1"/>
  <c r="L24" i="1"/>
  <c r="N3" i="1" l="1"/>
  <c r="N24" i="1" s="1"/>
</calcChain>
</file>

<file path=xl/sharedStrings.xml><?xml version="1.0" encoding="utf-8"?>
<sst xmlns="http://schemas.openxmlformats.org/spreadsheetml/2006/main" count="54" uniqueCount="23">
  <si>
    <t>Cost</t>
  </si>
  <si>
    <t xml:space="preserve">Weighted </t>
  </si>
  <si>
    <t>Balance</t>
  </si>
  <si>
    <t>Rate</t>
  </si>
  <si>
    <t>Weighting</t>
  </si>
  <si>
    <t>Equity</t>
  </si>
  <si>
    <t>(cost rate per Witness Moul testimony)</t>
  </si>
  <si>
    <t>Long Term Debt</t>
  </si>
  <si>
    <t>Interest</t>
  </si>
  <si>
    <t>Issue</t>
  </si>
  <si>
    <t>Maturity</t>
  </si>
  <si>
    <t>Wtd Average</t>
  </si>
  <si>
    <t>Annual</t>
  </si>
  <si>
    <t>Date</t>
  </si>
  <si>
    <t>Amortization</t>
  </si>
  <si>
    <t>Delta - Tranche 2</t>
  </si>
  <si>
    <t>Peoples KY-Tranche 2</t>
  </si>
  <si>
    <t>Peoples KY-Tranche 3</t>
  </si>
  <si>
    <t>Delta - Tranche 3</t>
  </si>
  <si>
    <t>11/21</t>
  </si>
  <si>
    <t>N/A</t>
  </si>
  <si>
    <t>Short Term Debt</t>
  </si>
  <si>
    <t>Total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</si>
</sst>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"/>
    <numFmt numFmtId="167" formatCode="0.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64" fontId="2" fillId="0" borderId="0" xfId="2" applyNumberFormat="1" applyFont="1"/>
    <xf numFmtId="10" fontId="2" fillId="0" borderId="0" xfId="0" applyNumberFormat="1" applyFont="1"/>
    <xf numFmtId="10" fontId="2" fillId="0" borderId="0" xfId="3" applyNumberFormat="1" applyFont="1"/>
    <xf numFmtId="0" fontId="6" fillId="0" borderId="0" xfId="0" applyFont="1"/>
    <xf numFmtId="0" fontId="7" fillId="0" borderId="0" xfId="0" applyFont="1" applyFill="1"/>
    <xf numFmtId="0" fontId="8" fillId="0" borderId="0" xfId="0" applyFont="1"/>
    <xf numFmtId="165" fontId="8" fillId="0" borderId="0" xfId="1" applyNumberFormat="1" applyFont="1"/>
    <xf numFmtId="0" fontId="9" fillId="0" borderId="1" xfId="4" applyFont="1" applyBorder="1" applyAlignment="1">
      <alignment horizontal="center"/>
    </xf>
    <xf numFmtId="0" fontId="9" fillId="0" borderId="2" xfId="4" applyFont="1" applyBorder="1" applyAlignment="1">
      <alignment horizontal="center"/>
    </xf>
    <xf numFmtId="43" fontId="9" fillId="0" borderId="2" xfId="5" applyFont="1" applyFill="1" applyBorder="1" applyAlignment="1">
      <alignment horizontal="center"/>
    </xf>
    <xf numFmtId="0" fontId="2" fillId="0" borderId="0" xfId="0" applyFont="1" applyFill="1"/>
    <xf numFmtId="0" fontId="9" fillId="0" borderId="3" xfId="4" applyFont="1" applyBorder="1" applyAlignment="1">
      <alignment horizontal="center" wrapText="1"/>
    </xf>
    <xf numFmtId="0" fontId="9" fillId="0" borderId="4" xfId="4" applyFont="1" applyBorder="1" applyAlignment="1">
      <alignment horizontal="center" wrapText="1"/>
    </xf>
    <xf numFmtId="43" fontId="9" fillId="0" borderId="4" xfId="5" applyFont="1" applyFill="1" applyBorder="1" applyAlignment="1">
      <alignment horizontal="center"/>
    </xf>
    <xf numFmtId="166" fontId="2" fillId="0" borderId="0" xfId="0" applyNumberFormat="1" applyFont="1"/>
    <xf numFmtId="164" fontId="2" fillId="0" borderId="0" xfId="2" applyNumberFormat="1" applyFont="1" applyFill="1"/>
    <xf numFmtId="37" fontId="2" fillId="0" borderId="0" xfId="0" applyNumberFormat="1" applyFont="1"/>
    <xf numFmtId="37" fontId="2" fillId="0" borderId="0" xfId="0" applyNumberFormat="1" applyFont="1" applyFill="1"/>
    <xf numFmtId="167" fontId="2" fillId="0" borderId="0" xfId="0" applyNumberFormat="1" applyFont="1"/>
    <xf numFmtId="0" fontId="8" fillId="0" borderId="0" xfId="0" applyFont="1" applyFill="1"/>
    <xf numFmtId="166" fontId="2" fillId="0" borderId="0" xfId="0" applyNumberFormat="1" applyFont="1" applyAlignment="1">
      <alignment horizontal="center"/>
    </xf>
    <xf numFmtId="10" fontId="2" fillId="0" borderId="0" xfId="0" applyNumberFormat="1" applyFont="1" applyFill="1"/>
    <xf numFmtId="166" fontId="2" fillId="0" borderId="0" xfId="0" quotePrefix="1" applyNumberFormat="1" applyFont="1" applyAlignment="1">
      <alignment horizontal="center"/>
    </xf>
    <xf numFmtId="37" fontId="10" fillId="0" borderId="0" xfId="0" applyNumberFormat="1" applyFont="1" applyFill="1"/>
    <xf numFmtId="37" fontId="10" fillId="0" borderId="0" xfId="0" applyNumberFormat="1" applyFont="1"/>
    <xf numFmtId="167" fontId="10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Fill="1"/>
    <xf numFmtId="167" fontId="2" fillId="0" borderId="0" xfId="0" applyNumberFormat="1" applyFont="1" applyBorder="1"/>
    <xf numFmtId="0" fontId="5" fillId="0" borderId="0" xfId="0" applyFont="1" applyFill="1"/>
    <xf numFmtId="164" fontId="11" fillId="0" borderId="0" xfId="2" applyNumberFormat="1" applyFont="1"/>
    <xf numFmtId="10" fontId="10" fillId="0" borderId="0" xfId="3" applyNumberFormat="1" applyFont="1"/>
    <xf numFmtId="164" fontId="2" fillId="0" borderId="0" xfId="0" applyNumberFormat="1" applyFont="1"/>
    <xf numFmtId="9" fontId="2" fillId="0" borderId="0" xfId="3" applyFont="1"/>
    <xf numFmtId="165" fontId="8" fillId="0" borderId="0" xfId="5" applyNumberFormat="1" applyFont="1"/>
    <xf numFmtId="0" fontId="9" fillId="0" borderId="0" xfId="0" applyFont="1"/>
  </cellXfs>
  <cellStyles count="6">
    <cellStyle name="Comma" xfId="1" builtinId="3"/>
    <cellStyle name="Comma 10" xfId="5"/>
    <cellStyle name="Currency" xfId="2" builtinId="4"/>
    <cellStyle name="Normal" xfId="0" builtinId="0"/>
    <cellStyle name="Normal_ANRE1COM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view="pageLayout" zoomScaleNormal="100" workbookViewId="0">
      <selection activeCell="G5" sqref="G5"/>
    </sheetView>
  </sheetViews>
  <sheetFormatPr defaultRowHeight="15" x14ac:dyDescent="0.25"/>
  <cols>
    <col min="1" max="1" width="19.85546875" bestFit="1" customWidth="1"/>
    <col min="2" max="2" width="5.28515625" customWidth="1"/>
    <col min="3" max="3" width="6.28515625" bestFit="1" customWidth="1"/>
    <col min="4" max="5" width="8.140625" bestFit="1" customWidth="1"/>
    <col min="6" max="6" width="13.28515625" customWidth="1"/>
    <col min="7" max="7" width="11.28515625" bestFit="1" customWidth="1"/>
    <col min="8" max="8" width="10.7109375" bestFit="1" customWidth="1"/>
    <col min="9" max="9" width="4" customWidth="1"/>
    <col min="10" max="10" width="7.28515625" bestFit="1" customWidth="1"/>
    <col min="11" max="11" width="2.85546875" customWidth="1"/>
    <col min="12" max="12" width="10.28515625" bestFit="1" customWidth="1"/>
    <col min="13" max="13" width="2.42578125" customWidth="1"/>
    <col min="14" max="14" width="10.28515625" bestFit="1" customWidth="1"/>
  </cols>
  <sheetData>
    <row r="1" spans="1:14" x14ac:dyDescent="0.25">
      <c r="A1" s="1"/>
      <c r="B1" s="1"/>
      <c r="C1" s="1"/>
      <c r="D1" s="1"/>
      <c r="E1" s="1"/>
      <c r="F1" s="2"/>
      <c r="G1" s="2"/>
      <c r="H1" s="2"/>
      <c r="I1" s="2"/>
      <c r="J1" s="3" t="s">
        <v>0</v>
      </c>
      <c r="K1" s="1"/>
      <c r="L1" s="1"/>
      <c r="M1" s="1"/>
      <c r="N1" s="3" t="s">
        <v>1</v>
      </c>
    </row>
    <row r="2" spans="1:14" x14ac:dyDescent="0.25">
      <c r="A2" s="1"/>
      <c r="B2" s="1"/>
      <c r="C2" s="1"/>
      <c r="D2" s="1"/>
      <c r="E2" s="1"/>
      <c r="F2" s="4" t="s">
        <v>2</v>
      </c>
      <c r="G2" s="2"/>
      <c r="H2" s="2"/>
      <c r="I2" s="2"/>
      <c r="J2" s="4" t="s">
        <v>3</v>
      </c>
      <c r="K2" s="1"/>
      <c r="L2" s="4" t="s">
        <v>4</v>
      </c>
      <c r="M2" s="1"/>
      <c r="N2" s="4" t="s">
        <v>0</v>
      </c>
    </row>
    <row r="3" spans="1:14" ht="15.75" x14ac:dyDescent="0.25">
      <c r="A3" s="5" t="s">
        <v>5</v>
      </c>
      <c r="B3" s="41" t="s">
        <v>6</v>
      </c>
      <c r="C3" s="41"/>
      <c r="D3" s="41"/>
      <c r="E3" s="41"/>
      <c r="F3" s="6">
        <v>58707569</v>
      </c>
      <c r="G3" s="6"/>
      <c r="H3" s="1"/>
      <c r="I3" s="1"/>
      <c r="J3" s="7">
        <v>0.1095</v>
      </c>
      <c r="K3" s="1"/>
      <c r="L3" s="8">
        <f>F3/$F$24</f>
        <v>0.4568257440082189</v>
      </c>
      <c r="M3" s="1"/>
      <c r="N3" s="8">
        <f>J3*L3</f>
        <v>5.0022418968899973E-2</v>
      </c>
    </row>
    <row r="4" spans="1:14" ht="15.75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10" t="s">
        <v>7</v>
      </c>
      <c r="B6" s="1"/>
      <c r="C6" s="1"/>
      <c r="D6" s="11"/>
      <c r="E6" s="11"/>
      <c r="F6" s="12"/>
      <c r="G6" s="12"/>
      <c r="H6" s="12"/>
      <c r="I6" s="1"/>
      <c r="J6" s="1"/>
      <c r="K6" s="1"/>
      <c r="L6" s="1"/>
      <c r="M6" s="1"/>
      <c r="N6" s="1"/>
    </row>
    <row r="7" spans="1:14" x14ac:dyDescent="0.25">
      <c r="A7" s="1"/>
      <c r="B7" s="1"/>
      <c r="C7" s="13" t="s">
        <v>8</v>
      </c>
      <c r="D7" s="14" t="s">
        <v>9</v>
      </c>
      <c r="E7" s="14" t="s">
        <v>10</v>
      </c>
      <c r="F7" s="12"/>
      <c r="G7" s="15" t="s">
        <v>11</v>
      </c>
      <c r="H7" s="15" t="s">
        <v>12</v>
      </c>
      <c r="I7" s="1"/>
      <c r="J7" s="16"/>
      <c r="K7" s="1"/>
      <c r="L7" s="1"/>
      <c r="M7" s="1"/>
      <c r="N7" s="1"/>
    </row>
    <row r="8" spans="1:14" x14ac:dyDescent="0.25">
      <c r="A8" s="1"/>
      <c r="B8" s="1"/>
      <c r="C8" s="17" t="s">
        <v>3</v>
      </c>
      <c r="D8" s="18" t="s">
        <v>13</v>
      </c>
      <c r="E8" s="18" t="s">
        <v>13</v>
      </c>
      <c r="F8" s="12"/>
      <c r="G8" s="19" t="s">
        <v>8</v>
      </c>
      <c r="H8" s="19" t="s">
        <v>14</v>
      </c>
      <c r="I8" s="1"/>
      <c r="J8" s="1"/>
      <c r="K8" s="1"/>
      <c r="L8" s="1"/>
      <c r="M8" s="1"/>
      <c r="N8" s="1"/>
    </row>
    <row r="9" spans="1:14" ht="15.75" x14ac:dyDescent="0.25">
      <c r="A9" s="1"/>
      <c r="B9" s="1"/>
      <c r="C9" s="9"/>
      <c r="D9" s="1"/>
      <c r="E9" s="1"/>
      <c r="F9" s="12"/>
      <c r="G9" s="6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6"/>
      <c r="H10" s="1"/>
      <c r="I10" s="1"/>
      <c r="J10" s="1"/>
      <c r="K10" s="1"/>
      <c r="L10" s="1"/>
      <c r="M10" s="1"/>
      <c r="N10" s="1"/>
    </row>
    <row r="11" spans="1:14" x14ac:dyDescent="0.25">
      <c r="A11" s="1" t="s">
        <v>15</v>
      </c>
      <c r="B11" s="1"/>
      <c r="C11" s="7">
        <v>4.2599999999999999E-2</v>
      </c>
      <c r="D11" s="20">
        <v>42931</v>
      </c>
      <c r="E11" s="20">
        <v>11688</v>
      </c>
      <c r="F11" s="21">
        <v>43000000</v>
      </c>
      <c r="G11" s="22">
        <f>C11*F11</f>
        <v>1831800</v>
      </c>
      <c r="H11" s="23">
        <v>199147</v>
      </c>
      <c r="I11" s="1"/>
      <c r="J11" s="24">
        <f>(+G11+H11)/(+F11)</f>
        <v>4.7231325581395346E-2</v>
      </c>
      <c r="K11" s="1"/>
      <c r="L11" s="1"/>
      <c r="M11" s="1"/>
      <c r="N11" s="1"/>
    </row>
    <row r="12" spans="1:14" x14ac:dyDescent="0.25">
      <c r="A12" s="1"/>
      <c r="B12" s="1"/>
      <c r="C12" s="11"/>
      <c r="D12" s="11"/>
      <c r="E12" s="11"/>
      <c r="F12" s="25"/>
      <c r="G12" s="11"/>
      <c r="H12" s="25"/>
      <c r="I12" s="1"/>
      <c r="J12" s="11"/>
      <c r="K12" s="1"/>
      <c r="L12" s="1"/>
      <c r="M12" s="1"/>
      <c r="N12" s="1"/>
    </row>
    <row r="13" spans="1:14" x14ac:dyDescent="0.25">
      <c r="A13" s="1" t="s">
        <v>16</v>
      </c>
      <c r="B13" s="1"/>
      <c r="C13" s="7">
        <v>4.1000000000000002E-2</v>
      </c>
      <c r="D13" s="26">
        <v>41263</v>
      </c>
      <c r="E13" s="20">
        <v>45279</v>
      </c>
      <c r="F13" s="23">
        <v>181200</v>
      </c>
      <c r="G13" s="22">
        <f>C13*F13</f>
        <v>7429.2000000000007</v>
      </c>
      <c r="H13" s="23">
        <v>0</v>
      </c>
      <c r="I13" s="1"/>
      <c r="J13" s="24">
        <f>(+G13+H13)/(+F13)</f>
        <v>4.1000000000000002E-2</v>
      </c>
      <c r="K13" s="1"/>
      <c r="L13" s="1"/>
      <c r="M13" s="1"/>
      <c r="N13" s="1"/>
    </row>
    <row r="14" spans="1:14" x14ac:dyDescent="0.25">
      <c r="A14" s="1" t="s">
        <v>17</v>
      </c>
      <c r="B14" s="1"/>
      <c r="C14" s="7">
        <v>4.2500000000000003E-2</v>
      </c>
      <c r="D14" s="26">
        <v>41263</v>
      </c>
      <c r="E14" s="20">
        <v>46010</v>
      </c>
      <c r="F14" s="23">
        <v>137600</v>
      </c>
      <c r="G14" s="22">
        <f>C14*F14</f>
        <v>5848</v>
      </c>
      <c r="H14" s="23">
        <v>0</v>
      </c>
      <c r="I14" s="1"/>
      <c r="J14" s="24">
        <f>(+G14+H14)/(+F14)</f>
        <v>4.2500000000000003E-2</v>
      </c>
      <c r="K14" s="1"/>
      <c r="L14" s="1"/>
      <c r="M14" s="1"/>
      <c r="N14" s="1"/>
    </row>
    <row r="15" spans="1:14" x14ac:dyDescent="0.25">
      <c r="A15" s="1"/>
      <c r="B15" s="1"/>
      <c r="C15" s="11"/>
      <c r="D15" s="11"/>
      <c r="E15" s="11"/>
      <c r="F15" s="25"/>
      <c r="G15" s="11"/>
      <c r="H15" s="25"/>
      <c r="I15" s="1"/>
      <c r="J15" s="11"/>
      <c r="K15" s="1"/>
      <c r="L15" s="1"/>
      <c r="M15" s="1"/>
      <c r="N15" s="1"/>
    </row>
    <row r="16" spans="1:14" x14ac:dyDescent="0.25">
      <c r="A16" s="1" t="s">
        <v>18</v>
      </c>
      <c r="B16" s="1"/>
      <c r="C16" s="27">
        <v>3.0970000000000001E-2</v>
      </c>
      <c r="D16" s="28" t="s">
        <v>19</v>
      </c>
      <c r="E16" s="26" t="s">
        <v>20</v>
      </c>
      <c r="F16" s="29">
        <v>0</v>
      </c>
      <c r="G16" s="30">
        <f>C16*F16</f>
        <v>0</v>
      </c>
      <c r="H16" s="29">
        <v>0</v>
      </c>
      <c r="I16" s="1"/>
      <c r="J16" s="31">
        <v>0</v>
      </c>
      <c r="K16" s="1"/>
      <c r="L16" s="1"/>
      <c r="M16" s="1"/>
      <c r="N16" s="1"/>
    </row>
    <row r="17" spans="1:14" x14ac:dyDescent="0.25">
      <c r="A17" s="1"/>
      <c r="B17" s="1"/>
      <c r="C17" s="11"/>
      <c r="D17" s="11"/>
      <c r="E17" s="11"/>
      <c r="F17" s="25"/>
      <c r="G17" s="11"/>
      <c r="H17" s="25"/>
      <c r="I17" s="1"/>
      <c r="J17" s="11"/>
      <c r="K17" s="1"/>
      <c r="L17" s="1"/>
      <c r="M17" s="1"/>
      <c r="N17" s="1"/>
    </row>
    <row r="18" spans="1:14" x14ac:dyDescent="0.25">
      <c r="A18" s="1"/>
      <c r="B18" s="1"/>
      <c r="C18" s="11"/>
      <c r="D18" s="11"/>
      <c r="E18" s="11"/>
      <c r="F18" s="21">
        <f t="shared" ref="F18:H18" si="0">SUM(F10:F16)</f>
        <v>43318800</v>
      </c>
      <c r="G18" s="32">
        <f t="shared" si="0"/>
        <v>1845077.2</v>
      </c>
      <c r="H18" s="33">
        <f t="shared" si="0"/>
        <v>199147</v>
      </c>
      <c r="I18" s="1"/>
      <c r="J18" s="34">
        <f>(+G18+H18)/(+F18)</f>
        <v>4.7190231493023815E-2</v>
      </c>
      <c r="K18" s="1"/>
      <c r="L18" s="8">
        <f>F18/$F$24</f>
        <v>0.33707992643236906</v>
      </c>
      <c r="M18" s="1"/>
      <c r="N18" s="8">
        <f>J18*L18</f>
        <v>1.5906879759994934E-2</v>
      </c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7.25" x14ac:dyDescent="0.35">
      <c r="A21" s="35" t="s">
        <v>21</v>
      </c>
      <c r="B21" s="1"/>
      <c r="C21" s="1"/>
      <c r="D21" s="1"/>
      <c r="E21" s="1"/>
      <c r="F21" s="36">
        <v>26485585</v>
      </c>
      <c r="G21" s="1"/>
      <c r="H21" s="1"/>
      <c r="I21" s="1"/>
      <c r="J21" s="24">
        <v>0.01</v>
      </c>
      <c r="K21" s="1"/>
      <c r="L21" s="8">
        <f>F21/$F$24</f>
        <v>0.20609432955941204</v>
      </c>
      <c r="M21" s="1"/>
      <c r="N21" s="37">
        <f>J21*L21</f>
        <v>2.0609432955941203E-3</v>
      </c>
    </row>
    <row r="22" spans="1:14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2" t="s">
        <v>22</v>
      </c>
      <c r="B24" s="1"/>
      <c r="C24" s="1"/>
      <c r="D24" s="1"/>
      <c r="E24" s="1"/>
      <c r="F24" s="38">
        <f>F3+F18+F21</f>
        <v>128511954</v>
      </c>
      <c r="G24" s="1"/>
      <c r="H24" s="1"/>
      <c r="I24" s="1"/>
      <c r="J24" s="1"/>
      <c r="K24" s="1"/>
      <c r="L24" s="39">
        <f>L3+L18+L21</f>
        <v>1</v>
      </c>
      <c r="M24" s="1"/>
      <c r="N24" s="8">
        <f>N3+N18+N21</f>
        <v>6.7990242024489028E-2</v>
      </c>
    </row>
  </sheetData>
  <pageMargins left="0.7" right="0.7" top="1.7708333333333333" bottom="0.75" header="0.3" footer="0.3"/>
  <pageSetup orientation="landscape" r:id="rId1"/>
  <headerFooter>
    <oddHeader>&amp;CDelta Natural Gas Company, Inc.
Case No. 2021-00185
Cost of Capital Summary as of 12ME 8/31/21
With Supporting Schedules Embedded&amp;RTab 63
Sheet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Layout" zoomScaleNormal="100" workbookViewId="0">
      <selection activeCell="B3" sqref="B3:E3"/>
    </sheetView>
  </sheetViews>
  <sheetFormatPr defaultRowHeight="15" x14ac:dyDescent="0.25"/>
  <cols>
    <col min="6" max="6" width="13.42578125" bestFit="1" customWidth="1"/>
    <col min="7" max="7" width="11.28515625" bestFit="1" customWidth="1"/>
    <col min="9" max="9" width="3.42578125" customWidth="1"/>
    <col min="11" max="11" width="2" customWidth="1"/>
    <col min="13" max="13" width="2.7109375" customWidth="1"/>
  </cols>
  <sheetData>
    <row r="1" spans="1:14" x14ac:dyDescent="0.25">
      <c r="A1" s="1"/>
      <c r="B1" s="1"/>
      <c r="C1" s="1"/>
      <c r="D1" s="1"/>
      <c r="E1" s="1"/>
      <c r="F1" s="2"/>
      <c r="G1" s="2"/>
      <c r="H1" s="2"/>
      <c r="I1" s="2"/>
      <c r="J1" s="3" t="s">
        <v>0</v>
      </c>
      <c r="K1" s="1"/>
      <c r="L1" s="1"/>
      <c r="M1" s="1"/>
      <c r="N1" s="3" t="s">
        <v>1</v>
      </c>
    </row>
    <row r="2" spans="1:14" x14ac:dyDescent="0.25">
      <c r="A2" s="1"/>
      <c r="B2" s="1"/>
      <c r="C2" s="1"/>
      <c r="D2" s="1"/>
      <c r="E2" s="1"/>
      <c r="F2" s="4" t="s">
        <v>2</v>
      </c>
      <c r="G2" s="2"/>
      <c r="H2" s="2"/>
      <c r="I2" s="2"/>
      <c r="J2" s="4" t="s">
        <v>3</v>
      </c>
      <c r="K2" s="1"/>
      <c r="L2" s="4" t="s">
        <v>4</v>
      </c>
      <c r="M2" s="1"/>
      <c r="N2" s="4" t="s">
        <v>0</v>
      </c>
    </row>
    <row r="3" spans="1:14" ht="15.75" x14ac:dyDescent="0.25">
      <c r="A3" s="5" t="s">
        <v>5</v>
      </c>
      <c r="B3" s="41" t="s">
        <v>6</v>
      </c>
      <c r="C3" s="41"/>
      <c r="D3" s="41"/>
      <c r="E3" s="41"/>
      <c r="F3" s="6">
        <v>71843211</v>
      </c>
      <c r="G3" s="6"/>
      <c r="H3" s="1"/>
      <c r="I3" s="1"/>
      <c r="J3" s="7">
        <f>+'Page 1'!J3</f>
        <v>0.1095</v>
      </c>
      <c r="K3" s="1"/>
      <c r="L3" s="8">
        <f>F3/$F$24</f>
        <v>0.51737463179123144</v>
      </c>
      <c r="M3" s="1"/>
      <c r="N3" s="8">
        <f>J3*L3</f>
        <v>5.6652522181139843E-2</v>
      </c>
    </row>
    <row r="4" spans="1:14" ht="15.75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10" t="s">
        <v>7</v>
      </c>
      <c r="B6" s="1"/>
      <c r="C6" s="1"/>
      <c r="D6" s="11"/>
      <c r="E6" s="11"/>
      <c r="F6" s="40"/>
      <c r="G6" s="40"/>
      <c r="H6" s="40"/>
      <c r="I6" s="1"/>
      <c r="J6" s="1"/>
      <c r="K6" s="1"/>
      <c r="L6" s="1"/>
      <c r="M6" s="1"/>
      <c r="N6" s="1"/>
    </row>
    <row r="7" spans="1:14" x14ac:dyDescent="0.25">
      <c r="A7" s="1"/>
      <c r="B7" s="1"/>
      <c r="C7" s="13" t="s">
        <v>8</v>
      </c>
      <c r="D7" s="14" t="s">
        <v>9</v>
      </c>
      <c r="E7" s="14" t="s">
        <v>10</v>
      </c>
      <c r="F7" s="40"/>
      <c r="G7" s="15" t="s">
        <v>11</v>
      </c>
      <c r="H7" s="15" t="s">
        <v>12</v>
      </c>
      <c r="I7" s="1"/>
      <c r="J7" s="16"/>
      <c r="K7" s="1"/>
      <c r="L7" s="1"/>
      <c r="M7" s="1"/>
      <c r="N7" s="1"/>
    </row>
    <row r="8" spans="1:14" x14ac:dyDescent="0.25">
      <c r="A8" s="1"/>
      <c r="B8" s="1"/>
      <c r="C8" s="17" t="s">
        <v>3</v>
      </c>
      <c r="D8" s="18" t="s">
        <v>13</v>
      </c>
      <c r="E8" s="18" t="s">
        <v>13</v>
      </c>
      <c r="F8" s="40"/>
      <c r="G8" s="19" t="s">
        <v>8</v>
      </c>
      <c r="H8" s="19" t="s">
        <v>14</v>
      </c>
      <c r="I8" s="1"/>
      <c r="J8" s="1"/>
      <c r="K8" s="1"/>
      <c r="L8" s="1"/>
      <c r="M8" s="1"/>
      <c r="N8" s="1"/>
    </row>
    <row r="9" spans="1:14" ht="15.75" x14ac:dyDescent="0.25">
      <c r="A9" s="1"/>
      <c r="B9" s="1"/>
      <c r="C9" s="9"/>
      <c r="D9" s="1"/>
      <c r="E9" s="1"/>
      <c r="F9" s="40"/>
      <c r="G9" s="6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6"/>
      <c r="H10" s="1"/>
      <c r="I10" s="1"/>
      <c r="J10" s="1"/>
      <c r="K10" s="1"/>
      <c r="L10" s="1"/>
      <c r="M10" s="1"/>
      <c r="N10" s="1"/>
    </row>
    <row r="11" spans="1:14" x14ac:dyDescent="0.25">
      <c r="A11" s="1" t="s">
        <v>15</v>
      </c>
      <c r="B11" s="1"/>
      <c r="C11" s="7">
        <v>4.2599999999999999E-2</v>
      </c>
      <c r="D11" s="20">
        <v>42931</v>
      </c>
      <c r="E11" s="20">
        <v>11688</v>
      </c>
      <c r="F11" s="21">
        <v>41384615</v>
      </c>
      <c r="G11" s="22">
        <f>C11*F11</f>
        <v>1762984.5989999999</v>
      </c>
      <c r="H11" s="23">
        <v>193480</v>
      </c>
      <c r="I11" s="1"/>
      <c r="J11" s="24">
        <f>(+G11+H11)/(+F11)</f>
        <v>4.7275167329694862E-2</v>
      </c>
      <c r="K11" s="1"/>
      <c r="L11" s="1"/>
      <c r="M11" s="1"/>
      <c r="N11" s="1"/>
    </row>
    <row r="12" spans="1:14" x14ac:dyDescent="0.25">
      <c r="A12" s="1"/>
      <c r="B12" s="1"/>
      <c r="C12" s="11"/>
      <c r="D12" s="11"/>
      <c r="E12" s="11"/>
      <c r="F12" s="25"/>
      <c r="G12" s="11"/>
      <c r="H12" s="25"/>
      <c r="I12" s="1"/>
      <c r="J12" s="11"/>
      <c r="K12" s="1"/>
      <c r="L12" s="1"/>
      <c r="M12" s="1"/>
      <c r="N12" s="1"/>
    </row>
    <row r="13" spans="1:14" x14ac:dyDescent="0.25">
      <c r="A13" s="1" t="s">
        <v>16</v>
      </c>
      <c r="B13" s="1"/>
      <c r="C13" s="7">
        <v>4.1000000000000002E-2</v>
      </c>
      <c r="D13" s="26">
        <v>41263</v>
      </c>
      <c r="E13" s="20">
        <v>45279</v>
      </c>
      <c r="F13" s="23">
        <v>181200</v>
      </c>
      <c r="G13" s="22">
        <f>C13*F13</f>
        <v>7429.2000000000007</v>
      </c>
      <c r="H13" s="23">
        <v>0</v>
      </c>
      <c r="I13" s="1"/>
      <c r="J13" s="24">
        <f>(+G13+H13)/(+F13)</f>
        <v>4.1000000000000002E-2</v>
      </c>
      <c r="K13" s="1"/>
      <c r="L13" s="1"/>
      <c r="M13" s="1"/>
      <c r="N13" s="1"/>
    </row>
    <row r="14" spans="1:14" x14ac:dyDescent="0.25">
      <c r="A14" s="1" t="s">
        <v>17</v>
      </c>
      <c r="B14" s="1"/>
      <c r="C14" s="7">
        <v>4.2500000000000003E-2</v>
      </c>
      <c r="D14" s="26">
        <v>41263</v>
      </c>
      <c r="E14" s="20">
        <v>46010</v>
      </c>
      <c r="F14" s="23">
        <v>137600</v>
      </c>
      <c r="G14" s="22">
        <f>C14*F14</f>
        <v>5848</v>
      </c>
      <c r="H14" s="23">
        <v>0</v>
      </c>
      <c r="I14" s="1"/>
      <c r="J14" s="24">
        <f>(+G14+H14)/(+F14)</f>
        <v>4.2500000000000003E-2</v>
      </c>
      <c r="K14" s="1"/>
      <c r="L14" s="1"/>
      <c r="M14" s="1"/>
      <c r="N14" s="1"/>
    </row>
    <row r="15" spans="1:14" x14ac:dyDescent="0.25">
      <c r="A15" s="1"/>
      <c r="B15" s="1"/>
      <c r="C15" s="11"/>
      <c r="D15" s="11"/>
      <c r="E15" s="11"/>
      <c r="F15" s="25"/>
      <c r="G15" s="11"/>
      <c r="H15" s="25"/>
      <c r="I15" s="1"/>
      <c r="J15" s="11"/>
      <c r="K15" s="1"/>
      <c r="L15" s="1"/>
      <c r="M15" s="1"/>
      <c r="N15" s="1"/>
    </row>
    <row r="16" spans="1:14" x14ac:dyDescent="0.25">
      <c r="A16" s="1" t="s">
        <v>18</v>
      </c>
      <c r="B16" s="1"/>
      <c r="C16" s="27">
        <v>3.0970000000000001E-2</v>
      </c>
      <c r="D16" s="28" t="s">
        <v>19</v>
      </c>
      <c r="E16" s="26" t="s">
        <v>20</v>
      </c>
      <c r="F16" s="29">
        <v>25314475</v>
      </c>
      <c r="G16" s="30">
        <f>C16*F16</f>
        <v>783989.29075000004</v>
      </c>
      <c r="H16" s="29">
        <v>0</v>
      </c>
      <c r="I16" s="1"/>
      <c r="J16" s="31">
        <v>0</v>
      </c>
      <c r="K16" s="1"/>
      <c r="L16" s="1"/>
      <c r="M16" s="1"/>
      <c r="N16" s="1"/>
    </row>
    <row r="17" spans="1:14" x14ac:dyDescent="0.25">
      <c r="A17" s="1"/>
      <c r="B17" s="1"/>
      <c r="C17" s="11"/>
      <c r="D17" s="11"/>
      <c r="E17" s="11"/>
      <c r="F17" s="25"/>
      <c r="G17" s="11"/>
      <c r="H17" s="25"/>
      <c r="I17" s="1"/>
      <c r="J17" s="11"/>
      <c r="K17" s="1"/>
      <c r="L17" s="1"/>
      <c r="M17" s="1"/>
      <c r="N17" s="1"/>
    </row>
    <row r="18" spans="1:14" x14ac:dyDescent="0.25">
      <c r="A18" s="1"/>
      <c r="B18" s="1"/>
      <c r="C18" s="11"/>
      <c r="D18" s="11"/>
      <c r="E18" s="11"/>
      <c r="F18" s="21">
        <f t="shared" ref="F18:H18" si="0">SUM(F10:F16)</f>
        <v>67017890</v>
      </c>
      <c r="G18" s="32">
        <f t="shared" si="0"/>
        <v>2560251.0897499998</v>
      </c>
      <c r="H18" s="33">
        <f t="shared" si="0"/>
        <v>193480</v>
      </c>
      <c r="I18" s="1"/>
      <c r="J18" s="34">
        <f>(+G18+H18)/(+F18)</f>
        <v>4.1089492518340993E-2</v>
      </c>
      <c r="K18" s="1"/>
      <c r="L18" s="8">
        <f>F18/$F$24</f>
        <v>0.48262536820876856</v>
      </c>
      <c r="M18" s="1"/>
      <c r="N18" s="8">
        <f>J18*L18</f>
        <v>1.9830831456175764E-2</v>
      </c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7.25" x14ac:dyDescent="0.35">
      <c r="A21" s="35" t="s">
        <v>21</v>
      </c>
      <c r="B21" s="1"/>
      <c r="C21" s="1"/>
      <c r="D21" s="1"/>
      <c r="E21" s="1"/>
      <c r="F21" s="36">
        <v>0</v>
      </c>
      <c r="G21" s="1"/>
      <c r="H21" s="1"/>
      <c r="I21" s="1"/>
      <c r="J21" s="24">
        <v>0.01</v>
      </c>
      <c r="K21" s="1"/>
      <c r="L21" s="8">
        <f>F21/$F$24</f>
        <v>0</v>
      </c>
      <c r="M21" s="1"/>
      <c r="N21" s="37">
        <f>J21*L21</f>
        <v>0</v>
      </c>
    </row>
    <row r="22" spans="1:14" x14ac:dyDescent="0.2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2" t="s">
        <v>22</v>
      </c>
      <c r="B24" s="1"/>
      <c r="C24" s="1"/>
      <c r="D24" s="1"/>
      <c r="E24" s="1"/>
      <c r="F24" s="38">
        <f>F3+F18+F21</f>
        <v>138861101</v>
      </c>
      <c r="G24" s="1"/>
      <c r="H24" s="1"/>
      <c r="I24" s="1"/>
      <c r="J24" s="1"/>
      <c r="K24" s="1"/>
      <c r="L24" s="8">
        <f>F24/$F$24</f>
        <v>1</v>
      </c>
      <c r="M24" s="1"/>
      <c r="N24" s="8">
        <f>N3+N18+N21</f>
        <v>7.6483353637315607E-2</v>
      </c>
    </row>
    <row r="25" spans="1:14" ht="20.25" customHeight="1" x14ac:dyDescent="0.25"/>
  </sheetData>
  <pageMargins left="0.7" right="0.7" top="1.7291666666666667" bottom="0.75" header="0.3" footer="0.3"/>
  <pageSetup orientation="landscape" verticalDpi="0" r:id="rId1"/>
  <headerFooter>
    <oddHeader>&amp;CDelta Natural Gas Company, Inc.
Case No. 2021-00185
Cost of Capital Summary as of 12 ME 12/31/22
With Supporting Schedules Embedded&amp;RTab 63
Sheet 2 of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2021-10-12T21:25:49Z</dcterms:modified>
</cp:coreProperties>
</file>