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lient Data\Delta Rate Case -167632\Base Period Update\"/>
    </mc:Choice>
  </mc:AlternateContent>
  <xr:revisionPtr revIDLastSave="0" documentId="14_{2F7E7E7F-FD26-487C-AD5E-507D02A5720C}" xr6:coauthVersionLast="36" xr6:coauthVersionMax="36" xr10:uidLastSave="{00000000-0000-0000-0000-000000000000}"/>
  <bookViews>
    <workbookView xWindow="0" yWindow="0" windowWidth="19200" windowHeight="10785" xr2:uid="{A3D11A5C-8D82-4773-8D5A-934B865FEFF2}"/>
  </bookViews>
  <sheets>
    <sheet name="Sch 7.2 - Fed &amp; St Income Tax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'[4]Rev Def Sum'!#REF!</definedName>
    <definedName name="__sch17">#REF!</definedName>
    <definedName name="__SCH33">'[5]SCHEDULE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__123Graph_ACHART_1">[3]DSAR!$BY$6:$BY$32</definedName>
    <definedName name="_10__123Graph_XMKT_STOR">[3]DSAR!$A$6:$A$32</definedName>
    <definedName name="_10TAXPROP">#REF!</definedName>
    <definedName name="_11__123Graph_XX_ACTUAL">[3]DSAR!$A$6:$A$32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_123Graph_AMKT_STOR">[3]DSAR!$AR$6:$AR$23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_123Graph_AX_ACTUAL">[3]DSAR!$P$6:$P$32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__123Graph_BCHART_1">[3]DSAR!$CB$6:$CB$9</definedName>
    <definedName name="_4GASPURCHASES">#REF!</definedName>
    <definedName name="_4QTR">#REF!</definedName>
    <definedName name="_4QTR_PROPANE">#REF!</definedName>
    <definedName name="_5__123Graph_BMKT_STOR">[3]DSAR!$AS$6:$AS$32</definedName>
    <definedName name="_5A_NON_APP_GAS">#REF!</definedName>
    <definedName name="_5GP_TCO">#REF!</definedName>
    <definedName name="_5GP_TCOINPUT">#REF!</definedName>
    <definedName name="_6__123Graph_CCHART_1">[3]DSAR!$CD$6:$CD$32</definedName>
    <definedName name="_6_PAYROLL_COST">#REF!</definedName>
    <definedName name="_7__123Graph_CMKT_STOR">[3]DSAR!$AT$6:$AT$23</definedName>
    <definedName name="_7BENEFITS">#REF!</definedName>
    <definedName name="_8__123Graph_CX_ACTUAL">[3]DSAR!$S$6:$S$23</definedName>
    <definedName name="_8TAXPSC">#REF!</definedName>
    <definedName name="_9__123Graph_XCHART_1">[3]DSAR!$A$6:$A$32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'[6]Rev Def Sum'!#REF!</definedName>
    <definedName name="_sch17">#REF!</definedName>
    <definedName name="_SCH33">'[7]SCHEDULE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[8]Inputs!$B$4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[9]Sch1!$G$1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[8]Inputs!$B$50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>[16]Input!#REF!</definedName>
    <definedName name="base">'[17]Index A'!$C$16</definedName>
    <definedName name="Baseline">#REF!</definedName>
    <definedName name="bdate">'[18]Oper Rev&amp;Exp by Accts C2.1A'!$A$4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[20]Assumptions!$J$8:$J$21</definedName>
    <definedName name="BOB">#REF!</definedName>
    <definedName name="BTU">[21]Input!$B$11</definedName>
    <definedName name="ByTower">#REF!</definedName>
    <definedName name="CALDEN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'[10]L Graph (Data)'!$A$41:$IV$56</definedName>
    <definedName name="Cinputvol">'[19]L Graph (Data)'!$A$38:$DS$51</definedName>
    <definedName name="Clarification">#REF!</definedName>
    <definedName name="co">'[17]Index A'!$A$10</definedName>
    <definedName name="COLUMN1">#REF!</definedName>
    <definedName name="COLUMN2">#REF!</definedName>
    <definedName name="Commodity">[16]Input!$C$10</definedName>
    <definedName name="Companies">#REF!</definedName>
    <definedName name="company">'[18]Operating Income Summary C-1'!$A$1</definedName>
    <definedName name="CONAME">[16]B!$A$1</definedName>
    <definedName name="CONTENTS">#REF!</definedName>
    <definedName name="Criticality">#REF!</definedName>
    <definedName name="curr_cust_pmts">'[8]Payment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'[6]Rev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>'[2]E-2'!#REF!</definedName>
    <definedName name="DC">[9]Sch2!#REF!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'[18]Operating Income Summary C-1'!$A$4</definedName>
    <definedName name="FDATE">'[18]Oper Rev&amp;Exp by Accts C2.1B'!$A$4</definedName>
    <definedName name="FEDTAX">'[6]Rev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[9]Sch2!#REF!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[20]Assumptions!$J$8:$J$21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'[6]Rev Def Sum'!#REF!</definedName>
    <definedName name="INCTAX2">'[6]Rev Def Sum'!#REF!</definedName>
    <definedName name="INDADD">#REF!</definedName>
    <definedName name="INPUT">#REF!</definedName>
    <definedName name="Inputbase">'[10]A (Input) Inv MO Service Charge'!#REF!</definedName>
    <definedName name="INTCO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OFFSET('[12]% Invoice'!$A$1,0,0,COUNTA('[12]% Invoice'!$A$1:$A$65536),COUNTA('[12]%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'[8]Payment Calculation'!$C$25</definedName>
    <definedName name="PROPTAX">#REF!</definedName>
    <definedName name="qryFTECategbyCountry">#REF!</definedName>
    <definedName name="Quest">#REF!</definedName>
    <definedName name="RATEBASE">'[6]Rev Def Sum'!#REF!</definedName>
    <definedName name="rates">#REF!</definedName>
    <definedName name="RECLASS">#REF!</definedName>
    <definedName name="RECON2">#REF!</definedName>
    <definedName name="RECONCILATION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[16]Input!#REF!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'[17]B-1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axRate">'[32]Tax Rates'!$A$1:$F$24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'[33]Complete Listing incl LCN'!#REF!</definedName>
    <definedName name="TY">[16]B!#REF!</definedName>
    <definedName name="TYDESC">[16]B!$A$3</definedName>
    <definedName name="UNEMPLOY_TAX">#REF!</definedName>
    <definedName name="Usage_per_Cust">[8]Inputs!$B$12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0" i="1" l="1"/>
  <c r="T110" i="1"/>
  <c r="Q110" i="1"/>
  <c r="M110" i="1"/>
  <c r="K110" i="1" s="1"/>
  <c r="G110" i="1"/>
  <c r="S106" i="1"/>
  <c r="R106" i="1"/>
  <c r="P106" i="1"/>
  <c r="O106" i="1"/>
  <c r="U104" i="1"/>
  <c r="T104" i="1"/>
  <c r="Q104" i="1"/>
  <c r="V104" i="1" s="1"/>
  <c r="M104" i="1"/>
  <c r="K104" i="1" s="1"/>
  <c r="I104" i="1"/>
  <c r="G104" i="1" s="1"/>
  <c r="T103" i="1"/>
  <c r="U103" i="1" s="1"/>
  <c r="Q103" i="1"/>
  <c r="V103" i="1" s="1"/>
  <c r="M103" i="1"/>
  <c r="K103" i="1" s="1"/>
  <c r="I103" i="1"/>
  <c r="G103" i="1" s="1"/>
  <c r="T102" i="1"/>
  <c r="U102" i="1" s="1"/>
  <c r="Q102" i="1"/>
  <c r="M102" i="1"/>
  <c r="K102" i="1" s="1"/>
  <c r="I102" i="1"/>
  <c r="G102" i="1"/>
  <c r="U101" i="1"/>
  <c r="T101" i="1"/>
  <c r="Q101" i="1"/>
  <c r="V101" i="1" s="1"/>
  <c r="I101" i="1"/>
  <c r="M101" i="1" s="1"/>
  <c r="K101" i="1" s="1"/>
  <c r="V100" i="1"/>
  <c r="U100" i="1"/>
  <c r="T100" i="1"/>
  <c r="Q100" i="1"/>
  <c r="I100" i="1"/>
  <c r="M100" i="1" s="1"/>
  <c r="K100" i="1" s="1"/>
  <c r="V99" i="1"/>
  <c r="U99" i="1"/>
  <c r="T99" i="1"/>
  <c r="Q99" i="1"/>
  <c r="M99" i="1"/>
  <c r="K99" i="1" s="1"/>
  <c r="I99" i="1"/>
  <c r="G99" i="1"/>
  <c r="U98" i="1"/>
  <c r="T98" i="1"/>
  <c r="Q98" i="1"/>
  <c r="V98" i="1" s="1"/>
  <c r="I98" i="1"/>
  <c r="M98" i="1" s="1"/>
  <c r="K98" i="1" s="1"/>
  <c r="T97" i="1"/>
  <c r="U97" i="1" s="1"/>
  <c r="V97" i="1" s="1"/>
  <c r="Q97" i="1"/>
  <c r="I97" i="1"/>
  <c r="G97" i="1" s="1"/>
  <c r="U96" i="1"/>
  <c r="T96" i="1"/>
  <c r="Q96" i="1"/>
  <c r="V96" i="1" s="1"/>
  <c r="M96" i="1"/>
  <c r="K96" i="1" s="1"/>
  <c r="I96" i="1"/>
  <c r="G96" i="1" s="1"/>
  <c r="T95" i="1"/>
  <c r="U95" i="1" s="1"/>
  <c r="Q95" i="1"/>
  <c r="V95" i="1" s="1"/>
  <c r="M95" i="1"/>
  <c r="K95" i="1" s="1"/>
  <c r="I95" i="1"/>
  <c r="G95" i="1" s="1"/>
  <c r="T94" i="1"/>
  <c r="U94" i="1" s="1"/>
  <c r="Q94" i="1"/>
  <c r="V94" i="1" s="1"/>
  <c r="M94" i="1"/>
  <c r="K94" i="1" s="1"/>
  <c r="I94" i="1"/>
  <c r="G94" i="1"/>
  <c r="V93" i="1"/>
  <c r="U93" i="1"/>
  <c r="T93" i="1"/>
  <c r="Q93" i="1"/>
  <c r="I93" i="1"/>
  <c r="M93" i="1" s="1"/>
  <c r="K93" i="1" s="1"/>
  <c r="V92" i="1"/>
  <c r="U92" i="1"/>
  <c r="T92" i="1"/>
  <c r="Q92" i="1"/>
  <c r="M92" i="1"/>
  <c r="K92" i="1" s="1"/>
  <c r="I92" i="1"/>
  <c r="G92" i="1"/>
  <c r="U91" i="1"/>
  <c r="T91" i="1"/>
  <c r="Q91" i="1"/>
  <c r="V91" i="1" s="1"/>
  <c r="I91" i="1"/>
  <c r="M91" i="1" s="1"/>
  <c r="K91" i="1" s="1"/>
  <c r="T90" i="1"/>
  <c r="U90" i="1" s="1"/>
  <c r="V90" i="1" s="1"/>
  <c r="Q90" i="1"/>
  <c r="I90" i="1"/>
  <c r="G90" i="1" s="1"/>
  <c r="U89" i="1"/>
  <c r="T89" i="1"/>
  <c r="Q89" i="1"/>
  <c r="V89" i="1" s="1"/>
  <c r="M89" i="1"/>
  <c r="K89" i="1" s="1"/>
  <c r="I89" i="1"/>
  <c r="G89" i="1" s="1"/>
  <c r="U88" i="1"/>
  <c r="T88" i="1"/>
  <c r="Q88" i="1"/>
  <c r="V88" i="1" s="1"/>
  <c r="M88" i="1"/>
  <c r="K88" i="1" s="1"/>
  <c r="I88" i="1"/>
  <c r="G88" i="1" s="1"/>
  <c r="E88" i="1"/>
  <c r="U87" i="1"/>
  <c r="T87" i="1"/>
  <c r="Q87" i="1"/>
  <c r="V87" i="1" s="1"/>
  <c r="I87" i="1"/>
  <c r="M87" i="1" s="1"/>
  <c r="K87" i="1" s="1"/>
  <c r="V86" i="1"/>
  <c r="U86" i="1"/>
  <c r="T86" i="1"/>
  <c r="Q86" i="1"/>
  <c r="I86" i="1"/>
  <c r="M86" i="1" s="1"/>
  <c r="K86" i="1" s="1"/>
  <c r="V85" i="1"/>
  <c r="U85" i="1"/>
  <c r="T85" i="1"/>
  <c r="Q85" i="1"/>
  <c r="Q106" i="1" s="1"/>
  <c r="M85" i="1"/>
  <c r="E106" i="1"/>
  <c r="T82" i="1"/>
  <c r="S82" i="1"/>
  <c r="S108" i="1" s="1"/>
  <c r="R82" i="1"/>
  <c r="R108" i="1" s="1"/>
  <c r="Q82" i="1"/>
  <c r="P82" i="1"/>
  <c r="P108" i="1" s="1"/>
  <c r="O82" i="1"/>
  <c r="O108" i="1" s="1"/>
  <c r="I82" i="1"/>
  <c r="E82" i="1"/>
  <c r="T80" i="1"/>
  <c r="U80" i="1" s="1"/>
  <c r="V80" i="1" s="1"/>
  <c r="Q80" i="1"/>
  <c r="M80" i="1"/>
  <c r="K80" i="1" s="1"/>
  <c r="G80" i="1"/>
  <c r="T79" i="1"/>
  <c r="U79" i="1" s="1"/>
  <c r="V79" i="1" s="1"/>
  <c r="Q79" i="1"/>
  <c r="M79" i="1"/>
  <c r="K79" i="1" s="1"/>
  <c r="G79" i="1"/>
  <c r="T78" i="1"/>
  <c r="U78" i="1" s="1"/>
  <c r="V78" i="1" s="1"/>
  <c r="Q78" i="1"/>
  <c r="M78" i="1"/>
  <c r="K78" i="1" s="1"/>
  <c r="G78" i="1"/>
  <c r="T77" i="1"/>
  <c r="U77" i="1" s="1"/>
  <c r="Q77" i="1"/>
  <c r="M77" i="1"/>
  <c r="M82" i="1" s="1"/>
  <c r="G77" i="1"/>
  <c r="G82" i="1" s="1"/>
  <c r="A77" i="1"/>
  <c r="A78" i="1" s="1"/>
  <c r="A79" i="1" s="1"/>
  <c r="A80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8" i="1" s="1"/>
  <c r="A110" i="1" s="1"/>
  <c r="A112" i="1" s="1"/>
  <c r="M67" i="1"/>
  <c r="A65" i="1"/>
  <c r="A64" i="1"/>
  <c r="U51" i="1"/>
  <c r="T51" i="1"/>
  <c r="Q51" i="1"/>
  <c r="V51" i="1" s="1"/>
  <c r="M51" i="1"/>
  <c r="K51" i="1"/>
  <c r="G51" i="1"/>
  <c r="S46" i="1"/>
  <c r="R46" i="1"/>
  <c r="P46" i="1"/>
  <c r="I46" i="1"/>
  <c r="U45" i="1"/>
  <c r="T45" i="1"/>
  <c r="M45" i="1"/>
  <c r="K45" i="1" s="1"/>
  <c r="T44" i="1"/>
  <c r="U44" i="1" s="1"/>
  <c r="U46" i="1" s="1"/>
  <c r="Q44" i="1"/>
  <c r="M44" i="1"/>
  <c r="M46" i="1" s="1"/>
  <c r="K46" i="1" s="1"/>
  <c r="K44" i="1"/>
  <c r="G44" i="1"/>
  <c r="T42" i="1"/>
  <c r="S42" i="1"/>
  <c r="S48" i="1" s="1"/>
  <c r="R42" i="1"/>
  <c r="R48" i="1" s="1"/>
  <c r="P42" i="1"/>
  <c r="P48" i="1" s="1"/>
  <c r="O42" i="1"/>
  <c r="I42" i="1"/>
  <c r="I48" i="1" s="1"/>
  <c r="U41" i="1"/>
  <c r="T41" i="1"/>
  <c r="Q41" i="1"/>
  <c r="V41" i="1" s="1"/>
  <c r="M41" i="1"/>
  <c r="K41" i="1" s="1"/>
  <c r="T40" i="1"/>
  <c r="U40" i="1" s="1"/>
  <c r="U42" i="1" s="1"/>
  <c r="Q40" i="1"/>
  <c r="Q42" i="1" s="1"/>
  <c r="M40" i="1"/>
  <c r="K40" i="1" s="1"/>
  <c r="I40" i="1"/>
  <c r="G40" i="1" s="1"/>
  <c r="V34" i="1"/>
  <c r="U34" i="1"/>
  <c r="Q34" i="1"/>
  <c r="K34" i="1"/>
  <c r="G34" i="1"/>
  <c r="U33" i="1"/>
  <c r="Q33" i="1"/>
  <c r="V33" i="1" s="1"/>
  <c r="E33" i="1" s="1"/>
  <c r="G33" i="1" s="1"/>
  <c r="K33" i="1"/>
  <c r="V24" i="1"/>
  <c r="U24" i="1"/>
  <c r="T24" i="1"/>
  <c r="Q24" i="1"/>
  <c r="M24" i="1"/>
  <c r="K24" i="1"/>
  <c r="I24" i="1"/>
  <c r="E24" i="1"/>
  <c r="U17" i="1"/>
  <c r="S17" i="1"/>
  <c r="R17" i="1"/>
  <c r="P17" i="1"/>
  <c r="O17" i="1"/>
  <c r="U16" i="1"/>
  <c r="Q16" i="1"/>
  <c r="A16" i="1"/>
  <c r="A17" i="1" s="1"/>
  <c r="A19" i="1" s="1"/>
  <c r="A21" i="1" s="1"/>
  <c r="A23" i="1" s="1"/>
  <c r="A24" i="1" s="1"/>
  <c r="A25" i="1" s="1"/>
  <c r="A27" i="1" s="1"/>
  <c r="A29" i="1" s="1"/>
  <c r="A31" i="1" s="1"/>
  <c r="A33" i="1" s="1"/>
  <c r="A34" i="1" s="1"/>
  <c r="A36" i="1" s="1"/>
  <c r="A37" i="1" s="1"/>
  <c r="A38" i="1" s="1"/>
  <c r="A40" i="1" s="1"/>
  <c r="A41" i="1" s="1"/>
  <c r="A42" i="1" s="1"/>
  <c r="A44" i="1" s="1"/>
  <c r="A45" i="1" s="1"/>
  <c r="A46" i="1" s="1"/>
  <c r="A48" i="1" s="1"/>
  <c r="A50" i="1" s="1"/>
  <c r="A51" i="1" s="1"/>
  <c r="A52" i="1" s="1"/>
  <c r="A54" i="1" s="1"/>
  <c r="A56" i="1" s="1"/>
  <c r="U15" i="1"/>
  <c r="T15" i="1"/>
  <c r="T17" i="1" s="1"/>
  <c r="Q15" i="1"/>
  <c r="V15" i="1" s="1"/>
  <c r="V17" i="1" s="1"/>
  <c r="O4" i="1"/>
  <c r="O3" i="1"/>
  <c r="O5" i="1" s="1"/>
  <c r="E108" i="1" l="1"/>
  <c r="G24" i="1"/>
  <c r="O21" i="1"/>
  <c r="U48" i="1"/>
  <c r="O19" i="1"/>
  <c r="O45" i="1" s="1"/>
  <c r="O112" i="1"/>
  <c r="U82" i="1"/>
  <c r="U108" i="1" s="1"/>
  <c r="V77" i="1"/>
  <c r="V82" i="1" s="1"/>
  <c r="P19" i="1"/>
  <c r="P21" i="1" s="1"/>
  <c r="P112" i="1"/>
  <c r="R21" i="1"/>
  <c r="Q108" i="1"/>
  <c r="U106" i="1"/>
  <c r="R19" i="1"/>
  <c r="R112" i="1"/>
  <c r="S112" i="1"/>
  <c r="S19" i="1"/>
  <c r="S21" i="1" s="1"/>
  <c r="K112" i="1"/>
  <c r="V102" i="1"/>
  <c r="V106" i="1" s="1"/>
  <c r="T108" i="1"/>
  <c r="E19" i="1"/>
  <c r="E112" i="1"/>
  <c r="E45" i="1"/>
  <c r="Q17" i="1"/>
  <c r="G91" i="1"/>
  <c r="G98" i="1"/>
  <c r="T46" i="1"/>
  <c r="T48" i="1" s="1"/>
  <c r="I106" i="1"/>
  <c r="I108" i="1" s="1"/>
  <c r="T106" i="1"/>
  <c r="G85" i="1"/>
  <c r="G86" i="1"/>
  <c r="G112" i="1" s="1"/>
  <c r="M90" i="1"/>
  <c r="K90" i="1" s="1"/>
  <c r="G93" i="1"/>
  <c r="M97" i="1"/>
  <c r="K97" i="1" s="1"/>
  <c r="G100" i="1"/>
  <c r="M15" i="1"/>
  <c r="M42" i="1"/>
  <c r="V44" i="1"/>
  <c r="K77" i="1"/>
  <c r="K82" i="1" s="1"/>
  <c r="K85" i="1"/>
  <c r="G87" i="1"/>
  <c r="G101" i="1"/>
  <c r="V40" i="1"/>
  <c r="V42" i="1" s="1"/>
  <c r="P27" i="1" l="1"/>
  <c r="P31" i="1" s="1"/>
  <c r="P36" i="1" s="1"/>
  <c r="P23" i="1"/>
  <c r="P25" i="1" s="1"/>
  <c r="P37" i="1" s="1"/>
  <c r="P54" i="1" s="1"/>
  <c r="I112" i="1"/>
  <c r="I19" i="1"/>
  <c r="S23" i="1"/>
  <c r="S25" i="1" s="1"/>
  <c r="S37" i="1" s="1"/>
  <c r="S54" i="1" s="1"/>
  <c r="S27" i="1"/>
  <c r="S31" i="1" s="1"/>
  <c r="S36" i="1" s="1"/>
  <c r="K106" i="1"/>
  <c r="K108" i="1" s="1"/>
  <c r="R23" i="1"/>
  <c r="R25" i="1" s="1"/>
  <c r="R37" i="1" s="1"/>
  <c r="R54" i="1" s="1"/>
  <c r="O46" i="1"/>
  <c r="O48" i="1" s="1"/>
  <c r="Q45" i="1"/>
  <c r="Q21" i="1"/>
  <c r="O23" i="1"/>
  <c r="O25" i="1" s="1"/>
  <c r="O37" i="1" s="1"/>
  <c r="G106" i="1"/>
  <c r="G108" i="1" s="1"/>
  <c r="V108" i="1"/>
  <c r="Q19" i="1"/>
  <c r="Q112" i="1"/>
  <c r="M48" i="1"/>
  <c r="K48" i="1" s="1"/>
  <c r="K42" i="1"/>
  <c r="E46" i="1"/>
  <c r="G45" i="1"/>
  <c r="G46" i="1" s="1"/>
  <c r="T112" i="1"/>
  <c r="T19" i="1"/>
  <c r="T21" i="1" s="1"/>
  <c r="U112" i="1"/>
  <c r="U19" i="1"/>
  <c r="U21" i="1" s="1"/>
  <c r="M106" i="1"/>
  <c r="M108" i="1" s="1"/>
  <c r="K15" i="1"/>
  <c r="E41" i="1"/>
  <c r="S50" i="1" l="1"/>
  <c r="S52" i="1" s="1"/>
  <c r="S56" i="1" s="1"/>
  <c r="S38" i="1"/>
  <c r="O27" i="1"/>
  <c r="O31" i="1" s="1"/>
  <c r="O36" i="1" s="1"/>
  <c r="Q23" i="1"/>
  <c r="E42" i="1"/>
  <c r="E48" i="1" s="1"/>
  <c r="G48" i="1" s="1"/>
  <c r="G41" i="1"/>
  <c r="G42" i="1" s="1"/>
  <c r="T23" i="1"/>
  <c r="V45" i="1"/>
  <c r="V46" i="1" s="1"/>
  <c r="V48" i="1" s="1"/>
  <c r="Q46" i="1"/>
  <c r="Q48" i="1" s="1"/>
  <c r="O54" i="1"/>
  <c r="Q37" i="1"/>
  <c r="M112" i="1"/>
  <c r="M19" i="1"/>
  <c r="K19" i="1" s="1"/>
  <c r="V112" i="1"/>
  <c r="V19" i="1"/>
  <c r="V21" i="1" s="1"/>
  <c r="G19" i="1"/>
  <c r="R27" i="1"/>
  <c r="R31" i="1" s="1"/>
  <c r="R36" i="1" s="1"/>
  <c r="P50" i="1"/>
  <c r="P52" i="1" s="1"/>
  <c r="P56" i="1" s="1"/>
  <c r="P38" i="1"/>
  <c r="R38" i="1" l="1"/>
  <c r="R50" i="1"/>
  <c r="R52" i="1" s="1"/>
  <c r="R56" i="1" s="1"/>
  <c r="Q54" i="1"/>
  <c r="O56" i="1"/>
  <c r="U23" i="1"/>
  <c r="U25" i="1" s="1"/>
  <c r="T25" i="1"/>
  <c r="Q25" i="1"/>
  <c r="Q27" i="1" s="1"/>
  <c r="O38" i="1"/>
  <c r="Q36" i="1"/>
  <c r="O50" i="1"/>
  <c r="O52" i="1" s="1"/>
  <c r="Q38" i="1" l="1"/>
  <c r="Q50" i="1"/>
  <c r="T37" i="1"/>
  <c r="T27" i="1"/>
  <c r="Q31" i="1"/>
  <c r="V23" i="1"/>
  <c r="V25" i="1" s="1"/>
  <c r="U37" i="1" l="1"/>
  <c r="T54" i="1"/>
  <c r="Q52" i="1"/>
  <c r="Q56" i="1" s="1"/>
  <c r="U27" i="1"/>
  <c r="V27" i="1" s="1"/>
  <c r="T31" i="1"/>
  <c r="T36" i="1" l="1"/>
  <c r="U31" i="1"/>
  <c r="V31" i="1" s="1"/>
  <c r="U54" i="1"/>
  <c r="V37" i="1"/>
  <c r="V54" i="1" s="1"/>
  <c r="U36" i="1" l="1"/>
  <c r="T50" i="1"/>
  <c r="T38" i="1"/>
  <c r="U50" i="1" l="1"/>
  <c r="T52" i="1"/>
  <c r="T56" i="1" s="1"/>
  <c r="U38" i="1"/>
  <c r="V36" i="1"/>
  <c r="V38" i="1" s="1"/>
  <c r="U52" i="1" l="1"/>
  <c r="U56" i="1" s="1"/>
  <c r="V50" i="1"/>
  <c r="V52" i="1" s="1"/>
  <c r="V56" i="1" s="1"/>
  <c r="G15" i="1" l="1"/>
  <c r="E17" i="1"/>
  <c r="E21" i="1" l="1"/>
  <c r="E23" i="1" l="1"/>
  <c r="E25" i="1" s="1"/>
  <c r="E37" i="1" s="1"/>
  <c r="E54" i="1" s="1"/>
  <c r="E27" i="1" l="1"/>
  <c r="E31" i="1" s="1"/>
  <c r="E36" i="1" s="1"/>
  <c r="E38" i="1" s="1"/>
  <c r="E50" i="1" l="1"/>
  <c r="E52" i="1" s="1"/>
  <c r="E56" i="1" s="1"/>
  <c r="M16" i="1" l="1"/>
  <c r="I17" i="1"/>
  <c r="G16" i="1"/>
  <c r="G17" i="1" l="1"/>
  <c r="I21" i="1"/>
  <c r="K16" i="1"/>
  <c r="M17" i="1"/>
  <c r="K17" i="1" l="1"/>
  <c r="M21" i="1"/>
  <c r="I23" i="1"/>
  <c r="G21" i="1"/>
  <c r="I25" i="1" l="1"/>
  <c r="G23" i="1"/>
  <c r="M23" i="1"/>
  <c r="K21" i="1"/>
  <c r="M25" i="1" l="1"/>
  <c r="K23" i="1"/>
  <c r="I37" i="1"/>
  <c r="G25" i="1"/>
  <c r="I27" i="1"/>
  <c r="G37" i="1" l="1"/>
  <c r="I54" i="1"/>
  <c r="I31" i="1"/>
  <c r="G27" i="1"/>
  <c r="K25" i="1"/>
  <c r="M37" i="1"/>
  <c r="M27" i="1"/>
  <c r="M31" i="1" l="1"/>
  <c r="K27" i="1"/>
  <c r="G31" i="1"/>
  <c r="I36" i="1"/>
  <c r="G54" i="1"/>
  <c r="K37" i="1"/>
  <c r="M54" i="1"/>
  <c r="K54" i="1" l="1"/>
  <c r="I50" i="1"/>
  <c r="G36" i="1"/>
  <c r="I38" i="1"/>
  <c r="G38" i="1" s="1"/>
  <c r="M36" i="1"/>
  <c r="K31" i="1"/>
  <c r="G50" i="1" l="1"/>
  <c r="I52" i="1"/>
  <c r="M50" i="1"/>
  <c r="K36" i="1"/>
  <c r="M38" i="1"/>
  <c r="K38" i="1" s="1"/>
  <c r="K50" i="1" l="1"/>
  <c r="M52" i="1"/>
  <c r="G52" i="1"/>
  <c r="I56" i="1"/>
  <c r="G56" i="1" l="1"/>
  <c r="K52" i="1"/>
  <c r="M56" i="1"/>
  <c r="K56" i="1" s="1"/>
</calcChain>
</file>

<file path=xl/sharedStrings.xml><?xml version="1.0" encoding="utf-8"?>
<sst xmlns="http://schemas.openxmlformats.org/spreadsheetml/2006/main" count="161" uniqueCount="123">
  <si>
    <t>COMPUTATION OF FEDERAL AND STATE INCOME TAX</t>
  </si>
  <si>
    <t>FOR THE BASE PERIOD TME AUGUST 31, 2021 AND FORECAST PERIOD TME DECEMBER 31, 2022</t>
  </si>
  <si>
    <t>Data:__X___Base Period__X___Forecasted Period</t>
  </si>
  <si>
    <t>SCHEDULE 7.2</t>
  </si>
  <si>
    <t>Type of Filing:___X____Original________Updated</t>
  </si>
  <si>
    <t>SHEET 1 OF 2</t>
  </si>
  <si>
    <t>Workpaper Reference No(s).  ____________________</t>
  </si>
  <si>
    <t xml:space="preserve">WITNESS:  </t>
  </si>
  <si>
    <t>A</t>
  </si>
  <si>
    <t>B</t>
  </si>
  <si>
    <t>C=A-B</t>
  </si>
  <si>
    <t>D</t>
  </si>
  <si>
    <t>E</t>
  </si>
  <si>
    <t>F=E*5/12</t>
  </si>
  <si>
    <t>G=F-D</t>
  </si>
  <si>
    <t>C+D+G</t>
  </si>
  <si>
    <t>At  Current  Rates</t>
  </si>
  <si>
    <t>At Proposed Rates</t>
  </si>
  <si>
    <t>4 MOS.</t>
  </si>
  <si>
    <t>JAN+FEB+MAR</t>
  </si>
  <si>
    <t>7&amp;5</t>
  </si>
  <si>
    <t>0&amp;12</t>
  </si>
  <si>
    <t>Line</t>
  </si>
  <si>
    <t>Base Period</t>
  </si>
  <si>
    <t>Proforma</t>
  </si>
  <si>
    <t>Forecast Period</t>
  </si>
  <si>
    <t>Delta</t>
  </si>
  <si>
    <t>PKY</t>
  </si>
  <si>
    <t>ACTUAL</t>
  </si>
  <si>
    <t>2021</t>
  </si>
  <si>
    <t>2022</t>
  </si>
  <si>
    <t>No.</t>
  </si>
  <si>
    <t>Description</t>
  </si>
  <si>
    <t>TME 8/31/21</t>
  </si>
  <si>
    <t>Adjustments</t>
  </si>
  <si>
    <t>TME 12/31/22</t>
  </si>
  <si>
    <t>2020</t>
  </si>
  <si>
    <t>5 MOS.</t>
  </si>
  <si>
    <t>6 MOS.</t>
  </si>
  <si>
    <t>TOTAL</t>
  </si>
  <si>
    <t>(1)</t>
  </si>
  <si>
    <t>(2)</t>
  </si>
  <si>
    <t>(3)</t>
  </si>
  <si>
    <t>(4)</t>
  </si>
  <si>
    <t>(5)</t>
  </si>
  <si>
    <t>$</t>
  </si>
  <si>
    <t>Operating Income Before Income Taxes</t>
  </si>
  <si>
    <t>Interest Charges</t>
  </si>
  <si>
    <t>Book Net Income before Income Tax &amp; Credits</t>
  </si>
  <si>
    <t>LN 1 - 2</t>
  </si>
  <si>
    <t>Statutory Adjustments to Taxable Income</t>
  </si>
  <si>
    <t>PG 2</t>
  </si>
  <si>
    <t>State Taxable Income</t>
  </si>
  <si>
    <t>LN 3+4</t>
  </si>
  <si>
    <t xml:space="preserve">State Income Tax </t>
  </si>
  <si>
    <t>LN 5 X Rate</t>
  </si>
  <si>
    <t>Other Adjustments</t>
  </si>
  <si>
    <t>Total State Income Tax</t>
  </si>
  <si>
    <t>LN 6+7</t>
  </si>
  <si>
    <t>Federal Taxable Income</t>
  </si>
  <si>
    <t>LN 5 - 8</t>
  </si>
  <si>
    <t>Federal Net Operating Loss Carryforward</t>
  </si>
  <si>
    <t>Federal Income Tax</t>
  </si>
  <si>
    <t>LN 9 x Rate</t>
  </si>
  <si>
    <t>Prior Adjustment to Federal Income Tax</t>
  </si>
  <si>
    <t>Other Adjustments to Federal Income Tax</t>
  </si>
  <si>
    <t>Current Federal Income Tax</t>
  </si>
  <si>
    <t>LN 10+11+12</t>
  </si>
  <si>
    <t>Current State Income Tax</t>
  </si>
  <si>
    <t>Total Current Income Tax</t>
  </si>
  <si>
    <t>LN 13+14</t>
  </si>
  <si>
    <t>Amortization of Excess ADIT-Federal</t>
  </si>
  <si>
    <t>Provision for Deferred Federal Income Tax</t>
  </si>
  <si>
    <t>Deferred Federal Income Tax</t>
  </si>
  <si>
    <t>LN 16+17</t>
  </si>
  <si>
    <t>Amortization of Excess ADIT-State</t>
  </si>
  <si>
    <t>Provision for Deferred State Income Tax</t>
  </si>
  <si>
    <t>Deferred State Income Tax</t>
  </si>
  <si>
    <t>LN 19+20</t>
  </si>
  <si>
    <t>Total Provision for Deferred Income Taxes</t>
  </si>
  <si>
    <t>LN 18+21</t>
  </si>
  <si>
    <t>Total Federal Income Taxes</t>
  </si>
  <si>
    <t>LN 13+18</t>
  </si>
  <si>
    <t>Amortization of Investment Tax Credit</t>
  </si>
  <si>
    <t>Net Federal Income Taxes</t>
  </si>
  <si>
    <t>LN 23+24</t>
  </si>
  <si>
    <t>Net State Income Taxes</t>
  </si>
  <si>
    <t>LN 14+21</t>
  </si>
  <si>
    <t>Total Income Tax Expense</t>
  </si>
  <si>
    <t>LN 25+26</t>
  </si>
  <si>
    <t>SHEET 2 OF 2</t>
  </si>
  <si>
    <t>Other Reconciling Items-Flow Through</t>
  </si>
  <si>
    <t>Political Action Expense/Penalties</t>
  </si>
  <si>
    <t>Employee Fringe Benefits</t>
  </si>
  <si>
    <t>Cash Surrender Value Life Insurance</t>
  </si>
  <si>
    <t>Meals &amp; Entertainment</t>
  </si>
  <si>
    <t>Total Other Recon. Items-Flow Thru</t>
  </si>
  <si>
    <t>Other Reconciling Items-Deferred</t>
  </si>
  <si>
    <t>Excess of Tax Accelerated over Book Depreciation</t>
  </si>
  <si>
    <t>Cost of Removal</t>
  </si>
  <si>
    <t>Basis Differences</t>
  </si>
  <si>
    <t>Other Property</t>
  </si>
  <si>
    <t>Bad Debts</t>
  </si>
  <si>
    <t>Charitable Contr Limit</t>
  </si>
  <si>
    <t>Accrued Liabilities</t>
  </si>
  <si>
    <t>Unicap 263A</t>
  </si>
  <si>
    <t>Accrued Incentive</t>
  </si>
  <si>
    <t>Pension</t>
  </si>
  <si>
    <t>Purchase Gas Adj - Cur Per</t>
  </si>
  <si>
    <t>Performance Stock Units</t>
  </si>
  <si>
    <t>Restricted Stock Units</t>
  </si>
  <si>
    <t>Supplemental Executive Retirement Plan</t>
  </si>
  <si>
    <t>Vacation Accrued</t>
  </si>
  <si>
    <t>Contingent Liability Amortization</t>
  </si>
  <si>
    <t>ASC 842 Lease Asset/Obligation</t>
  </si>
  <si>
    <t>OPEB</t>
  </si>
  <si>
    <t>Worker's Compensation</t>
  </si>
  <si>
    <t>Debt Expense Amortization</t>
  </si>
  <si>
    <t>Total Other Recon. Items-Deferred</t>
  </si>
  <si>
    <t>Total Other Reconciling Items</t>
  </si>
  <si>
    <t>State Bonus Disallowance &amp; Fed Char Contr Limit</t>
  </si>
  <si>
    <t>Total Other Reconciling Items-State</t>
  </si>
  <si>
    <t>WITNESS:  PACKER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</si>
</sst>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1" fillId="0" borderId="0" applyFill="0" applyBorder="0"/>
  </cellStyleXfs>
  <cellXfs count="38">
    <xf numFmtId="0" fontId="0" fillId="0" borderId="0" xfId="0"/>
    <xf numFmtId="37" fontId="1" fillId="0" borderId="0" xfId="3" applyFill="1"/>
    <xf numFmtId="37" fontId="2" fillId="0" borderId="0" xfId="3" applyFont="1" applyFill="1" applyAlignment="1">
      <alignment horizontal="center"/>
    </xf>
    <xf numFmtId="37" fontId="2" fillId="0" borderId="0" xfId="3" applyFont="1" applyFill="1"/>
    <xf numFmtId="37" fontId="2" fillId="0" borderId="0" xfId="3" applyFont="1" applyFill="1" applyAlignment="1">
      <alignment horizontal="left"/>
    </xf>
    <xf numFmtId="37" fontId="3" fillId="0" borderId="0" xfId="3" applyFont="1" applyFill="1"/>
    <xf numFmtId="37" fontId="2" fillId="0" borderId="0" xfId="3" applyFont="1" applyFill="1" applyAlignment="1">
      <alignment horizontal="right"/>
    </xf>
    <xf numFmtId="37" fontId="2" fillId="0" borderId="1" xfId="3" applyFont="1" applyFill="1" applyBorder="1" applyAlignment="1">
      <alignment horizontal="left"/>
    </xf>
    <xf numFmtId="37" fontId="2" fillId="0" borderId="1" xfId="3" applyFont="1" applyFill="1" applyBorder="1"/>
    <xf numFmtId="37" fontId="2" fillId="0" borderId="0" xfId="3" applyFont="1" applyFill="1" applyBorder="1" applyAlignment="1">
      <alignment horizontal="right"/>
    </xf>
    <xf numFmtId="37" fontId="1" fillId="0" borderId="0" xfId="3" applyFill="1" applyBorder="1"/>
    <xf numFmtId="37" fontId="2" fillId="0" borderId="0" xfId="3" applyFont="1" applyFill="1" applyBorder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1" fillId="0" borderId="0" xfId="3" applyFill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4" xfId="3" applyFont="1" applyFill="1" applyBorder="1" applyAlignment="1">
      <alignment horizontal="center"/>
    </xf>
    <xf numFmtId="37" fontId="2" fillId="0" borderId="0" xfId="3" applyFont="1" applyFill="1" applyBorder="1"/>
    <xf numFmtId="37" fontId="2" fillId="0" borderId="4" xfId="3" applyFont="1" applyFill="1" applyBorder="1"/>
    <xf numFmtId="164" fontId="2" fillId="0" borderId="0" xfId="1" applyNumberFormat="1" applyFont="1" applyFill="1"/>
    <xf numFmtId="165" fontId="2" fillId="0" borderId="0" xfId="3" applyNumberFormat="1" applyFont="1" applyFill="1"/>
    <xf numFmtId="37" fontId="4" fillId="0" borderId="0" xfId="3" applyFont="1" applyFill="1"/>
    <xf numFmtId="164" fontId="4" fillId="0" borderId="0" xfId="1" applyNumberFormat="1" applyFont="1" applyFill="1"/>
    <xf numFmtId="9" fontId="2" fillId="0" borderId="0" xfId="2" applyFont="1" applyFill="1"/>
    <xf numFmtId="10" fontId="2" fillId="0" borderId="0" xfId="2" applyNumberFormat="1" applyFont="1" applyFill="1"/>
    <xf numFmtId="37" fontId="4" fillId="0" borderId="0" xfId="3" applyFont="1" applyFill="1" applyAlignment="1">
      <alignment horizontal="right"/>
    </xf>
    <xf numFmtId="37" fontId="5" fillId="0" borderId="0" xfId="3" applyFont="1" applyFill="1"/>
    <xf numFmtId="166" fontId="2" fillId="0" borderId="0" xfId="1" applyNumberFormat="1" applyFont="1" applyFill="1"/>
    <xf numFmtId="37" fontId="3" fillId="0" borderId="4" xfId="3" applyFont="1" applyFill="1" applyBorder="1"/>
    <xf numFmtId="37" fontId="3" fillId="0" borderId="0" xfId="3" applyFont="1" applyFill="1" applyAlignment="1">
      <alignment horizontal="center"/>
    </xf>
    <xf numFmtId="37" fontId="3" fillId="0" borderId="0" xfId="3" applyFont="1" applyFill="1" applyBorder="1"/>
    <xf numFmtId="37" fontId="6" fillId="0" borderId="0" xfId="3" applyFont="1" applyFill="1"/>
    <xf numFmtId="37" fontId="3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2" xfId="3" applyFont="1" applyFill="1" applyBorder="1" applyAlignment="1">
      <alignment horizontal="center"/>
    </xf>
    <xf numFmtId="37" fontId="2" fillId="2" borderId="0" xfId="3" applyFont="1" applyFill="1"/>
    <xf numFmtId="37" fontId="2" fillId="2" borderId="4" xfId="3" applyFont="1" applyFill="1" applyBorder="1"/>
  </cellXfs>
  <cellStyles count="4">
    <cellStyle name="Comma" xfId="1" builtinId="3"/>
    <cellStyle name="Normal" xfId="0" builtinId="0"/>
    <cellStyle name="Normal_E-1 Income Taxes" xfId="3" xr:uid="{0E0289D6-767E-4946-834E-BAD42723060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FischerRCC\Documents\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</v>
          </cell>
          <cell r="B6">
            <v>76</v>
          </cell>
          <cell r="C6">
            <v>-96</v>
          </cell>
          <cell r="D6">
            <v>0</v>
          </cell>
          <cell r="E6">
            <v>-191</v>
          </cell>
          <cell r="F6">
            <v>0</v>
          </cell>
          <cell r="G6">
            <v>-89</v>
          </cell>
          <cell r="H6">
            <v>-104</v>
          </cell>
          <cell r="I6">
            <v>-49</v>
          </cell>
          <cell r="J6">
            <v>-100</v>
          </cell>
          <cell r="K6">
            <v>-32</v>
          </cell>
          <cell r="L6">
            <v>-16</v>
          </cell>
          <cell r="M6">
            <v>-414</v>
          </cell>
          <cell r="P6">
            <v>-1015</v>
          </cell>
          <cell r="S6">
            <v>-601.89285714285711</v>
          </cell>
          <cell r="T6">
            <v>-1015</v>
          </cell>
          <cell r="U6">
            <v>-750</v>
          </cell>
          <cell r="V6">
            <v>-601.89285714285711</v>
          </cell>
          <cell r="W6">
            <v>-374</v>
          </cell>
          <cell r="X6">
            <v>-405</v>
          </cell>
          <cell r="Y6">
            <v>-317.07142857142856</v>
          </cell>
          <cell r="AA6">
            <v>0</v>
          </cell>
          <cell r="AB6">
            <v>-12.178571428571429</v>
          </cell>
          <cell r="AF6">
            <v>0</v>
          </cell>
          <cell r="AG6">
            <v>2.6428571428571428</v>
          </cell>
          <cell r="AL6">
            <v>-287</v>
          </cell>
          <cell r="AM6">
            <v>-345</v>
          </cell>
          <cell r="AN6">
            <v>-275.28571428571428</v>
          </cell>
          <cell r="AR6">
            <v>-661</v>
          </cell>
          <cell r="AS6">
            <v>-750</v>
          </cell>
          <cell r="AT6">
            <v>-592.35714285714289</v>
          </cell>
          <cell r="AV6">
            <v>-16.321428571428573</v>
          </cell>
          <cell r="AW6">
            <v>-74.857142857142861</v>
          </cell>
          <cell r="AX6">
            <v>-90.678571428571431</v>
          </cell>
          <cell r="AY6">
            <v>-73.642857142857139</v>
          </cell>
          <cell r="AZ6">
            <v>-27.071428571428573</v>
          </cell>
          <cell r="BA6">
            <v>-34.5</v>
          </cell>
          <cell r="BB6">
            <v>-212.03571428571428</v>
          </cell>
          <cell r="BC6">
            <v>1.5</v>
          </cell>
          <cell r="BD6">
            <v>-59.5</v>
          </cell>
          <cell r="BE6">
            <v>-5.25</v>
          </cell>
          <cell r="BJ6">
            <v>-15</v>
          </cell>
          <cell r="BK6">
            <v>-110</v>
          </cell>
          <cell r="BL6">
            <v>-100</v>
          </cell>
          <cell r="BM6">
            <v>-100</v>
          </cell>
          <cell r="BN6">
            <v>-35</v>
          </cell>
          <cell r="BO6">
            <v>-45</v>
          </cell>
          <cell r="BP6">
            <v>-225</v>
          </cell>
          <cell r="BQ6">
            <v>-40</v>
          </cell>
          <cell r="BR6">
            <v>-80</v>
          </cell>
          <cell r="BS6">
            <v>0</v>
          </cell>
          <cell r="BY6">
            <v>-0.60189285714285712</v>
          </cell>
          <cell r="CB6">
            <v>-1.0149999999999999</v>
          </cell>
          <cell r="CD6">
            <v>-0.60189285714285712</v>
          </cell>
        </row>
        <row r="7">
          <cell r="A7">
            <v>2</v>
          </cell>
          <cell r="B7">
            <v>-33</v>
          </cell>
          <cell r="C7">
            <v>-90</v>
          </cell>
          <cell r="D7">
            <v>-17</v>
          </cell>
          <cell r="E7">
            <v>-151</v>
          </cell>
          <cell r="F7">
            <v>0</v>
          </cell>
          <cell r="G7">
            <v>-111</v>
          </cell>
          <cell r="H7">
            <v>-105</v>
          </cell>
          <cell r="I7">
            <v>-45</v>
          </cell>
          <cell r="J7">
            <v>-97</v>
          </cell>
          <cell r="K7">
            <v>-37</v>
          </cell>
          <cell r="L7">
            <v>-33</v>
          </cell>
          <cell r="M7">
            <v>-706</v>
          </cell>
          <cell r="P7">
            <v>-1425</v>
          </cell>
          <cell r="S7">
            <v>-601.89285714285711</v>
          </cell>
          <cell r="T7">
            <v>-1425</v>
          </cell>
          <cell r="U7">
            <v>-750</v>
          </cell>
          <cell r="V7">
            <v>-601.89285714285711</v>
          </cell>
          <cell r="W7">
            <v>-395</v>
          </cell>
          <cell r="X7">
            <v>-405</v>
          </cell>
          <cell r="Y7">
            <v>-317.07142857142856</v>
          </cell>
          <cell r="AA7">
            <v>0</v>
          </cell>
          <cell r="AB7">
            <v>-12.178571428571429</v>
          </cell>
          <cell r="AF7">
            <v>0</v>
          </cell>
          <cell r="AG7">
            <v>2.6428571428571428</v>
          </cell>
          <cell r="AL7">
            <v>-258</v>
          </cell>
          <cell r="AM7">
            <v>-345</v>
          </cell>
          <cell r="AN7">
            <v>-275.28571428571428</v>
          </cell>
          <cell r="AR7">
            <v>-653</v>
          </cell>
          <cell r="AS7">
            <v>-750</v>
          </cell>
          <cell r="AT7">
            <v>-592.35714285714289</v>
          </cell>
          <cell r="AV7">
            <v>-16.321428571428573</v>
          </cell>
          <cell r="AW7">
            <v>-74.857142857142861</v>
          </cell>
          <cell r="AX7">
            <v>-90.678571428571431</v>
          </cell>
          <cell r="AY7">
            <v>-73.642857142857139</v>
          </cell>
          <cell r="AZ7">
            <v>-27.071428571428573</v>
          </cell>
          <cell r="BA7">
            <v>-34.5</v>
          </cell>
          <cell r="BB7">
            <v>-212.03571428571428</v>
          </cell>
          <cell r="BC7">
            <v>1.5</v>
          </cell>
          <cell r="BD7">
            <v>-59.5</v>
          </cell>
          <cell r="BE7">
            <v>-5.25</v>
          </cell>
          <cell r="BJ7">
            <v>-15</v>
          </cell>
          <cell r="BK7">
            <v>-110</v>
          </cell>
          <cell r="BL7">
            <v>-100</v>
          </cell>
          <cell r="BM7">
            <v>-100</v>
          </cell>
          <cell r="BN7">
            <v>-35</v>
          </cell>
          <cell r="BO7">
            <v>-45</v>
          </cell>
          <cell r="BP7">
            <v>-225</v>
          </cell>
          <cell r="BQ7">
            <v>-40</v>
          </cell>
          <cell r="BR7">
            <v>-80</v>
          </cell>
          <cell r="BS7">
            <v>0</v>
          </cell>
          <cell r="BY7">
            <v>-1.2037857142857142</v>
          </cell>
          <cell r="CB7">
            <v>-2.44</v>
          </cell>
          <cell r="CD7">
            <v>-1.2037857142857142</v>
          </cell>
        </row>
        <row r="8">
          <cell r="A8">
            <v>3</v>
          </cell>
          <cell r="B8">
            <v>-30</v>
          </cell>
          <cell r="C8">
            <v>-84</v>
          </cell>
          <cell r="D8">
            <v>0</v>
          </cell>
          <cell r="E8">
            <v>-163</v>
          </cell>
          <cell r="F8">
            <v>0</v>
          </cell>
          <cell r="G8">
            <v>-33</v>
          </cell>
          <cell r="H8">
            <v>-105</v>
          </cell>
          <cell r="I8">
            <v>-28</v>
          </cell>
          <cell r="J8">
            <v>-86</v>
          </cell>
          <cell r="K8">
            <v>-11</v>
          </cell>
          <cell r="L8">
            <v>0</v>
          </cell>
          <cell r="M8">
            <v>-528</v>
          </cell>
          <cell r="P8">
            <v>-1068</v>
          </cell>
          <cell r="S8">
            <v>-601.89285714285711</v>
          </cell>
          <cell r="T8">
            <v>-1068</v>
          </cell>
          <cell r="U8">
            <v>-750</v>
          </cell>
          <cell r="V8">
            <v>-601.89285714285711</v>
          </cell>
          <cell r="W8">
            <v>-263</v>
          </cell>
          <cell r="X8">
            <v>-405</v>
          </cell>
          <cell r="Y8">
            <v>-317.07142857142856</v>
          </cell>
          <cell r="AA8">
            <v>0</v>
          </cell>
          <cell r="AB8">
            <v>-12.178571428571429</v>
          </cell>
          <cell r="AF8">
            <v>0</v>
          </cell>
          <cell r="AG8">
            <v>2.6428571428571428</v>
          </cell>
          <cell r="AL8">
            <v>-247</v>
          </cell>
          <cell r="AM8">
            <v>-345</v>
          </cell>
          <cell r="AN8">
            <v>-275.28571428571428</v>
          </cell>
          <cell r="AR8">
            <v>-510</v>
          </cell>
          <cell r="AS8">
            <v>-750</v>
          </cell>
          <cell r="AT8">
            <v>-592.35714285714289</v>
          </cell>
          <cell r="AV8">
            <v>-16.321428571428573</v>
          </cell>
          <cell r="AW8">
            <v>-74.857142857142861</v>
          </cell>
          <cell r="AX8">
            <v>-90.678571428571431</v>
          </cell>
          <cell r="AY8">
            <v>-73.642857142857139</v>
          </cell>
          <cell r="AZ8">
            <v>-27.071428571428573</v>
          </cell>
          <cell r="BA8">
            <v>-34.5</v>
          </cell>
          <cell r="BB8">
            <v>-212.03571428571428</v>
          </cell>
          <cell r="BC8">
            <v>1.5</v>
          </cell>
          <cell r="BD8">
            <v>-59.5</v>
          </cell>
          <cell r="BE8">
            <v>-5.25</v>
          </cell>
          <cell r="BJ8">
            <v>-15</v>
          </cell>
          <cell r="BK8">
            <v>-110</v>
          </cell>
          <cell r="BL8">
            <v>-100</v>
          </cell>
          <cell r="BM8">
            <v>-100</v>
          </cell>
          <cell r="BN8">
            <v>-35</v>
          </cell>
          <cell r="BO8">
            <v>-45</v>
          </cell>
          <cell r="BP8">
            <v>-225</v>
          </cell>
          <cell r="BQ8">
            <v>-40</v>
          </cell>
          <cell r="BR8">
            <v>-80</v>
          </cell>
          <cell r="BS8">
            <v>0</v>
          </cell>
          <cell r="BY8">
            <v>-1.8056785714285715</v>
          </cell>
          <cell r="CB8">
            <v>-3.508</v>
          </cell>
          <cell r="CD8">
            <v>-1.8056785714285715</v>
          </cell>
        </row>
        <row r="9">
          <cell r="A9">
            <v>4</v>
          </cell>
          <cell r="B9">
            <v>-60</v>
          </cell>
          <cell r="C9">
            <v>-52</v>
          </cell>
          <cell r="D9">
            <v>0</v>
          </cell>
          <cell r="E9">
            <v>0</v>
          </cell>
          <cell r="F9">
            <v>0</v>
          </cell>
          <cell r="G9">
            <v>-12</v>
          </cell>
          <cell r="H9">
            <v>-105</v>
          </cell>
          <cell r="I9">
            <v>0</v>
          </cell>
          <cell r="J9">
            <v>-98</v>
          </cell>
          <cell r="K9">
            <v>-4</v>
          </cell>
          <cell r="L9">
            <v>90</v>
          </cell>
          <cell r="M9">
            <v>-67</v>
          </cell>
          <cell r="P9">
            <v>-308</v>
          </cell>
          <cell r="S9">
            <v>-601.89285714285711</v>
          </cell>
          <cell r="T9">
            <v>-308</v>
          </cell>
          <cell r="U9">
            <v>-750</v>
          </cell>
          <cell r="V9">
            <v>-601.89285714285711</v>
          </cell>
          <cell r="W9">
            <v>-219</v>
          </cell>
          <cell r="X9">
            <v>-405</v>
          </cell>
          <cell r="Y9">
            <v>-317.07142857142856</v>
          </cell>
          <cell r="AA9">
            <v>0</v>
          </cell>
          <cell r="AB9">
            <v>-12.178571428571429</v>
          </cell>
          <cell r="AF9">
            <v>0</v>
          </cell>
          <cell r="AG9">
            <v>2.6428571428571428</v>
          </cell>
          <cell r="AL9">
            <v>-52</v>
          </cell>
          <cell r="AM9">
            <v>-345</v>
          </cell>
          <cell r="AN9">
            <v>-275.28571428571428</v>
          </cell>
          <cell r="AR9">
            <v>-271</v>
          </cell>
          <cell r="AS9">
            <v>-750</v>
          </cell>
          <cell r="AT9">
            <v>-592.35714285714289</v>
          </cell>
          <cell r="AV9">
            <v>-16.321428571428573</v>
          </cell>
          <cell r="AW9">
            <v>-74.857142857142861</v>
          </cell>
          <cell r="AX9">
            <v>-90.678571428571431</v>
          </cell>
          <cell r="AY9">
            <v>-73.642857142857139</v>
          </cell>
          <cell r="AZ9">
            <v>-27.071428571428573</v>
          </cell>
          <cell r="BA9">
            <v>-34.5</v>
          </cell>
          <cell r="BB9">
            <v>-212.03571428571428</v>
          </cell>
          <cell r="BC9">
            <v>1.5</v>
          </cell>
          <cell r="BD9">
            <v>-59.5</v>
          </cell>
          <cell r="BE9">
            <v>-5.25</v>
          </cell>
          <cell r="BJ9">
            <v>-15</v>
          </cell>
          <cell r="BK9">
            <v>-110</v>
          </cell>
          <cell r="BL9">
            <v>-100</v>
          </cell>
          <cell r="BM9">
            <v>-100</v>
          </cell>
          <cell r="BN9">
            <v>-35</v>
          </cell>
          <cell r="BO9">
            <v>-45</v>
          </cell>
          <cell r="BP9">
            <v>-225</v>
          </cell>
          <cell r="BQ9">
            <v>-40</v>
          </cell>
          <cell r="BR9">
            <v>-80</v>
          </cell>
          <cell r="BS9">
            <v>0</v>
          </cell>
          <cell r="BY9">
            <v>-2.4075714285714285</v>
          </cell>
          <cell r="CB9">
            <v>-3.8159999999999998</v>
          </cell>
          <cell r="CD9">
            <v>-2.4075714285714285</v>
          </cell>
        </row>
        <row r="10">
          <cell r="A10">
            <v>5</v>
          </cell>
          <cell r="B10">
            <v>12</v>
          </cell>
          <cell r="C10">
            <v>-28</v>
          </cell>
          <cell r="D10">
            <v>46</v>
          </cell>
          <cell r="E10">
            <v>0</v>
          </cell>
          <cell r="F10">
            <v>0</v>
          </cell>
          <cell r="G10">
            <v>0</v>
          </cell>
          <cell r="H10">
            <v>-105</v>
          </cell>
          <cell r="I10">
            <v>-1</v>
          </cell>
          <cell r="J10">
            <v>-38</v>
          </cell>
          <cell r="K10">
            <v>0</v>
          </cell>
          <cell r="L10">
            <v>225</v>
          </cell>
          <cell r="M10">
            <v>129</v>
          </cell>
          <cell r="P10">
            <v>240</v>
          </cell>
          <cell r="S10">
            <v>-601.89285714285711</v>
          </cell>
          <cell r="T10">
            <v>240</v>
          </cell>
          <cell r="U10">
            <v>-750</v>
          </cell>
          <cell r="V10">
            <v>-601.89285714285711</v>
          </cell>
          <cell r="W10">
            <v>-144</v>
          </cell>
          <cell r="X10">
            <v>-405</v>
          </cell>
          <cell r="Y10">
            <v>-317.07142857142856</v>
          </cell>
          <cell r="AA10">
            <v>0</v>
          </cell>
          <cell r="AB10">
            <v>-12.178571428571429</v>
          </cell>
          <cell r="AF10">
            <v>0</v>
          </cell>
          <cell r="AG10">
            <v>2.6428571428571428</v>
          </cell>
          <cell r="AL10">
            <v>18</v>
          </cell>
          <cell r="AM10">
            <v>-345</v>
          </cell>
          <cell r="AN10">
            <v>-275.28571428571428</v>
          </cell>
          <cell r="AR10">
            <v>-126</v>
          </cell>
          <cell r="AS10">
            <v>-750</v>
          </cell>
          <cell r="AT10">
            <v>-592.35714285714289</v>
          </cell>
          <cell r="AV10">
            <v>-16.321428571428573</v>
          </cell>
          <cell r="AW10">
            <v>-74.857142857142861</v>
          </cell>
          <cell r="AX10">
            <v>-90.678571428571431</v>
          </cell>
          <cell r="AY10">
            <v>-73.642857142857139</v>
          </cell>
          <cell r="AZ10">
            <v>-27.071428571428573</v>
          </cell>
          <cell r="BA10">
            <v>-34.5</v>
          </cell>
          <cell r="BB10">
            <v>-212.03571428571428</v>
          </cell>
          <cell r="BC10">
            <v>1.5</v>
          </cell>
          <cell r="BD10">
            <v>-59.5</v>
          </cell>
          <cell r="BE10">
            <v>-5.25</v>
          </cell>
          <cell r="BJ10">
            <v>-15</v>
          </cell>
          <cell r="BK10">
            <v>-110</v>
          </cell>
          <cell r="BL10">
            <v>-100</v>
          </cell>
          <cell r="BM10">
            <v>-100</v>
          </cell>
          <cell r="BN10">
            <v>-35</v>
          </cell>
          <cell r="BO10">
            <v>-45</v>
          </cell>
          <cell r="BP10">
            <v>-225</v>
          </cell>
          <cell r="BQ10">
            <v>-40</v>
          </cell>
          <cell r="BR10">
            <v>-80</v>
          </cell>
          <cell r="BS10">
            <v>0</v>
          </cell>
          <cell r="BY10">
            <v>-3.0094642857142855</v>
          </cell>
          <cell r="CD10">
            <v>-3.0094642857142855</v>
          </cell>
        </row>
        <row r="11">
          <cell r="A11">
            <v>6</v>
          </cell>
          <cell r="B11">
            <v>48</v>
          </cell>
          <cell r="C11">
            <v>-30</v>
          </cell>
          <cell r="D11">
            <v>30</v>
          </cell>
          <cell r="E11">
            <v>-10</v>
          </cell>
          <cell r="F11">
            <v>0</v>
          </cell>
          <cell r="G11">
            <v>-28</v>
          </cell>
          <cell r="H11">
            <v>-105</v>
          </cell>
          <cell r="I11">
            <v>-2</v>
          </cell>
          <cell r="J11">
            <v>-80</v>
          </cell>
          <cell r="K11">
            <v>-10</v>
          </cell>
          <cell r="L11">
            <v>179</v>
          </cell>
          <cell r="M11">
            <v>48</v>
          </cell>
          <cell r="P11">
            <v>40</v>
          </cell>
          <cell r="S11">
            <v>-601.89285714285711</v>
          </cell>
          <cell r="T11">
            <v>40</v>
          </cell>
          <cell r="U11">
            <v>-750</v>
          </cell>
          <cell r="V11">
            <v>-601.89285714285711</v>
          </cell>
          <cell r="W11">
            <v>-225</v>
          </cell>
          <cell r="X11">
            <v>-405</v>
          </cell>
          <cell r="Y11">
            <v>-317.07142857142856</v>
          </cell>
          <cell r="AA11">
            <v>0</v>
          </cell>
          <cell r="AB11">
            <v>-12.178571428571429</v>
          </cell>
          <cell r="AF11">
            <v>0</v>
          </cell>
          <cell r="AG11">
            <v>2.6428571428571428</v>
          </cell>
          <cell r="AL11">
            <v>-10</v>
          </cell>
          <cell r="AM11">
            <v>-345</v>
          </cell>
          <cell r="AN11">
            <v>-275.28571428571428</v>
          </cell>
          <cell r="AR11">
            <v>-235</v>
          </cell>
          <cell r="AS11">
            <v>-750</v>
          </cell>
          <cell r="AT11">
            <v>-592.35714285714289</v>
          </cell>
          <cell r="AV11">
            <v>-16.321428571428573</v>
          </cell>
          <cell r="AW11">
            <v>-74.857142857142861</v>
          </cell>
          <cell r="AX11">
            <v>-90.678571428571431</v>
          </cell>
          <cell r="AY11">
            <v>-73.642857142857139</v>
          </cell>
          <cell r="AZ11">
            <v>-27.071428571428573</v>
          </cell>
          <cell r="BA11">
            <v>-34.5</v>
          </cell>
          <cell r="BB11">
            <v>-212.03571428571428</v>
          </cell>
          <cell r="BC11">
            <v>1.5</v>
          </cell>
          <cell r="BD11">
            <v>-59.5</v>
          </cell>
          <cell r="BE11">
            <v>-5.25</v>
          </cell>
          <cell r="BJ11">
            <v>-15</v>
          </cell>
          <cell r="BK11">
            <v>-110</v>
          </cell>
          <cell r="BL11">
            <v>-100</v>
          </cell>
          <cell r="BM11">
            <v>-100</v>
          </cell>
          <cell r="BN11">
            <v>-35</v>
          </cell>
          <cell r="BO11">
            <v>-45</v>
          </cell>
          <cell r="BP11">
            <v>-225</v>
          </cell>
          <cell r="BQ11">
            <v>-40</v>
          </cell>
          <cell r="BR11">
            <v>-80</v>
          </cell>
          <cell r="BS11">
            <v>0</v>
          </cell>
          <cell r="BY11">
            <v>-3.6113571428571425</v>
          </cell>
          <cell r="CD11">
            <v>-3.6113571428571425</v>
          </cell>
        </row>
        <row r="12">
          <cell r="A12">
            <v>7</v>
          </cell>
          <cell r="B12">
            <v>0</v>
          </cell>
          <cell r="C12">
            <v>-60</v>
          </cell>
          <cell r="D12">
            <v>0</v>
          </cell>
          <cell r="E12">
            <v>-88</v>
          </cell>
          <cell r="F12">
            <v>0</v>
          </cell>
          <cell r="G12">
            <v>-125</v>
          </cell>
          <cell r="H12">
            <v>-105</v>
          </cell>
          <cell r="I12">
            <v>-45</v>
          </cell>
          <cell r="J12">
            <v>-98</v>
          </cell>
          <cell r="K12">
            <v>-40</v>
          </cell>
          <cell r="L12">
            <v>-53</v>
          </cell>
          <cell r="M12">
            <v>-153</v>
          </cell>
          <cell r="P12">
            <v>-767</v>
          </cell>
          <cell r="S12">
            <v>-601.89285714285711</v>
          </cell>
          <cell r="T12">
            <v>-767</v>
          </cell>
          <cell r="U12">
            <v>-750</v>
          </cell>
          <cell r="V12">
            <v>-601.89285714285711</v>
          </cell>
          <cell r="W12">
            <v>-413</v>
          </cell>
          <cell r="X12">
            <v>-405</v>
          </cell>
          <cell r="Y12">
            <v>-317.07142857142856</v>
          </cell>
          <cell r="AA12">
            <v>0</v>
          </cell>
          <cell r="AB12">
            <v>-12.178571428571429</v>
          </cell>
          <cell r="AF12">
            <v>0</v>
          </cell>
          <cell r="AG12">
            <v>2.6428571428571428</v>
          </cell>
          <cell r="AL12">
            <v>-148</v>
          </cell>
          <cell r="AM12">
            <v>-345</v>
          </cell>
          <cell r="AN12">
            <v>-275.28571428571428</v>
          </cell>
          <cell r="AR12">
            <v>-561</v>
          </cell>
          <cell r="AS12">
            <v>-750</v>
          </cell>
          <cell r="AT12">
            <v>-592.35714285714289</v>
          </cell>
          <cell r="AV12">
            <v>-16.321428571428573</v>
          </cell>
          <cell r="AW12">
            <v>-74.857142857142861</v>
          </cell>
          <cell r="AX12">
            <v>-90.678571428571431</v>
          </cell>
          <cell r="AY12">
            <v>-73.642857142857139</v>
          </cell>
          <cell r="AZ12">
            <v>-27.071428571428573</v>
          </cell>
          <cell r="BA12">
            <v>-34.5</v>
          </cell>
          <cell r="BB12">
            <v>-212.03571428571428</v>
          </cell>
          <cell r="BC12">
            <v>1.5</v>
          </cell>
          <cell r="BD12">
            <v>-59.5</v>
          </cell>
          <cell r="BE12">
            <v>-5.25</v>
          </cell>
          <cell r="BJ12">
            <v>-15</v>
          </cell>
          <cell r="BK12">
            <v>-110</v>
          </cell>
          <cell r="BL12">
            <v>-100</v>
          </cell>
          <cell r="BM12">
            <v>-100</v>
          </cell>
          <cell r="BN12">
            <v>-35</v>
          </cell>
          <cell r="BO12">
            <v>-45</v>
          </cell>
          <cell r="BP12">
            <v>-225</v>
          </cell>
          <cell r="BQ12">
            <v>-40</v>
          </cell>
          <cell r="BR12">
            <v>-80</v>
          </cell>
          <cell r="BS12">
            <v>0</v>
          </cell>
          <cell r="BY12">
            <v>-4.2132499999999995</v>
          </cell>
          <cell r="CD12">
            <v>-4.2132499999999995</v>
          </cell>
        </row>
        <row r="13">
          <cell r="A13">
            <v>8</v>
          </cell>
          <cell r="B13">
            <v>0</v>
          </cell>
          <cell r="C13">
            <v>-78</v>
          </cell>
          <cell r="D13">
            <v>-37</v>
          </cell>
          <cell r="E13">
            <v>-294</v>
          </cell>
          <cell r="F13">
            <v>-18</v>
          </cell>
          <cell r="G13">
            <v>-121</v>
          </cell>
          <cell r="H13">
            <v>-105</v>
          </cell>
          <cell r="I13">
            <v>-46</v>
          </cell>
          <cell r="J13">
            <v>-99</v>
          </cell>
          <cell r="K13">
            <v>-40</v>
          </cell>
          <cell r="L13">
            <v>-131</v>
          </cell>
          <cell r="M13">
            <v>-331</v>
          </cell>
          <cell r="P13">
            <v>-1300</v>
          </cell>
          <cell r="S13">
            <v>-601.89285714285711</v>
          </cell>
          <cell r="T13">
            <v>-1300</v>
          </cell>
          <cell r="U13">
            <v>-750</v>
          </cell>
          <cell r="V13">
            <v>-601.89285714285711</v>
          </cell>
          <cell r="W13">
            <v>-429</v>
          </cell>
          <cell r="X13">
            <v>-405</v>
          </cell>
          <cell r="Y13">
            <v>-317.07142857142856</v>
          </cell>
          <cell r="AA13">
            <v>0</v>
          </cell>
          <cell r="AB13">
            <v>-12.178571428571429</v>
          </cell>
          <cell r="AF13">
            <v>0</v>
          </cell>
          <cell r="AG13">
            <v>2.6428571428571428</v>
          </cell>
          <cell r="AL13">
            <v>-409</v>
          </cell>
          <cell r="AM13">
            <v>-345</v>
          </cell>
          <cell r="AN13">
            <v>-275.28571428571428</v>
          </cell>
          <cell r="AR13">
            <v>-838</v>
          </cell>
          <cell r="AS13">
            <v>-750</v>
          </cell>
          <cell r="AT13">
            <v>-592.35714285714289</v>
          </cell>
          <cell r="AV13">
            <v>-16.321428571428573</v>
          </cell>
          <cell r="AW13">
            <v>-74.857142857142861</v>
          </cell>
          <cell r="AX13">
            <v>-90.678571428571431</v>
          </cell>
          <cell r="AY13">
            <v>-73.642857142857139</v>
          </cell>
          <cell r="AZ13">
            <v>-27.071428571428573</v>
          </cell>
          <cell r="BA13">
            <v>-34.5</v>
          </cell>
          <cell r="BB13">
            <v>-212.03571428571428</v>
          </cell>
          <cell r="BC13">
            <v>1.5</v>
          </cell>
          <cell r="BD13">
            <v>-59.5</v>
          </cell>
          <cell r="BE13">
            <v>-5.25</v>
          </cell>
          <cell r="BJ13">
            <v>-15</v>
          </cell>
          <cell r="BK13">
            <v>-110</v>
          </cell>
          <cell r="BL13">
            <v>-100</v>
          </cell>
          <cell r="BM13">
            <v>-100</v>
          </cell>
          <cell r="BN13">
            <v>-35</v>
          </cell>
          <cell r="BO13">
            <v>-45</v>
          </cell>
          <cell r="BP13">
            <v>-225</v>
          </cell>
          <cell r="BQ13">
            <v>-40</v>
          </cell>
          <cell r="BR13">
            <v>-80</v>
          </cell>
          <cell r="BS13">
            <v>0</v>
          </cell>
          <cell r="BY13">
            <v>-4.8151428571428569</v>
          </cell>
          <cell r="CD13">
            <v>-4.8151428571428569</v>
          </cell>
        </row>
        <row r="14">
          <cell r="A14">
            <v>9</v>
          </cell>
          <cell r="B14">
            <v>0</v>
          </cell>
          <cell r="C14">
            <v>-74</v>
          </cell>
          <cell r="D14">
            <v>-44</v>
          </cell>
          <cell r="E14">
            <v>-413</v>
          </cell>
          <cell r="F14">
            <v>-20</v>
          </cell>
          <cell r="G14">
            <v>-120</v>
          </cell>
          <cell r="H14">
            <v>-105</v>
          </cell>
          <cell r="I14">
            <v>-46</v>
          </cell>
          <cell r="J14">
            <v>-100</v>
          </cell>
          <cell r="K14">
            <v>-40</v>
          </cell>
          <cell r="L14">
            <v>-181</v>
          </cell>
          <cell r="M14">
            <v>-219</v>
          </cell>
          <cell r="P14">
            <v>-1362</v>
          </cell>
          <cell r="S14">
            <v>-601.89285714285711</v>
          </cell>
          <cell r="T14">
            <v>-1362</v>
          </cell>
          <cell r="U14">
            <v>-750</v>
          </cell>
          <cell r="V14">
            <v>-601.89285714285711</v>
          </cell>
          <cell r="W14">
            <v>-431</v>
          </cell>
          <cell r="X14">
            <v>-405</v>
          </cell>
          <cell r="Y14">
            <v>-317.07142857142856</v>
          </cell>
          <cell r="AA14">
            <v>0</v>
          </cell>
          <cell r="AB14">
            <v>-12.178571428571429</v>
          </cell>
          <cell r="AF14">
            <v>0</v>
          </cell>
          <cell r="AG14">
            <v>2.6428571428571428</v>
          </cell>
          <cell r="AL14">
            <v>-531</v>
          </cell>
          <cell r="AM14">
            <v>-345</v>
          </cell>
          <cell r="AN14">
            <v>-275.28571428571428</v>
          </cell>
          <cell r="AR14">
            <v>-962</v>
          </cell>
          <cell r="AS14">
            <v>-750</v>
          </cell>
          <cell r="AT14">
            <v>-592.35714285714289</v>
          </cell>
          <cell r="AV14">
            <v>-16.321428571428573</v>
          </cell>
          <cell r="AW14">
            <v>-74.857142857142861</v>
          </cell>
          <cell r="AX14">
            <v>-90.678571428571431</v>
          </cell>
          <cell r="AY14">
            <v>-73.642857142857139</v>
          </cell>
          <cell r="AZ14">
            <v>-27.071428571428573</v>
          </cell>
          <cell r="BA14">
            <v>-34.5</v>
          </cell>
          <cell r="BB14">
            <v>-212.03571428571428</v>
          </cell>
          <cell r="BC14">
            <v>1.5</v>
          </cell>
          <cell r="BD14">
            <v>-59.5</v>
          </cell>
          <cell r="BE14">
            <v>-5.25</v>
          </cell>
          <cell r="BJ14">
            <v>-15</v>
          </cell>
          <cell r="BK14">
            <v>-110</v>
          </cell>
          <cell r="BL14">
            <v>-100</v>
          </cell>
          <cell r="BM14">
            <v>-100</v>
          </cell>
          <cell r="BN14">
            <v>-35</v>
          </cell>
          <cell r="BO14">
            <v>-45</v>
          </cell>
          <cell r="BP14">
            <v>-225</v>
          </cell>
          <cell r="BQ14">
            <v>-40</v>
          </cell>
          <cell r="BR14">
            <v>-80</v>
          </cell>
          <cell r="BS14">
            <v>0</v>
          </cell>
          <cell r="BY14">
            <v>-5.4170357142857144</v>
          </cell>
          <cell r="CD14">
            <v>-5.4170357142857144</v>
          </cell>
        </row>
        <row r="15">
          <cell r="A15">
            <v>10</v>
          </cell>
          <cell r="B15">
            <v>0</v>
          </cell>
          <cell r="C15">
            <v>-71</v>
          </cell>
          <cell r="D15">
            <v>-14</v>
          </cell>
          <cell r="E15">
            <v>-286</v>
          </cell>
          <cell r="F15">
            <v>-18</v>
          </cell>
          <cell r="G15">
            <v>-86</v>
          </cell>
          <cell r="H15">
            <v>-105</v>
          </cell>
          <cell r="I15">
            <v>-38</v>
          </cell>
          <cell r="J15">
            <v>-80</v>
          </cell>
          <cell r="K15">
            <v>-35</v>
          </cell>
          <cell r="L15">
            <v>-87</v>
          </cell>
          <cell r="M15">
            <v>-203</v>
          </cell>
          <cell r="P15">
            <v>-1023</v>
          </cell>
          <cell r="S15">
            <v>-601.89285714285711</v>
          </cell>
          <cell r="T15">
            <v>-1023</v>
          </cell>
          <cell r="U15">
            <v>-750</v>
          </cell>
          <cell r="V15">
            <v>-601.89285714285711</v>
          </cell>
          <cell r="W15">
            <v>-362</v>
          </cell>
          <cell r="X15">
            <v>-405</v>
          </cell>
          <cell r="Y15">
            <v>-317.07142857142856</v>
          </cell>
          <cell r="AA15">
            <v>0</v>
          </cell>
          <cell r="AB15">
            <v>-12.178571428571429</v>
          </cell>
          <cell r="AF15">
            <v>0</v>
          </cell>
          <cell r="AG15">
            <v>2.6428571428571428</v>
          </cell>
          <cell r="AL15">
            <v>-371</v>
          </cell>
          <cell r="AM15">
            <v>-345</v>
          </cell>
          <cell r="AN15">
            <v>-275.28571428571428</v>
          </cell>
          <cell r="AR15">
            <v>-733</v>
          </cell>
          <cell r="AS15">
            <v>-750</v>
          </cell>
          <cell r="AT15">
            <v>-592.35714285714289</v>
          </cell>
          <cell r="AV15">
            <v>-16.321428571428573</v>
          </cell>
          <cell r="AW15">
            <v>-74.857142857142861</v>
          </cell>
          <cell r="AX15">
            <v>-90.678571428571431</v>
          </cell>
          <cell r="AY15">
            <v>-73.642857142857139</v>
          </cell>
          <cell r="AZ15">
            <v>-27.071428571428573</v>
          </cell>
          <cell r="BA15">
            <v>-34.5</v>
          </cell>
          <cell r="BB15">
            <v>-212.03571428571428</v>
          </cell>
          <cell r="BC15">
            <v>1.5</v>
          </cell>
          <cell r="BD15">
            <v>-59.5</v>
          </cell>
          <cell r="BE15">
            <v>-5.25</v>
          </cell>
          <cell r="BJ15">
            <v>-15</v>
          </cell>
          <cell r="BK15">
            <v>-110</v>
          </cell>
          <cell r="BL15">
            <v>-100</v>
          </cell>
          <cell r="BM15">
            <v>-100</v>
          </cell>
          <cell r="BN15">
            <v>-35</v>
          </cell>
          <cell r="BO15">
            <v>-45</v>
          </cell>
          <cell r="BP15">
            <v>-225</v>
          </cell>
          <cell r="BQ15">
            <v>-40</v>
          </cell>
          <cell r="BR15">
            <v>-80</v>
          </cell>
          <cell r="BS15">
            <v>0</v>
          </cell>
          <cell r="BY15">
            <v>-6.0189285714285718</v>
          </cell>
          <cell r="CD15">
            <v>-6.0189285714285718</v>
          </cell>
        </row>
        <row r="16">
          <cell r="A16">
            <v>11</v>
          </cell>
          <cell r="B16">
            <v>0</v>
          </cell>
          <cell r="C16">
            <v>-54</v>
          </cell>
          <cell r="D16">
            <v>2</v>
          </cell>
          <cell r="E16">
            <v>-269</v>
          </cell>
          <cell r="F16">
            <v>-18</v>
          </cell>
          <cell r="G16">
            <v>-101</v>
          </cell>
          <cell r="H16">
            <v>-105</v>
          </cell>
          <cell r="I16">
            <v>-40</v>
          </cell>
          <cell r="J16">
            <v>-77</v>
          </cell>
          <cell r="K16">
            <v>-38</v>
          </cell>
          <cell r="L16">
            <v>-8</v>
          </cell>
          <cell r="M16">
            <v>-100</v>
          </cell>
          <cell r="P16">
            <v>-808</v>
          </cell>
          <cell r="S16">
            <v>-601.89285714285711</v>
          </cell>
          <cell r="T16">
            <v>-808</v>
          </cell>
          <cell r="U16">
            <v>-750</v>
          </cell>
          <cell r="V16">
            <v>-601.89285714285711</v>
          </cell>
          <cell r="W16">
            <v>-379</v>
          </cell>
          <cell r="X16">
            <v>-405</v>
          </cell>
          <cell r="Y16">
            <v>-317.07142857142856</v>
          </cell>
          <cell r="AA16">
            <v>0</v>
          </cell>
          <cell r="AB16">
            <v>-12.178571428571429</v>
          </cell>
          <cell r="AF16">
            <v>0</v>
          </cell>
          <cell r="AG16">
            <v>2.6428571428571428</v>
          </cell>
          <cell r="AL16">
            <v>-321</v>
          </cell>
          <cell r="AM16">
            <v>-345</v>
          </cell>
          <cell r="AN16">
            <v>-275.28571428571428</v>
          </cell>
          <cell r="AR16">
            <v>-700</v>
          </cell>
          <cell r="AS16">
            <v>-750</v>
          </cell>
          <cell r="AT16">
            <v>-592.35714285714289</v>
          </cell>
          <cell r="AV16">
            <v>-16.321428571428573</v>
          </cell>
          <cell r="AW16">
            <v>-74.857142857142861</v>
          </cell>
          <cell r="AX16">
            <v>-90.678571428571431</v>
          </cell>
          <cell r="AY16">
            <v>-73.642857142857139</v>
          </cell>
          <cell r="AZ16">
            <v>-27.071428571428573</v>
          </cell>
          <cell r="BA16">
            <v>-34.5</v>
          </cell>
          <cell r="BB16">
            <v>-212.03571428571428</v>
          </cell>
          <cell r="BC16">
            <v>1.5</v>
          </cell>
          <cell r="BD16">
            <v>-59.5</v>
          </cell>
          <cell r="BE16">
            <v>-5.25</v>
          </cell>
          <cell r="BJ16">
            <v>-15</v>
          </cell>
          <cell r="BK16">
            <v>-110</v>
          </cell>
          <cell r="BL16">
            <v>-100</v>
          </cell>
          <cell r="BM16">
            <v>-100</v>
          </cell>
          <cell r="BN16">
            <v>-35</v>
          </cell>
          <cell r="BO16">
            <v>-45</v>
          </cell>
          <cell r="BP16">
            <v>-225</v>
          </cell>
          <cell r="BQ16">
            <v>-40</v>
          </cell>
          <cell r="BR16">
            <v>-80</v>
          </cell>
          <cell r="BS16">
            <v>0</v>
          </cell>
          <cell r="BY16">
            <v>-6.6208214285714293</v>
          </cell>
          <cell r="CD16">
            <v>-6.6208214285714293</v>
          </cell>
        </row>
        <row r="17">
          <cell r="A17">
            <v>12</v>
          </cell>
          <cell r="B17">
            <v>46</v>
          </cell>
          <cell r="C17">
            <v>-25</v>
          </cell>
          <cell r="D17">
            <v>0</v>
          </cell>
          <cell r="E17">
            <v>-48</v>
          </cell>
          <cell r="F17">
            <v>-18</v>
          </cell>
          <cell r="G17">
            <v>-9</v>
          </cell>
          <cell r="H17">
            <v>-105</v>
          </cell>
          <cell r="I17">
            <v>-4</v>
          </cell>
          <cell r="J17">
            <v>-96</v>
          </cell>
          <cell r="K17">
            <v>-3</v>
          </cell>
          <cell r="L17">
            <v>0</v>
          </cell>
          <cell r="M17">
            <v>192</v>
          </cell>
          <cell r="P17">
            <v>-70</v>
          </cell>
          <cell r="S17">
            <v>-601.89285714285711</v>
          </cell>
          <cell r="T17">
            <v>-70</v>
          </cell>
          <cell r="U17">
            <v>-750</v>
          </cell>
          <cell r="V17">
            <v>-601.89285714285711</v>
          </cell>
          <cell r="W17">
            <v>-235</v>
          </cell>
          <cell r="X17">
            <v>-405</v>
          </cell>
          <cell r="Y17">
            <v>-317.07142857142856</v>
          </cell>
          <cell r="AA17">
            <v>0</v>
          </cell>
          <cell r="AB17">
            <v>-12.178571428571429</v>
          </cell>
          <cell r="AF17">
            <v>0</v>
          </cell>
          <cell r="AG17">
            <v>2.6428571428571428</v>
          </cell>
          <cell r="AL17">
            <v>-73</v>
          </cell>
          <cell r="AM17">
            <v>-345</v>
          </cell>
          <cell r="AN17">
            <v>-275.28571428571428</v>
          </cell>
          <cell r="AR17">
            <v>-308</v>
          </cell>
          <cell r="AS17">
            <v>-750</v>
          </cell>
          <cell r="AT17">
            <v>-592.35714285714289</v>
          </cell>
          <cell r="AV17">
            <v>-16.321428571428573</v>
          </cell>
          <cell r="AW17">
            <v>-74.857142857142861</v>
          </cell>
          <cell r="AX17">
            <v>-90.678571428571431</v>
          </cell>
          <cell r="AY17">
            <v>-73.642857142857139</v>
          </cell>
          <cell r="AZ17">
            <v>-27.071428571428573</v>
          </cell>
          <cell r="BA17">
            <v>-34.5</v>
          </cell>
          <cell r="BB17">
            <v>-212.03571428571428</v>
          </cell>
          <cell r="BC17">
            <v>1.5</v>
          </cell>
          <cell r="BD17">
            <v>-59.5</v>
          </cell>
          <cell r="BE17">
            <v>-5.25</v>
          </cell>
          <cell r="BJ17">
            <v>-15</v>
          </cell>
          <cell r="BK17">
            <v>-110</v>
          </cell>
          <cell r="BL17">
            <v>-100</v>
          </cell>
          <cell r="BM17">
            <v>-100</v>
          </cell>
          <cell r="BN17">
            <v>-35</v>
          </cell>
          <cell r="BO17">
            <v>-45</v>
          </cell>
          <cell r="BP17">
            <v>-225</v>
          </cell>
          <cell r="BQ17">
            <v>-40</v>
          </cell>
          <cell r="BR17">
            <v>-80</v>
          </cell>
          <cell r="BS17">
            <v>0</v>
          </cell>
          <cell r="BY17">
            <v>-7.2227142857142868</v>
          </cell>
          <cell r="CD17">
            <v>-7.2227142857142868</v>
          </cell>
        </row>
        <row r="18">
          <cell r="A18">
            <v>13</v>
          </cell>
          <cell r="B18">
            <v>38</v>
          </cell>
          <cell r="C18">
            <v>-69</v>
          </cell>
          <cell r="D18">
            <v>39</v>
          </cell>
          <cell r="E18">
            <v>-136</v>
          </cell>
          <cell r="F18">
            <v>-17</v>
          </cell>
          <cell r="G18">
            <v>0</v>
          </cell>
          <cell r="H18">
            <v>-105</v>
          </cell>
          <cell r="I18">
            <v>0</v>
          </cell>
          <cell r="J18">
            <v>-87</v>
          </cell>
          <cell r="K18">
            <v>0</v>
          </cell>
          <cell r="L18">
            <v>0</v>
          </cell>
          <cell r="M18">
            <v>233</v>
          </cell>
          <cell r="P18">
            <v>-104</v>
          </cell>
          <cell r="S18">
            <v>-601.89285714285711</v>
          </cell>
          <cell r="T18">
            <v>-104</v>
          </cell>
          <cell r="U18">
            <v>-750</v>
          </cell>
          <cell r="V18">
            <v>-601.89285714285711</v>
          </cell>
          <cell r="W18">
            <v>-209</v>
          </cell>
          <cell r="X18">
            <v>-405</v>
          </cell>
          <cell r="Y18">
            <v>-317.07142857142856</v>
          </cell>
          <cell r="AA18">
            <v>0</v>
          </cell>
          <cell r="AB18">
            <v>-12.178571428571429</v>
          </cell>
          <cell r="AF18">
            <v>0</v>
          </cell>
          <cell r="AG18">
            <v>2.6428571428571428</v>
          </cell>
          <cell r="AL18">
            <v>-166</v>
          </cell>
          <cell r="AM18">
            <v>-345</v>
          </cell>
          <cell r="AN18">
            <v>-275.28571428571428</v>
          </cell>
          <cell r="AR18">
            <v>-375</v>
          </cell>
          <cell r="AS18">
            <v>-750</v>
          </cell>
          <cell r="AT18">
            <v>-592.35714285714289</v>
          </cell>
          <cell r="AV18">
            <v>-16.321428571428573</v>
          </cell>
          <cell r="AW18">
            <v>-74.857142857142861</v>
          </cell>
          <cell r="AX18">
            <v>-90.678571428571431</v>
          </cell>
          <cell r="AY18">
            <v>-73.642857142857139</v>
          </cell>
          <cell r="AZ18">
            <v>-27.071428571428573</v>
          </cell>
          <cell r="BA18">
            <v>-34.5</v>
          </cell>
          <cell r="BB18">
            <v>-212.03571428571428</v>
          </cell>
          <cell r="BC18">
            <v>1.5</v>
          </cell>
          <cell r="BD18">
            <v>-59.5</v>
          </cell>
          <cell r="BE18">
            <v>-5.25</v>
          </cell>
          <cell r="BJ18">
            <v>-15</v>
          </cell>
          <cell r="BK18">
            <v>-110</v>
          </cell>
          <cell r="BL18">
            <v>-100</v>
          </cell>
          <cell r="BM18">
            <v>-100</v>
          </cell>
          <cell r="BN18">
            <v>-35</v>
          </cell>
          <cell r="BO18">
            <v>-45</v>
          </cell>
          <cell r="BP18">
            <v>-225</v>
          </cell>
          <cell r="BQ18">
            <v>-40</v>
          </cell>
          <cell r="BR18">
            <v>-80</v>
          </cell>
          <cell r="BS18">
            <v>0</v>
          </cell>
          <cell r="BY18">
            <v>-7.8246071428571442</v>
          </cell>
          <cell r="CD18">
            <v>-7.8246071428571442</v>
          </cell>
        </row>
        <row r="19">
          <cell r="A19">
            <v>14</v>
          </cell>
          <cell r="B19">
            <v>-15</v>
          </cell>
          <cell r="C19">
            <v>-71</v>
          </cell>
          <cell r="D19">
            <v>4</v>
          </cell>
          <cell r="E19">
            <v>-250</v>
          </cell>
          <cell r="F19">
            <v>-17</v>
          </cell>
          <cell r="G19">
            <v>0</v>
          </cell>
          <cell r="H19">
            <v>-91</v>
          </cell>
          <cell r="I19">
            <v>0</v>
          </cell>
          <cell r="J19">
            <v>-85</v>
          </cell>
          <cell r="K19">
            <v>0</v>
          </cell>
          <cell r="L19">
            <v>0</v>
          </cell>
          <cell r="M19">
            <v>23</v>
          </cell>
          <cell r="P19">
            <v>-502</v>
          </cell>
          <cell r="S19">
            <v>-601.89285714285711</v>
          </cell>
          <cell r="T19">
            <v>-502</v>
          </cell>
          <cell r="U19">
            <v>-750</v>
          </cell>
          <cell r="V19">
            <v>-601.89285714285711</v>
          </cell>
          <cell r="W19">
            <v>-193</v>
          </cell>
          <cell r="X19">
            <v>-405</v>
          </cell>
          <cell r="Y19">
            <v>-317.07142857142856</v>
          </cell>
          <cell r="AA19">
            <v>0</v>
          </cell>
          <cell r="AB19">
            <v>-12.178571428571429</v>
          </cell>
          <cell r="AF19">
            <v>0</v>
          </cell>
          <cell r="AG19">
            <v>2.6428571428571428</v>
          </cell>
          <cell r="AL19">
            <v>-317</v>
          </cell>
          <cell r="AM19">
            <v>-345</v>
          </cell>
          <cell r="AN19">
            <v>-275.28571428571428</v>
          </cell>
          <cell r="AR19">
            <v>-510</v>
          </cell>
          <cell r="AS19">
            <v>-750</v>
          </cell>
          <cell r="AT19">
            <v>-592.35714285714289</v>
          </cell>
          <cell r="AV19">
            <v>-16.321428571428573</v>
          </cell>
          <cell r="AW19">
            <v>-74.857142857142861</v>
          </cell>
          <cell r="AX19">
            <v>-90.678571428571431</v>
          </cell>
          <cell r="AY19">
            <v>-73.642857142857139</v>
          </cell>
          <cell r="AZ19">
            <v>-27.071428571428573</v>
          </cell>
          <cell r="BA19">
            <v>-34.5</v>
          </cell>
          <cell r="BB19">
            <v>-212.03571428571428</v>
          </cell>
          <cell r="BC19">
            <v>1.5</v>
          </cell>
          <cell r="BD19">
            <v>-59.5</v>
          </cell>
          <cell r="BE19">
            <v>-5.25</v>
          </cell>
          <cell r="BJ19">
            <v>-15</v>
          </cell>
          <cell r="BK19">
            <v>-110</v>
          </cell>
          <cell r="BL19">
            <v>-100</v>
          </cell>
          <cell r="BM19">
            <v>-100</v>
          </cell>
          <cell r="BN19">
            <v>-35</v>
          </cell>
          <cell r="BO19">
            <v>-45</v>
          </cell>
          <cell r="BP19">
            <v>-225</v>
          </cell>
          <cell r="BQ19">
            <v>-40</v>
          </cell>
          <cell r="BR19">
            <v>-80</v>
          </cell>
          <cell r="BS19">
            <v>0</v>
          </cell>
          <cell r="BY19">
            <v>-8.4265000000000008</v>
          </cell>
          <cell r="CD19">
            <v>-8.4265000000000008</v>
          </cell>
        </row>
        <row r="20">
          <cell r="A20">
            <v>15</v>
          </cell>
          <cell r="B20">
            <v>-33</v>
          </cell>
          <cell r="C20">
            <v>-38</v>
          </cell>
          <cell r="D20">
            <v>81</v>
          </cell>
          <cell r="E20">
            <v>-256</v>
          </cell>
          <cell r="F20">
            <v>-17</v>
          </cell>
          <cell r="G20">
            <v>-87</v>
          </cell>
          <cell r="H20">
            <v>-92</v>
          </cell>
          <cell r="I20">
            <v>-28</v>
          </cell>
          <cell r="J20">
            <v>-78</v>
          </cell>
          <cell r="K20">
            <v>-29</v>
          </cell>
          <cell r="L20">
            <v>0</v>
          </cell>
          <cell r="M20">
            <v>290</v>
          </cell>
          <cell r="P20">
            <v>-287</v>
          </cell>
          <cell r="S20">
            <v>-601.89285714285711</v>
          </cell>
          <cell r="T20">
            <v>-287</v>
          </cell>
          <cell r="U20">
            <v>-750</v>
          </cell>
          <cell r="V20">
            <v>-601.89285714285711</v>
          </cell>
          <cell r="W20">
            <v>-331</v>
          </cell>
          <cell r="X20">
            <v>-405</v>
          </cell>
          <cell r="Y20">
            <v>-317.07142857142856</v>
          </cell>
          <cell r="AA20">
            <v>0</v>
          </cell>
          <cell r="AB20">
            <v>-12.178571428571429</v>
          </cell>
          <cell r="AF20">
            <v>0</v>
          </cell>
          <cell r="AG20">
            <v>2.6428571428571428</v>
          </cell>
          <cell r="AL20">
            <v>-213</v>
          </cell>
          <cell r="AM20">
            <v>-345</v>
          </cell>
          <cell r="AN20">
            <v>-275.28571428571428</v>
          </cell>
          <cell r="AR20">
            <v>-544</v>
          </cell>
          <cell r="AS20">
            <v>-750</v>
          </cell>
          <cell r="AT20">
            <v>-592.35714285714289</v>
          </cell>
          <cell r="AV20">
            <v>-16.321428571428573</v>
          </cell>
          <cell r="AW20">
            <v>-74.857142857142861</v>
          </cell>
          <cell r="AX20">
            <v>-90.678571428571431</v>
          </cell>
          <cell r="AY20">
            <v>-73.642857142857139</v>
          </cell>
          <cell r="AZ20">
            <v>-27.071428571428573</v>
          </cell>
          <cell r="BA20">
            <v>-34.5</v>
          </cell>
          <cell r="BB20">
            <v>-212.03571428571428</v>
          </cell>
          <cell r="BC20">
            <v>1.5</v>
          </cell>
          <cell r="BD20">
            <v>-59.5</v>
          </cell>
          <cell r="BE20">
            <v>-5.25</v>
          </cell>
          <cell r="BJ20">
            <v>-15</v>
          </cell>
          <cell r="BK20">
            <v>-110</v>
          </cell>
          <cell r="BL20">
            <v>-100</v>
          </cell>
          <cell r="BM20">
            <v>-100</v>
          </cell>
          <cell r="BN20">
            <v>-35</v>
          </cell>
          <cell r="BO20">
            <v>-45</v>
          </cell>
          <cell r="BP20">
            <v>-225</v>
          </cell>
          <cell r="BQ20">
            <v>-40</v>
          </cell>
          <cell r="BR20">
            <v>-80</v>
          </cell>
          <cell r="BS20">
            <v>0</v>
          </cell>
          <cell r="BY20">
            <v>-9.0283928571428582</v>
          </cell>
          <cell r="CD20">
            <v>-9.0283928571428582</v>
          </cell>
        </row>
        <row r="21">
          <cell r="A21">
            <v>16</v>
          </cell>
          <cell r="B21">
            <v>-77</v>
          </cell>
          <cell r="C21">
            <v>-22</v>
          </cell>
          <cell r="D21">
            <v>-18</v>
          </cell>
          <cell r="E21">
            <v>-260</v>
          </cell>
          <cell r="F21">
            <v>-17</v>
          </cell>
          <cell r="G21">
            <v>-118</v>
          </cell>
          <cell r="H21">
            <v>-93</v>
          </cell>
          <cell r="I21">
            <v>-45</v>
          </cell>
          <cell r="J21">
            <v>-78</v>
          </cell>
          <cell r="K21">
            <v>-41</v>
          </cell>
          <cell r="L21">
            <v>0</v>
          </cell>
          <cell r="M21">
            <v>271</v>
          </cell>
          <cell r="P21">
            <v>-498</v>
          </cell>
          <cell r="S21">
            <v>-601.89285714285711</v>
          </cell>
          <cell r="T21">
            <v>-498</v>
          </cell>
          <cell r="U21">
            <v>-750</v>
          </cell>
          <cell r="V21">
            <v>-601.89285714285711</v>
          </cell>
          <cell r="W21">
            <v>-392</v>
          </cell>
          <cell r="X21">
            <v>-405</v>
          </cell>
          <cell r="Y21">
            <v>-317.07142857142856</v>
          </cell>
          <cell r="AA21">
            <v>0</v>
          </cell>
          <cell r="AB21">
            <v>-12.178571428571429</v>
          </cell>
          <cell r="AF21">
            <v>0</v>
          </cell>
          <cell r="AG21">
            <v>2.6428571428571428</v>
          </cell>
          <cell r="AL21">
            <v>-300</v>
          </cell>
          <cell r="AM21">
            <v>-345</v>
          </cell>
          <cell r="AN21">
            <v>-275.28571428571428</v>
          </cell>
          <cell r="AR21">
            <v>-692</v>
          </cell>
          <cell r="AS21">
            <v>-750</v>
          </cell>
          <cell r="AT21">
            <v>-592.35714285714289</v>
          </cell>
          <cell r="AV21">
            <v>-16.321428571428573</v>
          </cell>
          <cell r="AW21">
            <v>-74.857142857142861</v>
          </cell>
          <cell r="AX21">
            <v>-90.678571428571431</v>
          </cell>
          <cell r="AY21">
            <v>-73.642857142857139</v>
          </cell>
          <cell r="AZ21">
            <v>-27.071428571428573</v>
          </cell>
          <cell r="BA21">
            <v>-34.5</v>
          </cell>
          <cell r="BB21">
            <v>-212.03571428571428</v>
          </cell>
          <cell r="BC21">
            <v>1.5</v>
          </cell>
          <cell r="BD21">
            <v>-59.5</v>
          </cell>
          <cell r="BE21">
            <v>-5.25</v>
          </cell>
          <cell r="BJ21">
            <v>-15</v>
          </cell>
          <cell r="BK21">
            <v>-110</v>
          </cell>
          <cell r="BL21">
            <v>-100</v>
          </cell>
          <cell r="BM21">
            <v>-100</v>
          </cell>
          <cell r="BN21">
            <v>-35</v>
          </cell>
          <cell r="BO21">
            <v>-45</v>
          </cell>
          <cell r="BP21">
            <v>-225</v>
          </cell>
          <cell r="BQ21">
            <v>-40</v>
          </cell>
          <cell r="BR21">
            <v>-80</v>
          </cell>
          <cell r="BS21">
            <v>0</v>
          </cell>
          <cell r="BY21">
            <v>-9.6302857142857157</v>
          </cell>
          <cell r="CD21">
            <v>-9.6302857142857157</v>
          </cell>
        </row>
        <row r="22">
          <cell r="A22">
            <v>17</v>
          </cell>
          <cell r="B22">
            <v>-129</v>
          </cell>
          <cell r="C22">
            <v>-75</v>
          </cell>
          <cell r="D22">
            <v>-46</v>
          </cell>
          <cell r="E22">
            <v>-500</v>
          </cell>
          <cell r="F22">
            <v>-29</v>
          </cell>
          <cell r="G22">
            <v>-113</v>
          </cell>
          <cell r="H22">
            <v>-119</v>
          </cell>
          <cell r="I22">
            <v>-46</v>
          </cell>
          <cell r="J22">
            <v>-80</v>
          </cell>
          <cell r="K22">
            <v>-40</v>
          </cell>
          <cell r="L22">
            <v>0</v>
          </cell>
          <cell r="M22">
            <v>-244</v>
          </cell>
          <cell r="P22">
            <v>-1421</v>
          </cell>
          <cell r="S22">
            <v>-601.89285714285711</v>
          </cell>
          <cell r="T22">
            <v>-1421</v>
          </cell>
          <cell r="U22">
            <v>-750</v>
          </cell>
          <cell r="V22">
            <v>-601.89285714285711</v>
          </cell>
          <cell r="W22">
            <v>-427</v>
          </cell>
          <cell r="X22">
            <v>-405</v>
          </cell>
          <cell r="Y22">
            <v>-317.07142857142856</v>
          </cell>
          <cell r="AA22">
            <v>0</v>
          </cell>
          <cell r="AB22">
            <v>-12.178571428571429</v>
          </cell>
          <cell r="AF22">
            <v>0</v>
          </cell>
          <cell r="AG22">
            <v>2.6428571428571428</v>
          </cell>
          <cell r="AL22">
            <v>-621</v>
          </cell>
          <cell r="AM22">
            <v>-345</v>
          </cell>
          <cell r="AN22">
            <v>-275.28571428571428</v>
          </cell>
          <cell r="AR22">
            <v>-1048</v>
          </cell>
          <cell r="AS22">
            <v>-750</v>
          </cell>
          <cell r="AT22">
            <v>-592.35714285714289</v>
          </cell>
          <cell r="AV22">
            <v>-16.321428571428573</v>
          </cell>
          <cell r="AW22">
            <v>-74.857142857142861</v>
          </cell>
          <cell r="AX22">
            <v>-90.678571428571431</v>
          </cell>
          <cell r="AY22">
            <v>-73.642857142857139</v>
          </cell>
          <cell r="AZ22">
            <v>-27.071428571428573</v>
          </cell>
          <cell r="BA22">
            <v>-34.5</v>
          </cell>
          <cell r="BB22">
            <v>-212.03571428571428</v>
          </cell>
          <cell r="BC22">
            <v>1.5</v>
          </cell>
          <cell r="BD22">
            <v>-59.5</v>
          </cell>
          <cell r="BE22">
            <v>-5.25</v>
          </cell>
          <cell r="BJ22">
            <v>-15</v>
          </cell>
          <cell r="BK22">
            <v>-110</v>
          </cell>
          <cell r="BL22">
            <v>-100</v>
          </cell>
          <cell r="BM22">
            <v>-100</v>
          </cell>
          <cell r="BN22">
            <v>-35</v>
          </cell>
          <cell r="BO22">
            <v>-45</v>
          </cell>
          <cell r="BP22">
            <v>-225</v>
          </cell>
          <cell r="BQ22">
            <v>-40</v>
          </cell>
          <cell r="BR22">
            <v>-80</v>
          </cell>
          <cell r="BS22">
            <v>0</v>
          </cell>
          <cell r="BY22">
            <v>-10.232178571428573</v>
          </cell>
          <cell r="CD22">
            <v>-10.232178571428573</v>
          </cell>
        </row>
        <row r="23">
          <cell r="A23">
            <v>18</v>
          </cell>
          <cell r="B23">
            <v>-55</v>
          </cell>
          <cell r="C23">
            <v>-71</v>
          </cell>
          <cell r="D23">
            <v>-51</v>
          </cell>
          <cell r="E23">
            <v>-397</v>
          </cell>
          <cell r="F23">
            <v>-29</v>
          </cell>
          <cell r="G23">
            <v>-122</v>
          </cell>
          <cell r="H23">
            <v>-113</v>
          </cell>
          <cell r="I23">
            <v>-46</v>
          </cell>
          <cell r="J23">
            <v>-80</v>
          </cell>
          <cell r="K23">
            <v>-43</v>
          </cell>
          <cell r="L23">
            <v>0</v>
          </cell>
          <cell r="M23">
            <v>-44</v>
          </cell>
          <cell r="P23">
            <v>-1051</v>
          </cell>
          <cell r="S23">
            <v>-601.89285714285711</v>
          </cell>
          <cell r="T23">
            <v>-1051</v>
          </cell>
          <cell r="U23">
            <v>-750</v>
          </cell>
          <cell r="V23">
            <v>-601.89285714285711</v>
          </cell>
          <cell r="W23">
            <v>-433</v>
          </cell>
          <cell r="X23">
            <v>-405</v>
          </cell>
          <cell r="Y23">
            <v>-317.07142857142856</v>
          </cell>
          <cell r="AA23">
            <v>0</v>
          </cell>
          <cell r="AB23">
            <v>-12.178571428571429</v>
          </cell>
          <cell r="AF23">
            <v>0</v>
          </cell>
          <cell r="AG23">
            <v>2.6428571428571428</v>
          </cell>
          <cell r="AL23">
            <v>-519</v>
          </cell>
          <cell r="AM23">
            <v>-345</v>
          </cell>
          <cell r="AN23">
            <v>-275.28571428571428</v>
          </cell>
          <cell r="AR23">
            <v>-952</v>
          </cell>
          <cell r="AS23">
            <v>-750</v>
          </cell>
          <cell r="AT23">
            <v>-592.35714285714289</v>
          </cell>
          <cell r="AV23">
            <v>-16.321428571428573</v>
          </cell>
          <cell r="AW23">
            <v>-74.857142857142861</v>
          </cell>
          <cell r="AX23">
            <v>-90.678571428571431</v>
          </cell>
          <cell r="AY23">
            <v>-73.642857142857139</v>
          </cell>
          <cell r="AZ23">
            <v>-27.071428571428573</v>
          </cell>
          <cell r="BA23">
            <v>-34.5</v>
          </cell>
          <cell r="BB23">
            <v>-212.03571428571428</v>
          </cell>
          <cell r="BC23">
            <v>1.5</v>
          </cell>
          <cell r="BD23">
            <v>-59.5</v>
          </cell>
          <cell r="BE23">
            <v>-5.25</v>
          </cell>
          <cell r="BJ23">
            <v>-15</v>
          </cell>
          <cell r="BK23">
            <v>-110</v>
          </cell>
          <cell r="BL23">
            <v>-100</v>
          </cell>
          <cell r="BM23">
            <v>-100</v>
          </cell>
          <cell r="BN23">
            <v>-35</v>
          </cell>
          <cell r="BO23">
            <v>-45</v>
          </cell>
          <cell r="BP23">
            <v>-225</v>
          </cell>
          <cell r="BQ23">
            <v>-40</v>
          </cell>
          <cell r="BR23">
            <v>-80</v>
          </cell>
          <cell r="BS23">
            <v>0</v>
          </cell>
          <cell r="BY23">
            <v>-10.834071428571431</v>
          </cell>
          <cell r="CD23">
            <v>-10.834071428571431</v>
          </cell>
        </row>
        <row r="24">
          <cell r="A24">
            <v>19</v>
          </cell>
          <cell r="B24">
            <v>88</v>
          </cell>
          <cell r="C24">
            <v>-68</v>
          </cell>
          <cell r="D24">
            <v>-5</v>
          </cell>
          <cell r="E24">
            <v>-225</v>
          </cell>
          <cell r="F24">
            <v>-29</v>
          </cell>
          <cell r="G24">
            <v>-88</v>
          </cell>
          <cell r="H24">
            <v>-9</v>
          </cell>
          <cell r="I24">
            <v>-50</v>
          </cell>
          <cell r="J24">
            <v>-6</v>
          </cell>
          <cell r="K24">
            <v>-37</v>
          </cell>
          <cell r="L24">
            <v>0</v>
          </cell>
          <cell r="M24">
            <v>114</v>
          </cell>
          <cell r="P24">
            <v>-315</v>
          </cell>
          <cell r="U24">
            <v>-750</v>
          </cell>
          <cell r="W24">
            <v>-219</v>
          </cell>
          <cell r="X24">
            <v>-405</v>
          </cell>
          <cell r="Y24">
            <v>-317.07142857142856</v>
          </cell>
          <cell r="AA24">
            <v>0</v>
          </cell>
          <cell r="AB24">
            <v>-12.178571428571429</v>
          </cell>
          <cell r="AF24">
            <v>0</v>
          </cell>
          <cell r="AG24">
            <v>2.6428571428571428</v>
          </cell>
          <cell r="AM24">
            <v>-345</v>
          </cell>
          <cell r="AS24">
            <v>-750</v>
          </cell>
          <cell r="AV24">
            <v>-16.321428571428573</v>
          </cell>
          <cell r="AW24">
            <v>-74.857142857142861</v>
          </cell>
          <cell r="AX24">
            <v>-90.678571428571431</v>
          </cell>
          <cell r="AY24">
            <v>-73.642857142857139</v>
          </cell>
          <cell r="AZ24">
            <v>-27.071428571428573</v>
          </cell>
          <cell r="BA24">
            <v>-34.5</v>
          </cell>
          <cell r="BB24">
            <v>-212.03571428571428</v>
          </cell>
          <cell r="BC24">
            <v>1.5</v>
          </cell>
          <cell r="BD24">
            <v>-59.5</v>
          </cell>
          <cell r="BE24">
            <v>-5.25</v>
          </cell>
          <cell r="BJ24">
            <v>-15</v>
          </cell>
          <cell r="BK24">
            <v>-110</v>
          </cell>
          <cell r="BL24">
            <v>-100</v>
          </cell>
          <cell r="BM24">
            <v>-100</v>
          </cell>
          <cell r="BN24">
            <v>-35</v>
          </cell>
          <cell r="BO24">
            <v>-45</v>
          </cell>
          <cell r="BP24">
            <v>-225</v>
          </cell>
          <cell r="BQ24">
            <v>-40</v>
          </cell>
          <cell r="BR24">
            <v>-80</v>
          </cell>
          <cell r="BS24">
            <v>0</v>
          </cell>
          <cell r="BY24">
            <v>-11.435964285714288</v>
          </cell>
          <cell r="CD24">
            <v>-11.435964285714288</v>
          </cell>
        </row>
        <row r="25">
          <cell r="A25">
            <v>20</v>
          </cell>
          <cell r="B25">
            <v>52</v>
          </cell>
          <cell r="C25">
            <v>-70</v>
          </cell>
          <cell r="D25">
            <v>36</v>
          </cell>
          <cell r="E25">
            <v>-221</v>
          </cell>
          <cell r="F25">
            <v>-27</v>
          </cell>
          <cell r="G25">
            <v>-117</v>
          </cell>
          <cell r="H25">
            <v>0</v>
          </cell>
          <cell r="I25">
            <v>-50</v>
          </cell>
          <cell r="J25">
            <v>0</v>
          </cell>
          <cell r="K25">
            <v>-42</v>
          </cell>
          <cell r="L25">
            <v>0</v>
          </cell>
          <cell r="M25">
            <v>79</v>
          </cell>
          <cell r="P25">
            <v>-360</v>
          </cell>
          <cell r="U25">
            <v>-750</v>
          </cell>
          <cell r="W25">
            <v>-236</v>
          </cell>
          <cell r="X25">
            <v>-405</v>
          </cell>
          <cell r="Y25">
            <v>-317.07142857142856</v>
          </cell>
          <cell r="AA25">
            <v>0</v>
          </cell>
          <cell r="AB25">
            <v>-12.178571428571429</v>
          </cell>
          <cell r="AF25">
            <v>0</v>
          </cell>
          <cell r="AG25">
            <v>2.6428571428571428</v>
          </cell>
          <cell r="AM25">
            <v>-345</v>
          </cell>
          <cell r="AS25">
            <v>-750</v>
          </cell>
          <cell r="AV25">
            <v>-16.321428571428573</v>
          </cell>
          <cell r="AW25">
            <v>-74.857142857142861</v>
          </cell>
          <cell r="AX25">
            <v>-90.678571428571431</v>
          </cell>
          <cell r="AY25">
            <v>-73.642857142857139</v>
          </cell>
          <cell r="AZ25">
            <v>-27.071428571428573</v>
          </cell>
          <cell r="BA25">
            <v>-34.5</v>
          </cell>
          <cell r="BB25">
            <v>-212.03571428571428</v>
          </cell>
          <cell r="BC25">
            <v>1.5</v>
          </cell>
          <cell r="BD25">
            <v>-59.5</v>
          </cell>
          <cell r="BE25">
            <v>-5.25</v>
          </cell>
          <cell r="BJ25">
            <v>-15</v>
          </cell>
          <cell r="BK25">
            <v>-110</v>
          </cell>
          <cell r="BL25">
            <v>-100</v>
          </cell>
          <cell r="BM25">
            <v>-100</v>
          </cell>
          <cell r="BN25">
            <v>-35</v>
          </cell>
          <cell r="BO25">
            <v>-45</v>
          </cell>
          <cell r="BP25">
            <v>-225</v>
          </cell>
          <cell r="BQ25">
            <v>-40</v>
          </cell>
          <cell r="BR25">
            <v>-80</v>
          </cell>
          <cell r="BS25">
            <v>0</v>
          </cell>
          <cell r="BY25">
            <v>-12.037857142857145</v>
          </cell>
          <cell r="CD25">
            <v>-12.037857142857145</v>
          </cell>
        </row>
        <row r="26">
          <cell r="A26">
            <v>21</v>
          </cell>
          <cell r="B26">
            <v>3</v>
          </cell>
          <cell r="C26">
            <v>-70</v>
          </cell>
          <cell r="D26">
            <v>103</v>
          </cell>
          <cell r="E26">
            <v>-225</v>
          </cell>
          <cell r="F26">
            <v>-26</v>
          </cell>
          <cell r="G26">
            <v>-120</v>
          </cell>
          <cell r="H26">
            <v>0</v>
          </cell>
          <cell r="I26">
            <v>-50</v>
          </cell>
          <cell r="J26">
            <v>0</v>
          </cell>
          <cell r="K26">
            <v>-44</v>
          </cell>
          <cell r="L26">
            <v>0</v>
          </cell>
          <cell r="M26">
            <v>114</v>
          </cell>
          <cell r="P26">
            <v>-315</v>
          </cell>
          <cell r="U26">
            <v>-750</v>
          </cell>
          <cell r="W26">
            <v>-240</v>
          </cell>
          <cell r="X26">
            <v>-405</v>
          </cell>
          <cell r="Y26">
            <v>-317.07142857142856</v>
          </cell>
          <cell r="AA26">
            <v>0</v>
          </cell>
          <cell r="AB26">
            <v>-12.178571428571429</v>
          </cell>
          <cell r="AF26">
            <v>0</v>
          </cell>
          <cell r="AG26">
            <v>2.6428571428571428</v>
          </cell>
          <cell r="AM26">
            <v>-345</v>
          </cell>
          <cell r="AS26">
            <v>-750</v>
          </cell>
          <cell r="AV26">
            <v>-16.321428571428573</v>
          </cell>
          <cell r="AW26">
            <v>-74.857142857142861</v>
          </cell>
          <cell r="AX26">
            <v>-90.678571428571431</v>
          </cell>
          <cell r="AY26">
            <v>-73.642857142857139</v>
          </cell>
          <cell r="AZ26">
            <v>-27.071428571428573</v>
          </cell>
          <cell r="BA26">
            <v>-34.5</v>
          </cell>
          <cell r="BB26">
            <v>-212.03571428571428</v>
          </cell>
          <cell r="BC26">
            <v>1.5</v>
          </cell>
          <cell r="BD26">
            <v>-59.5</v>
          </cell>
          <cell r="BE26">
            <v>-5.25</v>
          </cell>
          <cell r="BJ26">
            <v>-15</v>
          </cell>
          <cell r="BK26">
            <v>-110</v>
          </cell>
          <cell r="BL26">
            <v>-100</v>
          </cell>
          <cell r="BM26">
            <v>-100</v>
          </cell>
          <cell r="BN26">
            <v>-35</v>
          </cell>
          <cell r="BO26">
            <v>-45</v>
          </cell>
          <cell r="BP26">
            <v>-225</v>
          </cell>
          <cell r="BQ26">
            <v>-40</v>
          </cell>
          <cell r="BR26">
            <v>-80</v>
          </cell>
          <cell r="BS26">
            <v>0</v>
          </cell>
          <cell r="BY26">
            <v>-12.639750000000003</v>
          </cell>
          <cell r="CD26">
            <v>-12.639750000000003</v>
          </cell>
        </row>
        <row r="27">
          <cell r="A27">
            <v>22</v>
          </cell>
          <cell r="B27">
            <v>4</v>
          </cell>
          <cell r="C27">
            <v>-62</v>
          </cell>
          <cell r="D27">
            <v>3</v>
          </cell>
          <cell r="E27">
            <v>-225</v>
          </cell>
          <cell r="F27">
            <v>-27</v>
          </cell>
          <cell r="G27">
            <v>-116</v>
          </cell>
          <cell r="H27">
            <v>-92</v>
          </cell>
          <cell r="I27">
            <v>-48</v>
          </cell>
          <cell r="J27">
            <v>-68</v>
          </cell>
          <cell r="K27">
            <v>-43</v>
          </cell>
          <cell r="L27">
            <v>0</v>
          </cell>
          <cell r="M27">
            <v>225</v>
          </cell>
          <cell r="P27">
            <v>-449</v>
          </cell>
          <cell r="U27">
            <v>-750</v>
          </cell>
          <cell r="W27">
            <v>-394</v>
          </cell>
          <cell r="X27">
            <v>-405</v>
          </cell>
          <cell r="Y27">
            <v>-317.07142857142856</v>
          </cell>
          <cell r="AA27">
            <v>0</v>
          </cell>
          <cell r="AB27">
            <v>-12.178571428571429</v>
          </cell>
          <cell r="AF27">
            <v>0</v>
          </cell>
          <cell r="AG27">
            <v>2.6428571428571428</v>
          </cell>
          <cell r="AM27">
            <v>-345</v>
          </cell>
          <cell r="AS27">
            <v>-750</v>
          </cell>
          <cell r="AV27">
            <v>-16.321428571428573</v>
          </cell>
          <cell r="AW27">
            <v>-74.857142857142861</v>
          </cell>
          <cell r="AX27">
            <v>-90.678571428571431</v>
          </cell>
          <cell r="AY27">
            <v>-73.642857142857139</v>
          </cell>
          <cell r="AZ27">
            <v>-27.071428571428573</v>
          </cell>
          <cell r="BA27">
            <v>-34.5</v>
          </cell>
          <cell r="BB27">
            <v>-212.03571428571428</v>
          </cell>
          <cell r="BC27">
            <v>1.5</v>
          </cell>
          <cell r="BD27">
            <v>-59.5</v>
          </cell>
          <cell r="BE27">
            <v>-5.25</v>
          </cell>
          <cell r="BJ27">
            <v>-15</v>
          </cell>
          <cell r="BK27">
            <v>-110</v>
          </cell>
          <cell r="BL27">
            <v>-100</v>
          </cell>
          <cell r="BM27">
            <v>-100</v>
          </cell>
          <cell r="BN27">
            <v>-35</v>
          </cell>
          <cell r="BO27">
            <v>-45</v>
          </cell>
          <cell r="BP27">
            <v>-225</v>
          </cell>
          <cell r="BQ27">
            <v>-40</v>
          </cell>
          <cell r="BR27">
            <v>-80</v>
          </cell>
          <cell r="BS27">
            <v>0</v>
          </cell>
          <cell r="BY27">
            <v>-13.24164285714286</v>
          </cell>
          <cell r="CD27">
            <v>-13.24164285714286</v>
          </cell>
        </row>
        <row r="28">
          <cell r="A28">
            <v>23</v>
          </cell>
          <cell r="B28">
            <v>0</v>
          </cell>
          <cell r="C28">
            <v>-55</v>
          </cell>
          <cell r="D28">
            <v>-21</v>
          </cell>
          <cell r="E28">
            <v>-225</v>
          </cell>
          <cell r="F28">
            <v>-26</v>
          </cell>
          <cell r="G28">
            <v>-81</v>
          </cell>
          <cell r="H28">
            <v>-95</v>
          </cell>
          <cell r="I28">
            <v>-46</v>
          </cell>
          <cell r="J28">
            <v>-75</v>
          </cell>
          <cell r="K28">
            <v>-37</v>
          </cell>
          <cell r="L28">
            <v>-39</v>
          </cell>
          <cell r="M28">
            <v>69</v>
          </cell>
          <cell r="P28">
            <v>-631</v>
          </cell>
          <cell r="U28">
            <v>-750</v>
          </cell>
          <cell r="W28">
            <v>-360</v>
          </cell>
          <cell r="X28">
            <v>-405</v>
          </cell>
          <cell r="Y28">
            <v>-317.07142857142856</v>
          </cell>
          <cell r="AA28">
            <v>0</v>
          </cell>
          <cell r="AB28">
            <v>-12.178571428571429</v>
          </cell>
          <cell r="AF28">
            <v>0</v>
          </cell>
          <cell r="AG28">
            <v>2.6428571428571428</v>
          </cell>
          <cell r="AM28">
            <v>-345</v>
          </cell>
          <cell r="AS28">
            <v>-750</v>
          </cell>
          <cell r="AV28">
            <v>-16.321428571428573</v>
          </cell>
          <cell r="AW28">
            <v>-74.857142857142861</v>
          </cell>
          <cell r="AX28">
            <v>-90.678571428571431</v>
          </cell>
          <cell r="AY28">
            <v>-73.642857142857139</v>
          </cell>
          <cell r="AZ28">
            <v>-27.071428571428573</v>
          </cell>
          <cell r="BA28">
            <v>-34.5</v>
          </cell>
          <cell r="BB28">
            <v>-212.03571428571428</v>
          </cell>
          <cell r="BC28">
            <v>1.5</v>
          </cell>
          <cell r="BD28">
            <v>-59.5</v>
          </cell>
          <cell r="BE28">
            <v>-5.25</v>
          </cell>
          <cell r="BJ28">
            <v>-15</v>
          </cell>
          <cell r="BK28">
            <v>-110</v>
          </cell>
          <cell r="BL28">
            <v>-100</v>
          </cell>
          <cell r="BM28">
            <v>-100</v>
          </cell>
          <cell r="BN28">
            <v>-35</v>
          </cell>
          <cell r="BO28">
            <v>-45</v>
          </cell>
          <cell r="BP28">
            <v>-225</v>
          </cell>
          <cell r="BQ28">
            <v>-40</v>
          </cell>
          <cell r="BR28">
            <v>-80</v>
          </cell>
          <cell r="BS28">
            <v>0</v>
          </cell>
          <cell r="BY28">
            <v>-13.843535714285718</v>
          </cell>
          <cell r="CD28">
            <v>-13.843535714285718</v>
          </cell>
        </row>
        <row r="29">
          <cell r="A29">
            <v>24</v>
          </cell>
          <cell r="B29">
            <v>0</v>
          </cell>
          <cell r="C29">
            <v>-54</v>
          </cell>
          <cell r="D29">
            <v>33</v>
          </cell>
          <cell r="E29">
            <v>-225</v>
          </cell>
          <cell r="F29">
            <v>-26</v>
          </cell>
          <cell r="G29">
            <v>-111</v>
          </cell>
          <cell r="H29">
            <v>-95</v>
          </cell>
          <cell r="I29">
            <v>-44</v>
          </cell>
          <cell r="J29">
            <v>-75</v>
          </cell>
          <cell r="K29">
            <v>-43</v>
          </cell>
          <cell r="L29">
            <v>0</v>
          </cell>
          <cell r="M29">
            <v>297</v>
          </cell>
          <cell r="P29">
            <v>-343</v>
          </cell>
          <cell r="U29">
            <v>-750</v>
          </cell>
          <cell r="W29">
            <v>-394</v>
          </cell>
          <cell r="X29">
            <v>-405</v>
          </cell>
          <cell r="Y29">
            <v>-317.07142857142856</v>
          </cell>
          <cell r="AA29">
            <v>0</v>
          </cell>
          <cell r="AB29">
            <v>-12.178571428571429</v>
          </cell>
          <cell r="AF29">
            <v>0</v>
          </cell>
          <cell r="AG29">
            <v>2.6428571428571428</v>
          </cell>
          <cell r="AM29">
            <v>-345</v>
          </cell>
          <cell r="AS29">
            <v>-750</v>
          </cell>
          <cell r="AV29">
            <v>-16.321428571428573</v>
          </cell>
          <cell r="AW29">
            <v>-74.857142857142861</v>
          </cell>
          <cell r="AX29">
            <v>-90.678571428571431</v>
          </cell>
          <cell r="AY29">
            <v>-73.642857142857139</v>
          </cell>
          <cell r="AZ29">
            <v>-27.071428571428573</v>
          </cell>
          <cell r="BA29">
            <v>-34.5</v>
          </cell>
          <cell r="BB29">
            <v>-212.03571428571428</v>
          </cell>
          <cell r="BC29">
            <v>1.5</v>
          </cell>
          <cell r="BD29">
            <v>-59.5</v>
          </cell>
          <cell r="BE29">
            <v>-5.25</v>
          </cell>
          <cell r="BJ29">
            <v>-15</v>
          </cell>
          <cell r="BK29">
            <v>-110</v>
          </cell>
          <cell r="BL29">
            <v>-100</v>
          </cell>
          <cell r="BM29">
            <v>-100</v>
          </cell>
          <cell r="BN29">
            <v>-35</v>
          </cell>
          <cell r="BO29">
            <v>-45</v>
          </cell>
          <cell r="BP29">
            <v>-225</v>
          </cell>
          <cell r="BQ29">
            <v>-40</v>
          </cell>
          <cell r="BR29">
            <v>-80</v>
          </cell>
          <cell r="BS29">
            <v>0</v>
          </cell>
          <cell r="BY29">
            <v>-14.445428571428575</v>
          </cell>
          <cell r="CD29">
            <v>-14.445428571428575</v>
          </cell>
        </row>
        <row r="30">
          <cell r="A30">
            <v>25</v>
          </cell>
          <cell r="B30">
            <v>0</v>
          </cell>
          <cell r="C30">
            <v>-57</v>
          </cell>
          <cell r="D30">
            <v>0</v>
          </cell>
          <cell r="E30">
            <v>-225</v>
          </cell>
          <cell r="F30">
            <v>-20</v>
          </cell>
          <cell r="G30">
            <v>-109</v>
          </cell>
          <cell r="H30">
            <v>-95</v>
          </cell>
          <cell r="I30">
            <v>-43</v>
          </cell>
          <cell r="J30">
            <v>-75</v>
          </cell>
          <cell r="K30">
            <v>-43</v>
          </cell>
          <cell r="L30">
            <v>0</v>
          </cell>
          <cell r="M30">
            <v>152</v>
          </cell>
          <cell r="P30">
            <v>-515</v>
          </cell>
          <cell r="U30">
            <v>-750</v>
          </cell>
          <cell r="W30">
            <v>-385</v>
          </cell>
          <cell r="X30">
            <v>-405</v>
          </cell>
          <cell r="Y30">
            <v>-317.07142857142856</v>
          </cell>
          <cell r="AA30">
            <v>0</v>
          </cell>
          <cell r="AB30">
            <v>-12.178571428571429</v>
          </cell>
          <cell r="AF30">
            <v>0</v>
          </cell>
          <cell r="AG30">
            <v>2.6428571428571428</v>
          </cell>
          <cell r="AM30">
            <v>-345</v>
          </cell>
          <cell r="AS30">
            <v>-750</v>
          </cell>
          <cell r="AV30">
            <v>-16.321428571428573</v>
          </cell>
          <cell r="AW30">
            <v>-74.857142857142861</v>
          </cell>
          <cell r="AX30">
            <v>-90.678571428571431</v>
          </cell>
          <cell r="BC30">
            <v>1.5</v>
          </cell>
          <cell r="BJ30">
            <v>-15</v>
          </cell>
          <cell r="BK30">
            <v>-110</v>
          </cell>
          <cell r="BL30">
            <v>-100</v>
          </cell>
          <cell r="BM30">
            <v>-100</v>
          </cell>
          <cell r="BN30">
            <v>-35</v>
          </cell>
          <cell r="BO30">
            <v>-45</v>
          </cell>
          <cell r="BP30">
            <v>-225</v>
          </cell>
          <cell r="BQ30">
            <v>-40</v>
          </cell>
          <cell r="BR30">
            <v>-80</v>
          </cell>
          <cell r="BS30">
            <v>0</v>
          </cell>
          <cell r="BY30">
            <v>-15.047321428571433</v>
          </cell>
          <cell r="CD30">
            <v>-15.047321428571433</v>
          </cell>
        </row>
        <row r="31">
          <cell r="A31">
            <v>26</v>
          </cell>
          <cell r="B31">
            <v>0</v>
          </cell>
          <cell r="C31">
            <v>-27</v>
          </cell>
          <cell r="D31">
            <v>1</v>
          </cell>
          <cell r="E31">
            <v>-138</v>
          </cell>
          <cell r="F31">
            <v>-20</v>
          </cell>
          <cell r="G31">
            <v>0</v>
          </cell>
          <cell r="H31">
            <v>-94</v>
          </cell>
          <cell r="I31">
            <v>-42</v>
          </cell>
          <cell r="J31">
            <v>-75</v>
          </cell>
          <cell r="K31">
            <v>0</v>
          </cell>
          <cell r="L31">
            <v>36</v>
          </cell>
          <cell r="M31">
            <v>290</v>
          </cell>
          <cell r="P31">
            <v>-69</v>
          </cell>
          <cell r="U31">
            <v>-750</v>
          </cell>
          <cell r="W31">
            <v>-231</v>
          </cell>
          <cell r="X31">
            <v>-405</v>
          </cell>
          <cell r="Y31">
            <v>-317.07142857142856</v>
          </cell>
          <cell r="AA31">
            <v>0</v>
          </cell>
          <cell r="AF31">
            <v>0</v>
          </cell>
          <cell r="AM31">
            <v>-345</v>
          </cell>
          <cell r="AS31">
            <v>-750</v>
          </cell>
          <cell r="AV31">
            <v>-16.321428571428573</v>
          </cell>
          <cell r="AW31">
            <v>-74.857142857142861</v>
          </cell>
          <cell r="AX31">
            <v>-90.678571428571431</v>
          </cell>
          <cell r="BC31">
            <v>1.5</v>
          </cell>
          <cell r="BJ31">
            <v>-15</v>
          </cell>
          <cell r="BK31">
            <v>-110</v>
          </cell>
          <cell r="BL31">
            <v>-100</v>
          </cell>
          <cell r="BM31">
            <v>-100</v>
          </cell>
          <cell r="BN31">
            <v>-35</v>
          </cell>
          <cell r="BO31">
            <v>-45</v>
          </cell>
          <cell r="BP31">
            <v>-225</v>
          </cell>
          <cell r="BQ31">
            <v>-40</v>
          </cell>
          <cell r="BR31">
            <v>-80</v>
          </cell>
          <cell r="BS31">
            <v>0</v>
          </cell>
          <cell r="BY31">
            <v>-15.64921428571429</v>
          </cell>
          <cell r="CD31">
            <v>-15.64921428571429</v>
          </cell>
        </row>
        <row r="32">
          <cell r="A32">
            <v>27</v>
          </cell>
          <cell r="B32">
            <v>-29</v>
          </cell>
          <cell r="C32">
            <v>-60</v>
          </cell>
          <cell r="D32">
            <v>0</v>
          </cell>
          <cell r="E32">
            <v>-154</v>
          </cell>
          <cell r="F32">
            <v>-19</v>
          </cell>
          <cell r="G32">
            <v>0</v>
          </cell>
          <cell r="H32">
            <v>-93</v>
          </cell>
          <cell r="I32">
            <v>-43</v>
          </cell>
          <cell r="J32">
            <v>-75</v>
          </cell>
          <cell r="K32">
            <v>0</v>
          </cell>
          <cell r="L32">
            <v>93</v>
          </cell>
          <cell r="M32">
            <v>182</v>
          </cell>
          <cell r="P32">
            <v>-198</v>
          </cell>
          <cell r="U32">
            <v>-750</v>
          </cell>
          <cell r="X32">
            <v>-405</v>
          </cell>
          <cell r="AA32">
            <v>0</v>
          </cell>
          <cell r="AF32">
            <v>0</v>
          </cell>
          <cell r="AM32">
            <v>-345</v>
          </cell>
          <cell r="AS32">
            <v>-750</v>
          </cell>
          <cell r="BJ32">
            <v>-15</v>
          </cell>
          <cell r="BK32">
            <v>-110</v>
          </cell>
          <cell r="BL32">
            <v>-100</v>
          </cell>
          <cell r="BM32">
            <v>-100</v>
          </cell>
          <cell r="BN32">
            <v>-35</v>
          </cell>
          <cell r="BO32">
            <v>-45</v>
          </cell>
          <cell r="BP32">
            <v>-225</v>
          </cell>
          <cell r="BQ32">
            <v>-40</v>
          </cell>
          <cell r="BR32">
            <v>-80</v>
          </cell>
          <cell r="BS32">
            <v>0</v>
          </cell>
          <cell r="BY32">
            <v>-16.251107142857148</v>
          </cell>
          <cell r="CD32">
            <v>-16.251107142857148</v>
          </cell>
        </row>
      </sheetData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Yr. Life</v>
          </cell>
          <cell r="B1" t="str">
            <v>Year 1</v>
          </cell>
          <cell r="C1" t="str">
            <v>Year 2</v>
          </cell>
          <cell r="D1" t="str">
            <v>Year 3</v>
          </cell>
          <cell r="E1" t="str">
            <v>Year 4</v>
          </cell>
          <cell r="F1" t="str">
            <v>Description</v>
          </cell>
        </row>
        <row r="2">
          <cell r="A2">
            <v>1</v>
          </cell>
          <cell r="B2">
            <v>1</v>
          </cell>
          <cell r="C2">
            <v>0</v>
          </cell>
          <cell r="D2">
            <v>0</v>
          </cell>
          <cell r="E2">
            <v>0</v>
          </cell>
          <cell r="F2" t="str">
            <v>Transportation Equipment - Duel Fuel Kits &lt;= 2,000</v>
          </cell>
        </row>
        <row r="3">
          <cell r="A3">
            <v>1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 t="str">
            <v>Duel Fuel Stations &lt;= 100,000</v>
          </cell>
        </row>
        <row r="4">
          <cell r="A4">
            <v>3</v>
          </cell>
          <cell r="B4">
            <v>0.16666666666666666</v>
          </cell>
          <cell r="C4">
            <v>0.33333333333333331</v>
          </cell>
          <cell r="D4">
            <v>0.33333333333333331</v>
          </cell>
          <cell r="E4">
            <v>0.16666666666666666</v>
          </cell>
          <cell r="F4" t="str">
            <v>Intangible Plant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</v>
          </cell>
          <cell r="F5" t="str">
            <v>Office Furniture &amp; Equipment - Computers</v>
          </cell>
        </row>
        <row r="6">
          <cell r="A6">
            <v>5</v>
          </cell>
          <cell r="B6">
            <v>0.2</v>
          </cell>
          <cell r="C6">
            <v>0.32</v>
          </cell>
          <cell r="D6">
            <v>0.192</v>
          </cell>
          <cell r="E6">
            <v>0.1152</v>
          </cell>
          <cell r="F6" t="str">
            <v>Office Furniture &amp; Equipment - Equipment</v>
          </cell>
        </row>
        <row r="7">
          <cell r="A7">
            <v>5</v>
          </cell>
          <cell r="B7">
            <v>0.2</v>
          </cell>
          <cell r="C7">
            <v>0.32</v>
          </cell>
          <cell r="D7">
            <v>0.192</v>
          </cell>
          <cell r="E7">
            <v>0.1152</v>
          </cell>
          <cell r="F7" t="str">
            <v>Transportation Equipment - Automobiles</v>
          </cell>
        </row>
        <row r="8">
          <cell r="A8">
            <v>5</v>
          </cell>
          <cell r="B8">
            <v>0.2</v>
          </cell>
          <cell r="C8">
            <v>0.32</v>
          </cell>
          <cell r="D8">
            <v>0.192</v>
          </cell>
          <cell r="E8">
            <v>0.1152</v>
          </cell>
          <cell r="F8" t="str">
            <v>Transportation Equipment - Trucks</v>
          </cell>
        </row>
        <row r="9">
          <cell r="A9">
            <v>5</v>
          </cell>
          <cell r="B9">
            <v>0.2</v>
          </cell>
          <cell r="C9">
            <v>0.32</v>
          </cell>
          <cell r="D9">
            <v>0.192</v>
          </cell>
          <cell r="E9">
            <v>0.1152</v>
          </cell>
          <cell r="F9" t="str">
            <v>Transportation Equipment - Trailers</v>
          </cell>
        </row>
        <row r="10">
          <cell r="A10">
            <v>5</v>
          </cell>
          <cell r="B10">
            <v>0.2</v>
          </cell>
          <cell r="C10">
            <v>0.32</v>
          </cell>
          <cell r="D10">
            <v>0.192</v>
          </cell>
          <cell r="E10">
            <v>0.1152</v>
          </cell>
          <cell r="F10" t="str">
            <v>Transportation Equipment - Duel Fuel Kits &gt; 2,000</v>
          </cell>
        </row>
        <row r="11">
          <cell r="A11">
            <v>7</v>
          </cell>
          <cell r="B11">
            <v>0.14285999999999999</v>
          </cell>
          <cell r="C11">
            <v>0.24490000000000001</v>
          </cell>
          <cell r="D11">
            <v>0.17493</v>
          </cell>
          <cell r="E11">
            <v>0.12495000000000001</v>
          </cell>
          <cell r="F11" t="str">
            <v>Production &amp; Gathering</v>
          </cell>
        </row>
        <row r="12">
          <cell r="A12">
            <v>7</v>
          </cell>
          <cell r="B12">
            <v>0.14285999999999999</v>
          </cell>
          <cell r="C12">
            <v>0.24490000000000001</v>
          </cell>
          <cell r="D12">
            <v>0.17493</v>
          </cell>
          <cell r="E12">
            <v>0.12495000000000001</v>
          </cell>
          <cell r="F12" t="str">
            <v>Office Furniture &amp; Equipment - Furniture</v>
          </cell>
        </row>
        <row r="13">
          <cell r="A13">
            <v>7</v>
          </cell>
          <cell r="B13">
            <v>0.14285999999999999</v>
          </cell>
          <cell r="C13">
            <v>0.24490000000000001</v>
          </cell>
          <cell r="D13">
            <v>0.17493</v>
          </cell>
          <cell r="E13">
            <v>0.12495000000000001</v>
          </cell>
          <cell r="F13" t="str">
            <v>Stores Equipment</v>
          </cell>
        </row>
        <row r="14">
          <cell r="A14">
            <v>7</v>
          </cell>
          <cell r="B14">
            <v>0.14285999999999999</v>
          </cell>
          <cell r="C14">
            <v>0.24490000000000001</v>
          </cell>
          <cell r="D14">
            <v>0.17493</v>
          </cell>
          <cell r="E14">
            <v>0.12495000000000001</v>
          </cell>
          <cell r="F14" t="str">
            <v>Tools, Shop &amp; Garage Equipment</v>
          </cell>
        </row>
        <row r="15">
          <cell r="A15">
            <v>7</v>
          </cell>
          <cell r="B15">
            <v>0.14285999999999999</v>
          </cell>
          <cell r="C15">
            <v>0.24490000000000001</v>
          </cell>
          <cell r="D15">
            <v>0.17493</v>
          </cell>
          <cell r="E15">
            <v>0.12495000000000001</v>
          </cell>
          <cell r="F15" t="str">
            <v>Miscellaneous Equipment</v>
          </cell>
        </row>
        <row r="16">
          <cell r="A16">
            <v>7</v>
          </cell>
          <cell r="B16">
            <v>0.14285999999999999</v>
          </cell>
          <cell r="C16">
            <v>0.24490000000000001</v>
          </cell>
          <cell r="D16">
            <v>0.17493</v>
          </cell>
          <cell r="E16">
            <v>0.12495000000000001</v>
          </cell>
          <cell r="F16" t="str">
            <v>Office Furniture &amp; Equipment - Legal Books</v>
          </cell>
        </row>
        <row r="17">
          <cell r="A17">
            <v>15</v>
          </cell>
          <cell r="B17">
            <v>0.05</v>
          </cell>
          <cell r="C17">
            <v>9.5000000000000001E-2</v>
          </cell>
          <cell r="D17">
            <v>8.5500000000000007E-2</v>
          </cell>
          <cell r="E17">
            <v>7.6899999999999996E-2</v>
          </cell>
          <cell r="F17" t="str">
            <v>Storage, Transmission, &amp; Distribution for 08, 09 &amp; 2010 Investments</v>
          </cell>
        </row>
        <row r="18">
          <cell r="A18">
            <v>20</v>
          </cell>
          <cell r="B18">
            <v>3.7499999999999999E-2</v>
          </cell>
          <cell r="C18">
            <v>7.22E-2</v>
          </cell>
          <cell r="D18">
            <v>6.6799999999999998E-2</v>
          </cell>
          <cell r="E18">
            <v>6.1800000000000001E-2</v>
          </cell>
          <cell r="F18" t="str">
            <v>Distribution for 2011 &amp; Beyond Investments</v>
          </cell>
        </row>
        <row r="19">
          <cell r="A19">
            <v>20</v>
          </cell>
          <cell r="B19">
            <v>3.7499999999999999E-2</v>
          </cell>
          <cell r="C19">
            <v>7.22E-2</v>
          </cell>
          <cell r="D19">
            <v>6.6799999999999998E-2</v>
          </cell>
          <cell r="E19">
            <v>6.1800000000000001E-2</v>
          </cell>
          <cell r="F19" t="str">
            <v>Duel Fuel Stations &gt; 100,000</v>
          </cell>
        </row>
        <row r="20">
          <cell r="A20">
            <v>20</v>
          </cell>
          <cell r="B20">
            <v>3.7499999999999999E-2</v>
          </cell>
          <cell r="C20">
            <v>7.22E-2</v>
          </cell>
          <cell r="D20">
            <v>6.6799999999999998E-2</v>
          </cell>
          <cell r="E20">
            <v>6.1800000000000001E-2</v>
          </cell>
          <cell r="F20" t="str">
            <v>Power Operated Equipment</v>
          </cell>
        </row>
        <row r="21">
          <cell r="A21">
            <v>20</v>
          </cell>
          <cell r="B21">
            <v>3.7499999999999999E-2</v>
          </cell>
          <cell r="C21">
            <v>7.22E-2</v>
          </cell>
          <cell r="D21">
            <v>6.6799999999999998E-2</v>
          </cell>
          <cell r="E21">
            <v>6.1800000000000001E-2</v>
          </cell>
          <cell r="F21" t="str">
            <v>Communication Equipment - Radio</v>
          </cell>
        </row>
        <row r="22">
          <cell r="A22">
            <v>20</v>
          </cell>
          <cell r="B22">
            <v>3.7499999999999999E-2</v>
          </cell>
          <cell r="C22">
            <v>7.22E-2</v>
          </cell>
          <cell r="D22">
            <v>6.6799999999999998E-2</v>
          </cell>
          <cell r="E22">
            <v>6.1800000000000001E-2</v>
          </cell>
          <cell r="F22" t="str">
            <v>Communication Equipment - Telephone</v>
          </cell>
        </row>
        <row r="23">
          <cell r="A23">
            <v>20</v>
          </cell>
          <cell r="B23">
            <v>3.7499999999999999E-2</v>
          </cell>
          <cell r="C23">
            <v>7.22E-2</v>
          </cell>
          <cell r="D23">
            <v>6.6799999999999998E-2</v>
          </cell>
          <cell r="E23">
            <v>6.1800000000000001E-2</v>
          </cell>
          <cell r="F23" t="str">
            <v>Rights of Way - Communication</v>
          </cell>
        </row>
        <row r="24">
          <cell r="A24">
            <v>39</v>
          </cell>
          <cell r="B24">
            <v>1.391E-2</v>
          </cell>
          <cell r="C24">
            <v>2.564E-2</v>
          </cell>
          <cell r="D24">
            <v>2.564E-2</v>
          </cell>
          <cell r="E24">
            <v>2.564E-2</v>
          </cell>
          <cell r="F24" t="str">
            <v>Structures and Improvements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E812A-783C-4CEB-8944-12F3A54B28CE}">
  <sheetPr>
    <tabColor rgb="FF0000FF"/>
  </sheetPr>
  <dimension ref="A1:W199"/>
  <sheetViews>
    <sheetView tabSelected="1" workbookViewId="0">
      <selection activeCell="C33" sqref="C33"/>
    </sheetView>
  </sheetViews>
  <sheetFormatPr defaultColWidth="7.5703125" defaultRowHeight="10.5" x14ac:dyDescent="0.15"/>
  <cols>
    <col min="1" max="1" width="4.7109375" style="13" customWidth="1"/>
    <col min="2" max="2" width="0.85546875" style="1" customWidth="1"/>
    <col min="3" max="3" width="37.85546875" style="1" customWidth="1"/>
    <col min="4" max="4" width="11.7109375" style="1" bestFit="1" customWidth="1"/>
    <col min="5" max="5" width="13.7109375" style="1" customWidth="1"/>
    <col min="6" max="6" width="1.140625" style="1" customWidth="1"/>
    <col min="7" max="7" width="13.7109375" style="1" customWidth="1"/>
    <col min="8" max="8" width="1.42578125" style="1" customWidth="1"/>
    <col min="9" max="9" width="14.140625" style="1" bestFit="1" customWidth="1"/>
    <col min="10" max="10" width="1.140625" style="1" customWidth="1"/>
    <col min="11" max="11" width="11" style="1" bestFit="1" customWidth="1"/>
    <col min="12" max="12" width="1.42578125" style="1" customWidth="1"/>
    <col min="13" max="13" width="13.7109375" style="1" customWidth="1"/>
    <col min="14" max="14" width="7.42578125" style="1" customWidth="1"/>
    <col min="15" max="15" width="10.85546875" style="1" hidden="1" customWidth="1"/>
    <col min="16" max="16" width="10.140625" style="1" hidden="1" customWidth="1"/>
    <col min="17" max="17" width="10.85546875" style="1" hidden="1" customWidth="1"/>
    <col min="18" max="18" width="10.140625" style="1" hidden="1" customWidth="1"/>
    <col min="19" max="20" width="10.85546875" style="1" hidden="1" customWidth="1"/>
    <col min="21" max="21" width="9.85546875" style="1" hidden="1" customWidth="1"/>
    <col min="22" max="22" width="10.85546875" style="1" hidden="1" customWidth="1"/>
    <col min="23" max="16384" width="7.5703125" style="1"/>
  </cols>
  <sheetData>
    <row r="1" spans="1:23" ht="12.7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23" ht="12.7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3" ht="12.75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O3" s="1">
        <f>185968*0.06</f>
        <v>11158.08</v>
      </c>
    </row>
    <row r="4" spans="1:23" ht="12.75" x14ac:dyDescent="0.2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1">
        <f>5158+2000+2500</f>
        <v>9658</v>
      </c>
    </row>
    <row r="5" spans="1:23" ht="12.75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O5" s="1">
        <f>O3-O4</f>
        <v>1500.08</v>
      </c>
    </row>
    <row r="6" spans="1:23" ht="12.75" x14ac:dyDescent="0.2">
      <c r="A6" s="4" t="s">
        <v>2</v>
      </c>
      <c r="B6" s="3"/>
      <c r="C6" s="3"/>
      <c r="D6" s="3"/>
      <c r="E6" s="3"/>
      <c r="F6" s="3"/>
      <c r="G6" s="3"/>
      <c r="H6" s="5"/>
      <c r="J6" s="6"/>
      <c r="K6" s="6"/>
      <c r="L6" s="6"/>
      <c r="M6" s="6" t="s">
        <v>3</v>
      </c>
    </row>
    <row r="7" spans="1:23" ht="12.75" x14ac:dyDescent="0.2">
      <c r="A7" s="4" t="s">
        <v>4</v>
      </c>
      <c r="B7" s="3"/>
      <c r="C7" s="3"/>
      <c r="D7" s="3"/>
      <c r="E7" s="3"/>
      <c r="F7" s="3"/>
      <c r="G7" s="3"/>
      <c r="H7" s="5"/>
      <c r="J7" s="6"/>
      <c r="K7" s="6"/>
      <c r="L7" s="6"/>
      <c r="M7" s="6" t="s">
        <v>5</v>
      </c>
    </row>
    <row r="8" spans="1:23" ht="12.75" x14ac:dyDescent="0.2">
      <c r="A8" s="7" t="s">
        <v>6</v>
      </c>
      <c r="B8" s="8"/>
      <c r="C8" s="8"/>
      <c r="D8" s="8"/>
      <c r="E8" s="8"/>
      <c r="F8" s="8"/>
      <c r="G8" s="8"/>
      <c r="H8" s="5"/>
      <c r="J8" s="9"/>
      <c r="K8" s="9"/>
      <c r="L8" s="9"/>
      <c r="M8" s="9" t="s">
        <v>122</v>
      </c>
      <c r="N8" s="10"/>
      <c r="O8" s="2" t="s">
        <v>8</v>
      </c>
      <c r="P8" s="2" t="s">
        <v>9</v>
      </c>
      <c r="Q8" s="2" t="s">
        <v>10</v>
      </c>
      <c r="R8" s="2" t="s">
        <v>11</v>
      </c>
      <c r="S8" s="2" t="s">
        <v>12</v>
      </c>
      <c r="T8" s="2" t="s">
        <v>13</v>
      </c>
      <c r="U8" s="2" t="s">
        <v>14</v>
      </c>
      <c r="V8" s="2" t="s">
        <v>15</v>
      </c>
      <c r="W8" s="3"/>
    </row>
    <row r="9" spans="1:23" s="13" customFormat="1" ht="12.75" x14ac:dyDescent="0.2">
      <c r="A9" s="2"/>
      <c r="B9" s="2"/>
      <c r="C9" s="2"/>
      <c r="D9" s="2"/>
      <c r="E9" s="35" t="s">
        <v>16</v>
      </c>
      <c r="F9" s="35"/>
      <c r="G9" s="35"/>
      <c r="H9" s="35"/>
      <c r="I9" s="35"/>
      <c r="J9" s="11"/>
      <c r="K9" s="12"/>
      <c r="L9" s="12" t="s">
        <v>17</v>
      </c>
      <c r="M9" s="12"/>
      <c r="O9" s="2"/>
      <c r="P9" s="2"/>
      <c r="Q9" s="2" t="s">
        <v>18</v>
      </c>
      <c r="R9" s="2" t="s">
        <v>19</v>
      </c>
      <c r="S9" s="2"/>
      <c r="T9" s="2" t="s">
        <v>20</v>
      </c>
      <c r="U9" s="2" t="s">
        <v>21</v>
      </c>
      <c r="V9" s="2"/>
      <c r="W9" s="2"/>
    </row>
    <row r="10" spans="1:23" s="13" customFormat="1" ht="12.75" x14ac:dyDescent="0.2">
      <c r="A10" s="2" t="s">
        <v>22</v>
      </c>
      <c r="B10" s="2"/>
      <c r="C10" s="2"/>
      <c r="D10" s="2"/>
      <c r="E10" s="2" t="s">
        <v>23</v>
      </c>
      <c r="F10" s="2"/>
      <c r="G10" s="2" t="s">
        <v>24</v>
      </c>
      <c r="H10" s="2"/>
      <c r="I10" s="2" t="s">
        <v>25</v>
      </c>
      <c r="J10" s="11"/>
      <c r="K10" s="2" t="s">
        <v>24</v>
      </c>
      <c r="L10" s="2"/>
      <c r="M10" s="2" t="s">
        <v>25</v>
      </c>
      <c r="O10" s="2" t="s">
        <v>26</v>
      </c>
      <c r="P10" s="2" t="s">
        <v>27</v>
      </c>
      <c r="Q10" s="2" t="s">
        <v>28</v>
      </c>
      <c r="R10" s="2" t="s">
        <v>28</v>
      </c>
      <c r="S10" s="2" t="s">
        <v>20</v>
      </c>
      <c r="T10" s="14" t="s">
        <v>29</v>
      </c>
      <c r="U10" s="14" t="s">
        <v>30</v>
      </c>
      <c r="V10" s="2"/>
      <c r="W10" s="2"/>
    </row>
    <row r="11" spans="1:23" s="13" customFormat="1" ht="12.75" x14ac:dyDescent="0.2">
      <c r="A11" s="15" t="s">
        <v>31</v>
      </c>
      <c r="B11" s="16"/>
      <c r="C11" s="15" t="s">
        <v>32</v>
      </c>
      <c r="D11" s="16"/>
      <c r="E11" s="15" t="s">
        <v>33</v>
      </c>
      <c r="F11" s="16"/>
      <c r="G11" s="15" t="s">
        <v>34</v>
      </c>
      <c r="H11" s="16"/>
      <c r="I11" s="15" t="s">
        <v>35</v>
      </c>
      <c r="J11" s="11"/>
      <c r="K11" s="15" t="s">
        <v>34</v>
      </c>
      <c r="L11" s="15"/>
      <c r="M11" s="15" t="s">
        <v>35</v>
      </c>
      <c r="O11" s="14" t="s">
        <v>36</v>
      </c>
      <c r="P11" s="14" t="s">
        <v>36</v>
      </c>
      <c r="Q11" s="14" t="s">
        <v>36</v>
      </c>
      <c r="R11" s="14" t="s">
        <v>29</v>
      </c>
      <c r="S11" s="14" t="s">
        <v>29</v>
      </c>
      <c r="T11" s="2" t="s">
        <v>37</v>
      </c>
      <c r="U11" s="2" t="s">
        <v>38</v>
      </c>
      <c r="V11" s="2" t="s">
        <v>39</v>
      </c>
      <c r="W11" s="2"/>
    </row>
    <row r="12" spans="1:23" s="13" customFormat="1" ht="12.75" x14ac:dyDescent="0.2">
      <c r="A12" s="2"/>
      <c r="B12" s="2"/>
      <c r="C12" s="2"/>
      <c r="D12" s="2"/>
      <c r="E12" s="2" t="s">
        <v>40</v>
      </c>
      <c r="F12" s="2"/>
      <c r="G12" s="2" t="s">
        <v>41</v>
      </c>
      <c r="H12" s="2"/>
      <c r="I12" s="2" t="s">
        <v>42</v>
      </c>
      <c r="J12" s="11"/>
      <c r="K12" s="14" t="s">
        <v>43</v>
      </c>
      <c r="L12" s="11"/>
      <c r="M12" s="14" t="s">
        <v>44</v>
      </c>
      <c r="O12" s="2"/>
      <c r="P12" s="2"/>
      <c r="Q12" s="2"/>
      <c r="R12" s="2"/>
      <c r="S12" s="2"/>
      <c r="T12" s="2"/>
      <c r="U12" s="2"/>
      <c r="V12" s="2"/>
      <c r="W12" s="2"/>
    </row>
    <row r="13" spans="1:23" s="13" customFormat="1" ht="12.75" x14ac:dyDescent="0.2">
      <c r="A13" s="2"/>
      <c r="B13" s="2"/>
      <c r="C13" s="2"/>
      <c r="D13" s="2"/>
      <c r="E13" s="2" t="s">
        <v>45</v>
      </c>
      <c r="F13" s="2"/>
      <c r="G13" s="2" t="s">
        <v>45</v>
      </c>
      <c r="H13" s="2"/>
      <c r="I13" s="2" t="s">
        <v>45</v>
      </c>
      <c r="J13" s="11"/>
      <c r="K13" s="2" t="s">
        <v>45</v>
      </c>
      <c r="L13" s="11"/>
      <c r="M13" s="2" t="s">
        <v>45</v>
      </c>
      <c r="O13" s="2"/>
      <c r="P13" s="2"/>
      <c r="Q13" s="2"/>
      <c r="R13" s="2"/>
      <c r="S13" s="2"/>
      <c r="T13" s="2"/>
      <c r="U13" s="2"/>
      <c r="V13" s="2"/>
      <c r="W13" s="2"/>
    </row>
    <row r="14" spans="1:23" ht="12.75" x14ac:dyDescent="0.2">
      <c r="A14" s="2"/>
      <c r="B14" s="3"/>
      <c r="C14" s="3"/>
      <c r="D14" s="3"/>
      <c r="E14" s="3"/>
      <c r="F14" s="3"/>
      <c r="G14" s="3"/>
      <c r="H14" s="3"/>
      <c r="I14" s="3"/>
      <c r="J14" s="17"/>
      <c r="K14" s="17"/>
      <c r="L14" s="17"/>
      <c r="M14" s="17"/>
      <c r="O14" s="3"/>
      <c r="P14" s="3"/>
      <c r="Q14" s="3"/>
      <c r="R14" s="3"/>
      <c r="S14" s="3"/>
      <c r="T14" s="3"/>
      <c r="U14" s="3"/>
      <c r="V14" s="3"/>
      <c r="W14" s="3"/>
    </row>
    <row r="15" spans="1:23" ht="12.75" x14ac:dyDescent="0.2">
      <c r="A15" s="2">
        <v>1</v>
      </c>
      <c r="B15" s="3"/>
      <c r="C15" s="3" t="s">
        <v>46</v>
      </c>
      <c r="D15" s="3"/>
      <c r="E15" s="36">
        <v>7310092</v>
      </c>
      <c r="F15" s="3"/>
      <c r="G15" s="3">
        <f>I15-E15</f>
        <v>4665584</v>
      </c>
      <c r="H15" s="3"/>
      <c r="I15" s="36">
        <v>11975676</v>
      </c>
      <c r="J15" s="17"/>
      <c r="K15" s="3">
        <f>M15-I15</f>
        <v>0</v>
      </c>
      <c r="L15" s="17"/>
      <c r="M15" s="17">
        <f>I15</f>
        <v>11975676</v>
      </c>
      <c r="O15" s="3">
        <v>0</v>
      </c>
      <c r="P15" s="3">
        <v>0</v>
      </c>
      <c r="Q15" s="3">
        <f>O15-P15</f>
        <v>0</v>
      </c>
      <c r="R15" s="3">
        <v>0</v>
      </c>
      <c r="S15" s="3">
        <v>0</v>
      </c>
      <c r="T15" s="3">
        <f>S15*5/12</f>
        <v>0</v>
      </c>
      <c r="U15" s="3">
        <f>T15-R15</f>
        <v>0</v>
      </c>
      <c r="V15" s="3">
        <f>Q15+R15+U15</f>
        <v>0</v>
      </c>
      <c r="W15" s="3"/>
    </row>
    <row r="16" spans="1:23" ht="12.75" x14ac:dyDescent="0.2">
      <c r="A16" s="2">
        <f>A15+1</f>
        <v>2</v>
      </c>
      <c r="B16" s="3"/>
      <c r="C16" s="3" t="s">
        <v>47</v>
      </c>
      <c r="D16" s="3"/>
      <c r="E16" s="37">
        <v>2245342</v>
      </c>
      <c r="F16" s="3"/>
      <c r="G16" s="18">
        <f>I16-E16</f>
        <v>508389</v>
      </c>
      <c r="H16" s="3"/>
      <c r="I16" s="37">
        <v>2753731</v>
      </c>
      <c r="J16" s="17"/>
      <c r="K16" s="18">
        <f>M16-I16</f>
        <v>0</v>
      </c>
      <c r="L16" s="17"/>
      <c r="M16" s="18">
        <f>I16</f>
        <v>2753731</v>
      </c>
      <c r="O16" s="18">
        <v>0</v>
      </c>
      <c r="P16" s="18">
        <v>0</v>
      </c>
      <c r="Q16" s="18">
        <f>O16-P16</f>
        <v>0</v>
      </c>
      <c r="R16" s="18">
        <v>0</v>
      </c>
      <c r="S16" s="18">
        <v>0</v>
      </c>
      <c r="T16" s="18">
        <v>0</v>
      </c>
      <c r="U16" s="18">
        <f>T16-R16</f>
        <v>0</v>
      </c>
      <c r="V16" s="18">
        <v>0</v>
      </c>
      <c r="W16" s="3"/>
    </row>
    <row r="17" spans="1:23" ht="12.75" x14ac:dyDescent="0.2">
      <c r="A17" s="2">
        <f>A16+1</f>
        <v>3</v>
      </c>
      <c r="B17" s="3"/>
      <c r="C17" s="3" t="s">
        <v>48</v>
      </c>
      <c r="D17" s="3" t="s">
        <v>49</v>
      </c>
      <c r="E17" s="3">
        <f>+E15-E16</f>
        <v>5064750</v>
      </c>
      <c r="F17" s="3"/>
      <c r="G17" s="3">
        <f>I17-E17</f>
        <v>4157195</v>
      </c>
      <c r="H17" s="3"/>
      <c r="I17" s="3">
        <f>+I15-I16</f>
        <v>9221945</v>
      </c>
      <c r="J17" s="3"/>
      <c r="K17" s="3">
        <f>M17-I17</f>
        <v>0</v>
      </c>
      <c r="L17" s="3"/>
      <c r="M17" s="3">
        <f>+M15-M16</f>
        <v>9221945</v>
      </c>
      <c r="O17" s="3">
        <f t="shared" ref="O17:V17" si="0">+O15-O16</f>
        <v>0</v>
      </c>
      <c r="P17" s="3">
        <f t="shared" si="0"/>
        <v>0</v>
      </c>
      <c r="Q17" s="3">
        <f t="shared" si="0"/>
        <v>0</v>
      </c>
      <c r="R17" s="3">
        <f t="shared" si="0"/>
        <v>0</v>
      </c>
      <c r="S17" s="3">
        <f t="shared" si="0"/>
        <v>0</v>
      </c>
      <c r="T17" s="3">
        <f t="shared" si="0"/>
        <v>0</v>
      </c>
      <c r="U17" s="3">
        <f t="shared" si="0"/>
        <v>0</v>
      </c>
      <c r="V17" s="3">
        <f t="shared" si="0"/>
        <v>0</v>
      </c>
      <c r="W17" s="3"/>
    </row>
    <row r="18" spans="1:23" ht="12.75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2.75" x14ac:dyDescent="0.2">
      <c r="A19" s="2">
        <f>A17+1</f>
        <v>4</v>
      </c>
      <c r="B19" s="3"/>
      <c r="C19" s="3" t="s">
        <v>50</v>
      </c>
      <c r="D19" s="3" t="s">
        <v>51</v>
      </c>
      <c r="E19" s="18">
        <f>E108</f>
        <v>2593229</v>
      </c>
      <c r="F19" s="3"/>
      <c r="G19" s="18">
        <f>I19-E19</f>
        <v>-2532969</v>
      </c>
      <c r="H19" s="3"/>
      <c r="I19" s="18">
        <f>I108</f>
        <v>60260</v>
      </c>
      <c r="J19" s="17"/>
      <c r="K19" s="18">
        <f>M19-I19</f>
        <v>0</v>
      </c>
      <c r="L19" s="17"/>
      <c r="M19" s="18">
        <f>M108</f>
        <v>60260</v>
      </c>
      <c r="O19" s="18">
        <f>O108</f>
        <v>0</v>
      </c>
      <c r="P19" s="18">
        <f>P108</f>
        <v>0</v>
      </c>
      <c r="Q19" s="18">
        <f>Q108</f>
        <v>0</v>
      </c>
      <c r="R19" s="18">
        <f>R108</f>
        <v>0</v>
      </c>
      <c r="S19" s="18">
        <f>S108</f>
        <v>0</v>
      </c>
      <c r="T19" s="18">
        <f t="shared" ref="T19:V19" si="1">T108</f>
        <v>0</v>
      </c>
      <c r="U19" s="18">
        <f t="shared" si="1"/>
        <v>0</v>
      </c>
      <c r="V19" s="18">
        <f t="shared" si="1"/>
        <v>0</v>
      </c>
      <c r="W19" s="3"/>
    </row>
    <row r="20" spans="1:23" ht="12.75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2.75" x14ac:dyDescent="0.2">
      <c r="A21" s="2">
        <f>A19+1</f>
        <v>5</v>
      </c>
      <c r="B21" s="3"/>
      <c r="C21" s="3" t="s">
        <v>52</v>
      </c>
      <c r="D21" s="3" t="s">
        <v>53</v>
      </c>
      <c r="E21" s="3">
        <f>+E17+E19</f>
        <v>7657979</v>
      </c>
      <c r="F21" s="3"/>
      <c r="G21" s="3">
        <f>I21-E21</f>
        <v>1624226</v>
      </c>
      <c r="H21" s="3"/>
      <c r="I21" s="3">
        <f>+I17+I19</f>
        <v>9282205</v>
      </c>
      <c r="J21" s="3"/>
      <c r="K21" s="3">
        <f>M21-I21</f>
        <v>0</v>
      </c>
      <c r="L21" s="3"/>
      <c r="M21" s="3">
        <f>+M17+M19</f>
        <v>9282205</v>
      </c>
      <c r="O21" s="3">
        <f t="shared" ref="O21:V21" si="2">+O17+O19</f>
        <v>0</v>
      </c>
      <c r="P21" s="3">
        <f t="shared" si="2"/>
        <v>0</v>
      </c>
      <c r="Q21" s="3">
        <f t="shared" si="2"/>
        <v>0</v>
      </c>
      <c r="R21" s="3">
        <f t="shared" si="2"/>
        <v>0</v>
      </c>
      <c r="S21" s="3">
        <f t="shared" si="2"/>
        <v>0</v>
      </c>
      <c r="T21" s="3">
        <f t="shared" si="2"/>
        <v>0</v>
      </c>
      <c r="U21" s="3">
        <f t="shared" si="2"/>
        <v>0</v>
      </c>
      <c r="V21" s="3">
        <f t="shared" si="2"/>
        <v>0</v>
      </c>
      <c r="W21" s="3"/>
    </row>
    <row r="22" spans="1:23" ht="12.75" x14ac:dyDescent="0.2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2.75" x14ac:dyDescent="0.2">
      <c r="A23" s="2">
        <f>A21+1</f>
        <v>6</v>
      </c>
      <c r="B23" s="3"/>
      <c r="C23" s="3" t="s">
        <v>54</v>
      </c>
      <c r="D23" s="3" t="s">
        <v>55</v>
      </c>
      <c r="E23" s="3">
        <f>(E21-0)*0.05</f>
        <v>382898.95</v>
      </c>
      <c r="F23" s="3"/>
      <c r="G23" s="3">
        <f>I23-E23</f>
        <v>81211.299999999988</v>
      </c>
      <c r="H23" s="3"/>
      <c r="I23" s="3">
        <f>((I21-0)*0.05)</f>
        <v>464110.25</v>
      </c>
      <c r="J23" s="3"/>
      <c r="K23" s="3">
        <f>M23-I23</f>
        <v>0</v>
      </c>
      <c r="L23" s="3"/>
      <c r="M23" s="3">
        <f>((M21-0)*0.05)</f>
        <v>464110.25</v>
      </c>
      <c r="O23" s="3">
        <f>O21*0.06</f>
        <v>0</v>
      </c>
      <c r="P23" s="3">
        <f>P21*0.06</f>
        <v>0</v>
      </c>
      <c r="Q23" s="3">
        <f>Q21*0.05</f>
        <v>0</v>
      </c>
      <c r="R23" s="3">
        <f>R21*0.06</f>
        <v>0</v>
      </c>
      <c r="S23" s="3">
        <f>S21*0.06</f>
        <v>0</v>
      </c>
      <c r="T23" s="3">
        <f>T21*0.06</f>
        <v>0</v>
      </c>
      <c r="U23" s="3">
        <f>T23-R23</f>
        <v>0</v>
      </c>
      <c r="V23" s="3">
        <f>Q23+R23+U23</f>
        <v>0</v>
      </c>
      <c r="W23" s="3"/>
    </row>
    <row r="24" spans="1:23" ht="12.75" x14ac:dyDescent="0.2">
      <c r="A24" s="2">
        <f>A23+1</f>
        <v>7</v>
      </c>
      <c r="B24" s="3"/>
      <c r="C24" s="3" t="s">
        <v>56</v>
      </c>
      <c r="D24" s="3"/>
      <c r="E24" s="18">
        <f>E110*0.05</f>
        <v>154.95000000000002</v>
      </c>
      <c r="F24" s="3"/>
      <c r="G24" s="18">
        <f>I24-E24</f>
        <v>-154.95000000000002</v>
      </c>
      <c r="H24" s="3"/>
      <c r="I24" s="18">
        <f>I110*0.05</f>
        <v>0</v>
      </c>
      <c r="J24" s="17"/>
      <c r="K24" s="18">
        <f>M24-I24</f>
        <v>0</v>
      </c>
      <c r="L24" s="17"/>
      <c r="M24" s="18">
        <f>M110*0.05</f>
        <v>0</v>
      </c>
      <c r="O24" s="18">
        <v>0</v>
      </c>
      <c r="P24" s="18">
        <v>0</v>
      </c>
      <c r="Q24" s="18">
        <f>O24-P24</f>
        <v>0</v>
      </c>
      <c r="R24" s="18">
        <v>0</v>
      </c>
      <c r="S24" s="18">
        <v>0</v>
      </c>
      <c r="T24" s="18">
        <f>(0*5/12*0.05)</f>
        <v>0</v>
      </c>
      <c r="U24" s="18">
        <f>T24-R24</f>
        <v>0</v>
      </c>
      <c r="V24" s="18">
        <f>Q24+R24+U24</f>
        <v>0</v>
      </c>
      <c r="W24" s="3"/>
    </row>
    <row r="25" spans="1:23" ht="12.75" x14ac:dyDescent="0.2">
      <c r="A25" s="2">
        <f>A24+1</f>
        <v>8</v>
      </c>
      <c r="B25" s="3"/>
      <c r="C25" s="3" t="s">
        <v>57</v>
      </c>
      <c r="D25" s="3" t="s">
        <v>58</v>
      </c>
      <c r="E25" s="3">
        <f>+E23+E24</f>
        <v>383053.9</v>
      </c>
      <c r="F25" s="3"/>
      <c r="G25" s="3">
        <f>I25-E25</f>
        <v>81056.349999999977</v>
      </c>
      <c r="H25" s="3"/>
      <c r="I25" s="3">
        <f>+I23+I24</f>
        <v>464110.25</v>
      </c>
      <c r="J25" s="3"/>
      <c r="K25" s="3">
        <f>M25-I25</f>
        <v>0</v>
      </c>
      <c r="L25" s="3"/>
      <c r="M25" s="3">
        <f>+M23+M24</f>
        <v>464110.25</v>
      </c>
      <c r="O25" s="3">
        <f>+O23+O24</f>
        <v>0</v>
      </c>
      <c r="P25" s="3">
        <f t="shared" ref="P25:V25" si="3">+P23+P24</f>
        <v>0</v>
      </c>
      <c r="Q25" s="3">
        <f t="shared" si="3"/>
        <v>0</v>
      </c>
      <c r="R25" s="3">
        <f t="shared" si="3"/>
        <v>0</v>
      </c>
      <c r="S25" s="3">
        <f t="shared" si="3"/>
        <v>0</v>
      </c>
      <c r="T25" s="3">
        <f t="shared" si="3"/>
        <v>0</v>
      </c>
      <c r="U25" s="3">
        <f t="shared" si="3"/>
        <v>0</v>
      </c>
      <c r="V25" s="3">
        <f t="shared" si="3"/>
        <v>0</v>
      </c>
      <c r="W25" s="3"/>
    </row>
    <row r="26" spans="1:23" ht="12.75" x14ac:dyDescent="0.2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2.75" x14ac:dyDescent="0.2">
      <c r="A27" s="2">
        <f>A25+1</f>
        <v>9</v>
      </c>
      <c r="B27" s="3"/>
      <c r="C27" s="3" t="s">
        <v>59</v>
      </c>
      <c r="D27" s="3" t="s">
        <v>60</v>
      </c>
      <c r="E27" s="3">
        <f>+E21-E25</f>
        <v>7274925.0999999996</v>
      </c>
      <c r="F27" s="3"/>
      <c r="G27" s="3">
        <f>I27-E27</f>
        <v>1543169.6500000004</v>
      </c>
      <c r="H27" s="3"/>
      <c r="I27" s="3">
        <f>+I21-I25</f>
        <v>8818094.75</v>
      </c>
      <c r="J27" s="3"/>
      <c r="K27" s="3">
        <f>M27-I27</f>
        <v>0</v>
      </c>
      <c r="L27" s="3"/>
      <c r="M27" s="3">
        <f>+M21-M25</f>
        <v>8818094.75</v>
      </c>
      <c r="O27" s="3">
        <f>+O21-O25</f>
        <v>0</v>
      </c>
      <c r="P27" s="3">
        <f>+P21-P25</f>
        <v>0</v>
      </c>
      <c r="Q27" s="3">
        <f>+Q21-Q25</f>
        <v>0</v>
      </c>
      <c r="R27" s="3">
        <f>+R21-R25</f>
        <v>0</v>
      </c>
      <c r="S27" s="3">
        <f>+S21-S25-1168065+1168065</f>
        <v>0</v>
      </c>
      <c r="T27" s="3">
        <f>+T21-T25</f>
        <v>0</v>
      </c>
      <c r="U27" s="3">
        <f>T27-R27</f>
        <v>0</v>
      </c>
      <c r="V27" s="3">
        <f>Q27+R27+U27</f>
        <v>0</v>
      </c>
      <c r="W27" s="3"/>
    </row>
    <row r="28" spans="1:23" ht="12.75" x14ac:dyDescent="0.2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2.75" x14ac:dyDescent="0.2">
      <c r="A29" s="2">
        <f>A27+1</f>
        <v>10</v>
      </c>
      <c r="B29" s="3"/>
      <c r="C29" s="3" t="s">
        <v>61</v>
      </c>
      <c r="D29" s="3"/>
      <c r="E29" s="3">
        <v>0</v>
      </c>
      <c r="F29" s="3"/>
      <c r="G29" s="3"/>
      <c r="H29" s="3"/>
      <c r="I29" s="3">
        <v>0</v>
      </c>
      <c r="J29" s="3"/>
      <c r="K29" s="3"/>
      <c r="L29" s="3"/>
      <c r="M29" s="3">
        <v>0</v>
      </c>
      <c r="O29" s="3"/>
      <c r="P29" s="3"/>
      <c r="Q29" s="3"/>
      <c r="R29" s="3"/>
      <c r="S29" s="3"/>
      <c r="T29" s="3"/>
      <c r="U29" s="3"/>
      <c r="V29" s="3"/>
      <c r="W29" s="3"/>
    </row>
    <row r="30" spans="1:23" ht="12.75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2.75" x14ac:dyDescent="0.2">
      <c r="A31" s="2">
        <f>A29+1</f>
        <v>11</v>
      </c>
      <c r="B31" s="3"/>
      <c r="C31" s="3" t="s">
        <v>62</v>
      </c>
      <c r="D31" s="3" t="s">
        <v>63</v>
      </c>
      <c r="E31" s="3">
        <f>E27*0.21</f>
        <v>1527734.2709999999</v>
      </c>
      <c r="F31" s="3"/>
      <c r="G31" s="3">
        <f>I31-E31</f>
        <v>324065.62650000001</v>
      </c>
      <c r="H31" s="3"/>
      <c r="I31" s="3">
        <f>I27*0.21</f>
        <v>1851799.8975</v>
      </c>
      <c r="J31" s="3"/>
      <c r="K31" s="3">
        <f>M31-I31</f>
        <v>0</v>
      </c>
      <c r="L31" s="3"/>
      <c r="M31" s="3">
        <f>M27*0.21</f>
        <v>1851799.8975</v>
      </c>
      <c r="O31" s="3">
        <f>O27*0.21</f>
        <v>0</v>
      </c>
      <c r="P31" s="3">
        <f t="shared" ref="P31:T31" si="4">IF(P27&gt;10000000,((+P27-10000000)*0.35)+(10000000*0.34),P27*0.34)</f>
        <v>0</v>
      </c>
      <c r="Q31" s="3">
        <f t="shared" si="4"/>
        <v>0</v>
      </c>
      <c r="R31" s="3">
        <f t="shared" si="4"/>
        <v>0</v>
      </c>
      <c r="S31" s="3">
        <f t="shared" si="4"/>
        <v>0</v>
      </c>
      <c r="T31" s="3">
        <f t="shared" si="4"/>
        <v>0</v>
      </c>
      <c r="U31" s="3">
        <f>T31-R31</f>
        <v>0</v>
      </c>
      <c r="V31" s="3">
        <f>Q31+R31+U31</f>
        <v>0</v>
      </c>
      <c r="W31" s="3"/>
    </row>
    <row r="32" spans="1:23" ht="12.75" x14ac:dyDescent="0.2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2.75" x14ac:dyDescent="0.2">
      <c r="A33" s="2">
        <f>A31+1</f>
        <v>12</v>
      </c>
      <c r="B33" s="3"/>
      <c r="C33" s="3" t="s">
        <v>64</v>
      </c>
      <c r="D33" s="3"/>
      <c r="E33" s="3">
        <f>V33</f>
        <v>0</v>
      </c>
      <c r="F33" s="3"/>
      <c r="G33" s="3">
        <f>I33-E33</f>
        <v>0</v>
      </c>
      <c r="H33" s="3"/>
      <c r="I33" s="3">
        <v>0</v>
      </c>
      <c r="J33" s="3"/>
      <c r="K33" s="3">
        <f>M33-I33</f>
        <v>0</v>
      </c>
      <c r="L33" s="3"/>
      <c r="M33" s="3">
        <v>0</v>
      </c>
      <c r="O33" s="3">
        <v>0</v>
      </c>
      <c r="P33" s="3">
        <v>0</v>
      </c>
      <c r="Q33" s="3">
        <f>O33-P33</f>
        <v>0</v>
      </c>
      <c r="R33" s="3">
        <v>0</v>
      </c>
      <c r="S33" s="3">
        <v>0</v>
      </c>
      <c r="T33" s="3">
        <v>0</v>
      </c>
      <c r="U33" s="3">
        <f>T33-R33</f>
        <v>0</v>
      </c>
      <c r="V33" s="3">
        <f>Q33+R33+U33</f>
        <v>0</v>
      </c>
      <c r="W33" s="3"/>
    </row>
    <row r="34" spans="1:23" ht="12.75" x14ac:dyDescent="0.2">
      <c r="A34" s="2">
        <f>A33+1</f>
        <v>13</v>
      </c>
      <c r="B34" s="3"/>
      <c r="C34" s="3" t="s">
        <v>65</v>
      </c>
      <c r="D34" s="3"/>
      <c r="E34" s="18">
        <v>0</v>
      </c>
      <c r="F34" s="3"/>
      <c r="G34" s="18">
        <f>I34-E34</f>
        <v>0</v>
      </c>
      <c r="H34" s="3"/>
      <c r="I34" s="18">
        <v>0</v>
      </c>
      <c r="J34" s="17"/>
      <c r="K34" s="18">
        <f>M34-I34</f>
        <v>0</v>
      </c>
      <c r="L34" s="17"/>
      <c r="M34" s="18">
        <v>0</v>
      </c>
      <c r="O34" s="18">
        <v>0</v>
      </c>
      <c r="P34" s="18">
        <v>0</v>
      </c>
      <c r="Q34" s="18">
        <f>O34-P34</f>
        <v>0</v>
      </c>
      <c r="R34" s="18">
        <v>0</v>
      </c>
      <c r="S34" s="18">
        <v>0</v>
      </c>
      <c r="T34" s="18">
        <v>0</v>
      </c>
      <c r="U34" s="18">
        <f>T34-R34</f>
        <v>0</v>
      </c>
      <c r="V34" s="18">
        <f>Q34+R34+U34</f>
        <v>0</v>
      </c>
      <c r="W34" s="3"/>
    </row>
    <row r="35" spans="1:23" ht="12.75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.75" x14ac:dyDescent="0.2">
      <c r="A36" s="2">
        <f>A34+1</f>
        <v>14</v>
      </c>
      <c r="B36" s="3"/>
      <c r="C36" s="3" t="s">
        <v>66</v>
      </c>
      <c r="D36" s="3" t="s">
        <v>67</v>
      </c>
      <c r="E36" s="17">
        <f>E31+E33+E34</f>
        <v>1527734.2709999999</v>
      </c>
      <c r="F36" s="3"/>
      <c r="G36" s="3">
        <f>I36-E36</f>
        <v>324065.62650000001</v>
      </c>
      <c r="H36" s="3"/>
      <c r="I36" s="17">
        <f>I31+I33+I34</f>
        <v>1851799.8975</v>
      </c>
      <c r="J36" s="17"/>
      <c r="K36" s="3">
        <f>M36-I36</f>
        <v>0</v>
      </c>
      <c r="L36" s="17"/>
      <c r="M36" s="17">
        <f>M31+M33+M34</f>
        <v>1851799.8975</v>
      </c>
      <c r="O36" s="17">
        <f>O31+O33+O34</f>
        <v>0</v>
      </c>
      <c r="P36" s="17">
        <f>P31+P33+P34</f>
        <v>0</v>
      </c>
      <c r="Q36" s="3">
        <f>O36-P36</f>
        <v>0</v>
      </c>
      <c r="R36" s="17">
        <f>R31+R33+R34</f>
        <v>0</v>
      </c>
      <c r="S36" s="17">
        <f>S31+S33+S34</f>
        <v>0</v>
      </c>
      <c r="T36" s="17">
        <f>T31+T33+T34</f>
        <v>0</v>
      </c>
      <c r="U36" s="3">
        <f>T36-R36</f>
        <v>0</v>
      </c>
      <c r="V36" s="3">
        <f>Q36+R36+U36</f>
        <v>0</v>
      </c>
      <c r="W36" s="3"/>
    </row>
    <row r="37" spans="1:23" ht="12.75" x14ac:dyDescent="0.2">
      <c r="A37" s="2">
        <f>A36+1</f>
        <v>15</v>
      </c>
      <c r="B37" s="3"/>
      <c r="C37" s="3" t="s">
        <v>68</v>
      </c>
      <c r="D37" s="3"/>
      <c r="E37" s="18">
        <f>E25</f>
        <v>383053.9</v>
      </c>
      <c r="F37" s="3"/>
      <c r="G37" s="18">
        <f>I37-E37</f>
        <v>81056.349999999977</v>
      </c>
      <c r="H37" s="3"/>
      <c r="I37" s="18">
        <f>+I25</f>
        <v>464110.25</v>
      </c>
      <c r="J37" s="17"/>
      <c r="K37" s="18">
        <f>M37-I37</f>
        <v>0</v>
      </c>
      <c r="L37" s="17"/>
      <c r="M37" s="18">
        <f>+M25</f>
        <v>464110.25</v>
      </c>
      <c r="O37" s="18">
        <f>O25</f>
        <v>0</v>
      </c>
      <c r="P37" s="18">
        <f>P25</f>
        <v>0</v>
      </c>
      <c r="Q37" s="18">
        <f>O37-P37</f>
        <v>0</v>
      </c>
      <c r="R37" s="18">
        <f>R25</f>
        <v>0</v>
      </c>
      <c r="S37" s="18">
        <f>S25</f>
        <v>0</v>
      </c>
      <c r="T37" s="18">
        <f>T25</f>
        <v>0</v>
      </c>
      <c r="U37" s="18">
        <f>T37-R37</f>
        <v>0</v>
      </c>
      <c r="V37" s="18">
        <f>Q37+R37+U37</f>
        <v>0</v>
      </c>
      <c r="W37" s="3"/>
    </row>
    <row r="38" spans="1:23" ht="12.75" x14ac:dyDescent="0.2">
      <c r="A38" s="2">
        <f>A37+1</f>
        <v>16</v>
      </c>
      <c r="B38" s="3"/>
      <c r="C38" s="3" t="s">
        <v>69</v>
      </c>
      <c r="D38" s="3" t="s">
        <v>70</v>
      </c>
      <c r="E38" s="3">
        <f>+E36+E37</f>
        <v>1910788.1710000001</v>
      </c>
      <c r="F38" s="3"/>
      <c r="G38" s="3">
        <f>I38-E38</f>
        <v>405121.97649999987</v>
      </c>
      <c r="H38" s="3"/>
      <c r="I38" s="3">
        <f>+I36+I37</f>
        <v>2315910.1475</v>
      </c>
      <c r="J38" s="3"/>
      <c r="K38" s="3">
        <f t="shared" ref="K38:K56" si="5">M38-I38</f>
        <v>0</v>
      </c>
      <c r="L38" s="3"/>
      <c r="M38" s="3">
        <f>+M36+M37</f>
        <v>2315910.1475</v>
      </c>
      <c r="O38" s="3">
        <f t="shared" ref="O38:V38" si="6">+O36+O37</f>
        <v>0</v>
      </c>
      <c r="P38" s="3">
        <f t="shared" si="6"/>
        <v>0</v>
      </c>
      <c r="Q38" s="3">
        <f t="shared" si="6"/>
        <v>0</v>
      </c>
      <c r="R38" s="3">
        <f t="shared" si="6"/>
        <v>0</v>
      </c>
      <c r="S38" s="3">
        <f t="shared" si="6"/>
        <v>0</v>
      </c>
      <c r="T38" s="3">
        <f t="shared" si="6"/>
        <v>0</v>
      </c>
      <c r="U38" s="3">
        <f t="shared" si="6"/>
        <v>0</v>
      </c>
      <c r="V38" s="3">
        <f t="shared" si="6"/>
        <v>0</v>
      </c>
      <c r="W38" s="3"/>
    </row>
    <row r="39" spans="1:23" ht="12.75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.75" x14ac:dyDescent="0.2">
      <c r="A40" s="2">
        <f>A38+1</f>
        <v>17</v>
      </c>
      <c r="B40" s="3"/>
      <c r="C40" s="3" t="s">
        <v>71</v>
      </c>
      <c r="D40" s="3"/>
      <c r="E40" s="3">
        <v>-738174</v>
      </c>
      <c r="F40" s="3"/>
      <c r="G40" s="3">
        <f>I40-E40</f>
        <v>0</v>
      </c>
      <c r="H40" s="3"/>
      <c r="I40" s="3">
        <f>-734146-4028</f>
        <v>-738174</v>
      </c>
      <c r="J40" s="3"/>
      <c r="K40" s="3">
        <f t="shared" si="5"/>
        <v>0</v>
      </c>
      <c r="L40" s="3"/>
      <c r="M40" s="3">
        <f>I40</f>
        <v>-738174</v>
      </c>
      <c r="O40" s="3">
        <v>0</v>
      </c>
      <c r="P40" s="3">
        <v>0</v>
      </c>
      <c r="Q40" s="3">
        <f>O40-P40</f>
        <v>0</v>
      </c>
      <c r="R40" s="3">
        <v>0</v>
      </c>
      <c r="S40" s="3">
        <v>0</v>
      </c>
      <c r="T40" s="3">
        <f>S40*5/12</f>
        <v>0</v>
      </c>
      <c r="U40" s="3">
        <f>T40-R40</f>
        <v>0</v>
      </c>
      <c r="V40" s="3">
        <f>Q40+R40+U40</f>
        <v>0</v>
      </c>
      <c r="W40" s="3"/>
    </row>
    <row r="41" spans="1:23" ht="12.75" x14ac:dyDescent="0.2">
      <c r="A41" s="2">
        <f>A40+1</f>
        <v>18</v>
      </c>
      <c r="B41" s="3"/>
      <c r="C41" s="3" t="s">
        <v>72</v>
      </c>
      <c r="D41" s="3"/>
      <c r="E41" s="18">
        <f>-E106*0.21-(E45*0.21)</f>
        <v>-525571.7564999999</v>
      </c>
      <c r="F41" s="3"/>
      <c r="G41" s="18">
        <f>I41-E41</f>
        <v>525571.7564999999</v>
      </c>
      <c r="H41" s="3"/>
      <c r="I41" s="18">
        <v>0</v>
      </c>
      <c r="J41" s="17"/>
      <c r="K41" s="18">
        <f t="shared" si="5"/>
        <v>0</v>
      </c>
      <c r="L41" s="17"/>
      <c r="M41" s="18">
        <f>I41</f>
        <v>0</v>
      </c>
      <c r="O41" s="18">
        <v>0</v>
      </c>
      <c r="P41" s="18">
        <v>0</v>
      </c>
      <c r="Q41" s="18">
        <f>O41-P41</f>
        <v>0</v>
      </c>
      <c r="R41" s="18">
        <v>0</v>
      </c>
      <c r="S41" s="18">
        <v>0</v>
      </c>
      <c r="T41" s="18">
        <f>(0)*5/12</f>
        <v>0</v>
      </c>
      <c r="U41" s="18">
        <f>T41-R41</f>
        <v>0</v>
      </c>
      <c r="V41" s="18">
        <f>Q41+R41+U41</f>
        <v>0</v>
      </c>
      <c r="W41" s="3"/>
    </row>
    <row r="42" spans="1:23" ht="12.75" x14ac:dyDescent="0.2">
      <c r="A42" s="2">
        <f>A41+1</f>
        <v>19</v>
      </c>
      <c r="B42" s="3"/>
      <c r="C42" s="3" t="s">
        <v>73</v>
      </c>
      <c r="D42" s="3" t="s">
        <v>74</v>
      </c>
      <c r="E42" s="3">
        <f>SUM(E40:E41)</f>
        <v>-1263745.7564999999</v>
      </c>
      <c r="F42" s="3"/>
      <c r="G42" s="3">
        <f>SUM(G40:G41)</f>
        <v>525571.7564999999</v>
      </c>
      <c r="H42" s="3"/>
      <c r="I42" s="3">
        <f>SUM(I40:I41)</f>
        <v>-738174</v>
      </c>
      <c r="J42" s="3"/>
      <c r="K42" s="3">
        <f t="shared" si="5"/>
        <v>0</v>
      </c>
      <c r="L42" s="3"/>
      <c r="M42" s="3">
        <f>SUM(M40:M41)</f>
        <v>-738174</v>
      </c>
      <c r="O42" s="3">
        <f t="shared" ref="O42:V42" si="7">SUM(O40:O41)</f>
        <v>0</v>
      </c>
      <c r="P42" s="3">
        <f t="shared" si="7"/>
        <v>0</v>
      </c>
      <c r="Q42" s="3">
        <f t="shared" si="7"/>
        <v>0</v>
      </c>
      <c r="R42" s="3">
        <f t="shared" si="7"/>
        <v>0</v>
      </c>
      <c r="S42" s="3">
        <f t="shared" si="7"/>
        <v>0</v>
      </c>
      <c r="T42" s="3">
        <f t="shared" si="7"/>
        <v>0</v>
      </c>
      <c r="U42" s="3">
        <f t="shared" si="7"/>
        <v>0</v>
      </c>
      <c r="V42" s="3">
        <f t="shared" si="7"/>
        <v>0</v>
      </c>
      <c r="W42" s="3"/>
    </row>
    <row r="43" spans="1:23" ht="12.75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.75" x14ac:dyDescent="0.2">
      <c r="A44" s="2">
        <f>A42+1</f>
        <v>20</v>
      </c>
      <c r="B44" s="3"/>
      <c r="C44" s="3" t="s">
        <v>75</v>
      </c>
      <c r="D44" s="3"/>
      <c r="E44" s="3">
        <v>-39600</v>
      </c>
      <c r="F44" s="3"/>
      <c r="G44" s="3">
        <f>I44-E44</f>
        <v>0</v>
      </c>
      <c r="H44" s="3"/>
      <c r="I44" s="3">
        <v>-39600</v>
      </c>
      <c r="J44" s="3"/>
      <c r="K44" s="3">
        <f t="shared" si="5"/>
        <v>0</v>
      </c>
      <c r="L44" s="3"/>
      <c r="M44" s="3">
        <f>I44</f>
        <v>-39600</v>
      </c>
      <c r="O44" s="3">
        <v>0</v>
      </c>
      <c r="P44" s="3">
        <v>0</v>
      </c>
      <c r="Q44" s="3">
        <f>O44-P44</f>
        <v>0</v>
      </c>
      <c r="R44" s="3">
        <v>0</v>
      </c>
      <c r="S44" s="3">
        <v>0</v>
      </c>
      <c r="T44" s="3">
        <f>S44*5/12</f>
        <v>0</v>
      </c>
      <c r="U44" s="3">
        <f>T44-R44</f>
        <v>0</v>
      </c>
      <c r="V44" s="3">
        <f>Q44+R44+U44</f>
        <v>0</v>
      </c>
      <c r="W44" s="3"/>
    </row>
    <row r="45" spans="1:23" ht="12.75" x14ac:dyDescent="0.2">
      <c r="A45" s="2">
        <f>A44+1</f>
        <v>21</v>
      </c>
      <c r="B45" s="3"/>
      <c r="C45" s="3" t="s">
        <v>76</v>
      </c>
      <c r="D45" s="3"/>
      <c r="E45" s="18">
        <f>-(E106+E110)*0.05</f>
        <v>-131885.35</v>
      </c>
      <c r="F45" s="3"/>
      <c r="G45" s="18">
        <f>I45-E45</f>
        <v>131885.35</v>
      </c>
      <c r="H45" s="3"/>
      <c r="I45" s="18">
        <v>0</v>
      </c>
      <c r="J45" s="17"/>
      <c r="K45" s="18">
        <f t="shared" si="5"/>
        <v>0</v>
      </c>
      <c r="L45" s="17"/>
      <c r="M45" s="18">
        <f>I45</f>
        <v>0</v>
      </c>
      <c r="O45" s="18">
        <f>-O44-(O19+O110)*0.05</f>
        <v>0</v>
      </c>
      <c r="P45" s="18">
        <v>0</v>
      </c>
      <c r="Q45" s="18">
        <f>O45-P45</f>
        <v>0</v>
      </c>
      <c r="R45" s="18">
        <v>0</v>
      </c>
      <c r="S45" s="18">
        <v>0</v>
      </c>
      <c r="T45" s="18">
        <f>(0)*5/12</f>
        <v>0</v>
      </c>
      <c r="U45" s="18">
        <f>T45-R45</f>
        <v>0</v>
      </c>
      <c r="V45" s="18">
        <f>Q45+R45+U45</f>
        <v>0</v>
      </c>
      <c r="W45" s="3"/>
    </row>
    <row r="46" spans="1:23" ht="12.75" x14ac:dyDescent="0.2">
      <c r="A46" s="2">
        <f>A45+1</f>
        <v>22</v>
      </c>
      <c r="B46" s="3"/>
      <c r="C46" s="3" t="s">
        <v>77</v>
      </c>
      <c r="D46" s="3" t="s">
        <v>78</v>
      </c>
      <c r="E46" s="17">
        <f>SUM(E44:E45)</f>
        <v>-171485.35</v>
      </c>
      <c r="F46" s="3"/>
      <c r="G46" s="17">
        <f>SUM(G44:G45)</f>
        <v>131885.35</v>
      </c>
      <c r="H46" s="3"/>
      <c r="I46" s="17">
        <f>SUM(I44:I45)</f>
        <v>-39600</v>
      </c>
      <c r="J46" s="17"/>
      <c r="K46" s="3">
        <f t="shared" si="5"/>
        <v>0</v>
      </c>
      <c r="L46" s="17"/>
      <c r="M46" s="17">
        <f>SUM(M44:M45)</f>
        <v>-39600</v>
      </c>
      <c r="O46" s="17">
        <f t="shared" ref="O46:V46" si="8">SUM(O44:O45)</f>
        <v>0</v>
      </c>
      <c r="P46" s="17">
        <f t="shared" si="8"/>
        <v>0</v>
      </c>
      <c r="Q46" s="17">
        <f t="shared" si="8"/>
        <v>0</v>
      </c>
      <c r="R46" s="17">
        <f t="shared" si="8"/>
        <v>0</v>
      </c>
      <c r="S46" s="17">
        <f t="shared" si="8"/>
        <v>0</v>
      </c>
      <c r="T46" s="17">
        <f t="shared" si="8"/>
        <v>0</v>
      </c>
      <c r="U46" s="17">
        <f t="shared" si="8"/>
        <v>0</v>
      </c>
      <c r="V46" s="17">
        <f t="shared" si="8"/>
        <v>0</v>
      </c>
      <c r="W46" s="3"/>
    </row>
    <row r="47" spans="1:23" ht="12.75" x14ac:dyDescent="0.2">
      <c r="A47" s="2"/>
      <c r="B47" s="3"/>
      <c r="C47" s="3"/>
      <c r="D47" s="3"/>
      <c r="E47" s="17"/>
      <c r="F47" s="3"/>
      <c r="G47" s="17"/>
      <c r="H47" s="3"/>
      <c r="I47" s="17"/>
      <c r="J47" s="17"/>
      <c r="K47" s="17"/>
      <c r="L47" s="17"/>
      <c r="M47" s="17"/>
      <c r="O47" s="3"/>
      <c r="P47" s="3"/>
      <c r="Q47" s="3"/>
      <c r="R47" s="3"/>
      <c r="S47" s="3"/>
      <c r="T47" s="3"/>
      <c r="U47" s="3"/>
      <c r="V47" s="3"/>
      <c r="W47" s="3"/>
    </row>
    <row r="48" spans="1:23" ht="12.75" x14ac:dyDescent="0.2">
      <c r="A48" s="2">
        <f>A46+1</f>
        <v>23</v>
      </c>
      <c r="B48" s="3"/>
      <c r="C48" s="3" t="s">
        <v>79</v>
      </c>
      <c r="D48" s="3" t="s">
        <v>80</v>
      </c>
      <c r="E48" s="3">
        <f>E42+E46</f>
        <v>-1435231.1065</v>
      </c>
      <c r="F48" s="3"/>
      <c r="G48" s="17">
        <f>I48-E48</f>
        <v>657457.10649999999</v>
      </c>
      <c r="H48" s="3"/>
      <c r="I48" s="3">
        <f>I42+I46</f>
        <v>-777774</v>
      </c>
      <c r="J48" s="3"/>
      <c r="K48" s="3">
        <f t="shared" si="5"/>
        <v>0</v>
      </c>
      <c r="L48" s="3"/>
      <c r="M48" s="3">
        <f>M42+M46</f>
        <v>-777774</v>
      </c>
      <c r="O48" s="3">
        <f t="shared" ref="O48:V48" si="9">O42+O46</f>
        <v>0</v>
      </c>
      <c r="P48" s="3">
        <f t="shared" si="9"/>
        <v>0</v>
      </c>
      <c r="Q48" s="3">
        <f t="shared" si="9"/>
        <v>0</v>
      </c>
      <c r="R48" s="3">
        <f t="shared" si="9"/>
        <v>0</v>
      </c>
      <c r="S48" s="3">
        <f t="shared" si="9"/>
        <v>0</v>
      </c>
      <c r="T48" s="3">
        <f t="shared" si="9"/>
        <v>0</v>
      </c>
      <c r="U48" s="3">
        <f t="shared" si="9"/>
        <v>0</v>
      </c>
      <c r="V48" s="3">
        <f t="shared" si="9"/>
        <v>0</v>
      </c>
      <c r="W48" s="3"/>
    </row>
    <row r="49" spans="1:23" ht="12.75" x14ac:dyDescent="0.2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.75" x14ac:dyDescent="0.2">
      <c r="A50" s="2">
        <f>A48+1</f>
        <v>24</v>
      </c>
      <c r="B50" s="3"/>
      <c r="C50" s="3" t="s">
        <v>81</v>
      </c>
      <c r="D50" s="3" t="s">
        <v>82</v>
      </c>
      <c r="E50" s="3">
        <f>E36+E42</f>
        <v>263988.51450000005</v>
      </c>
      <c r="F50" s="3"/>
      <c r="G50" s="3">
        <f>I50-E50</f>
        <v>849637.38299999991</v>
      </c>
      <c r="H50" s="3"/>
      <c r="I50" s="3">
        <f>I36+I42</f>
        <v>1113625.8975</v>
      </c>
      <c r="J50" s="3"/>
      <c r="K50" s="3">
        <f t="shared" si="5"/>
        <v>0</v>
      </c>
      <c r="L50" s="3"/>
      <c r="M50" s="3">
        <f>M36+M42</f>
        <v>1113625.8975</v>
      </c>
      <c r="O50" s="3">
        <f t="shared" ref="O50:T50" si="10">O36+O42</f>
        <v>0</v>
      </c>
      <c r="P50" s="3">
        <f t="shared" si="10"/>
        <v>0</v>
      </c>
      <c r="Q50" s="3">
        <f t="shared" si="10"/>
        <v>0</v>
      </c>
      <c r="R50" s="3">
        <f t="shared" si="10"/>
        <v>0</v>
      </c>
      <c r="S50" s="3">
        <f t="shared" si="10"/>
        <v>0</v>
      </c>
      <c r="T50" s="3">
        <f t="shared" si="10"/>
        <v>0</v>
      </c>
      <c r="U50" s="3">
        <f>T50-R50</f>
        <v>0</v>
      </c>
      <c r="V50" s="3">
        <f>Q50+R50+U50</f>
        <v>0</v>
      </c>
      <c r="W50" s="3"/>
    </row>
    <row r="51" spans="1:23" ht="12.75" x14ac:dyDescent="0.2">
      <c r="A51" s="2">
        <f>A50+1</f>
        <v>25</v>
      </c>
      <c r="B51" s="3"/>
      <c r="C51" s="3" t="s">
        <v>83</v>
      </c>
      <c r="D51" s="3"/>
      <c r="E51" s="18">
        <v>0</v>
      </c>
      <c r="F51" s="3"/>
      <c r="G51" s="18">
        <f>I51-E51</f>
        <v>0</v>
      </c>
      <c r="H51" s="3"/>
      <c r="I51" s="18">
        <v>0</v>
      </c>
      <c r="J51" s="17"/>
      <c r="K51" s="18">
        <f t="shared" si="5"/>
        <v>0</v>
      </c>
      <c r="L51" s="17"/>
      <c r="M51" s="18">
        <f>I51</f>
        <v>0</v>
      </c>
      <c r="O51" s="18">
        <v>0</v>
      </c>
      <c r="P51" s="18">
        <v>0</v>
      </c>
      <c r="Q51" s="18">
        <f>O51-P51</f>
        <v>0</v>
      </c>
      <c r="R51" s="18">
        <v>0</v>
      </c>
      <c r="S51" s="18">
        <v>0</v>
      </c>
      <c r="T51" s="18">
        <f>S51*5/12</f>
        <v>0</v>
      </c>
      <c r="U51" s="18">
        <f>T51-R51</f>
        <v>0</v>
      </c>
      <c r="V51" s="18">
        <f>Q51+R51+U51</f>
        <v>0</v>
      </c>
      <c r="W51" s="3"/>
    </row>
    <row r="52" spans="1:23" ht="12.75" x14ac:dyDescent="0.2">
      <c r="A52" s="2">
        <f>A51+1</f>
        <v>26</v>
      </c>
      <c r="B52" s="3"/>
      <c r="C52" s="3" t="s">
        <v>84</v>
      </c>
      <c r="D52" s="3" t="s">
        <v>85</v>
      </c>
      <c r="E52" s="3">
        <f>+E50+E51</f>
        <v>263988.51450000005</v>
      </c>
      <c r="F52" s="3"/>
      <c r="G52" s="3">
        <f>I52-E52</f>
        <v>849637.38299999991</v>
      </c>
      <c r="H52" s="3"/>
      <c r="I52" s="3">
        <f>+I50+I51</f>
        <v>1113625.8975</v>
      </c>
      <c r="J52" s="3"/>
      <c r="K52" s="3">
        <f t="shared" si="5"/>
        <v>0</v>
      </c>
      <c r="L52" s="3"/>
      <c r="M52" s="3">
        <f>+M50+M51</f>
        <v>1113625.8975</v>
      </c>
      <c r="O52" s="3">
        <f t="shared" ref="O52:V52" si="11">+O50+O51</f>
        <v>0</v>
      </c>
      <c r="P52" s="3">
        <f t="shared" si="11"/>
        <v>0</v>
      </c>
      <c r="Q52" s="3">
        <f t="shared" si="11"/>
        <v>0</v>
      </c>
      <c r="R52" s="3">
        <f t="shared" si="11"/>
        <v>0</v>
      </c>
      <c r="S52" s="3">
        <f t="shared" si="11"/>
        <v>0</v>
      </c>
      <c r="T52" s="3">
        <f t="shared" si="11"/>
        <v>0</v>
      </c>
      <c r="U52" s="3">
        <f t="shared" si="11"/>
        <v>0</v>
      </c>
      <c r="V52" s="3">
        <f t="shared" si="11"/>
        <v>0</v>
      </c>
      <c r="W52" s="3"/>
    </row>
    <row r="53" spans="1:23" ht="12.75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.75" x14ac:dyDescent="0.2">
      <c r="A54" s="2">
        <f>A52+1</f>
        <v>27</v>
      </c>
      <c r="B54" s="3"/>
      <c r="C54" s="3" t="s">
        <v>86</v>
      </c>
      <c r="D54" s="3" t="s">
        <v>87</v>
      </c>
      <c r="E54" s="18">
        <f>+E37+E46</f>
        <v>211568.55000000002</v>
      </c>
      <c r="F54" s="3"/>
      <c r="G54" s="18">
        <f>I54-E54</f>
        <v>212941.69999999998</v>
      </c>
      <c r="H54" s="3"/>
      <c r="I54" s="18">
        <f>+I37+I46</f>
        <v>424510.25</v>
      </c>
      <c r="J54" s="17"/>
      <c r="K54" s="18">
        <f t="shared" si="5"/>
        <v>0</v>
      </c>
      <c r="L54" s="17"/>
      <c r="M54" s="18">
        <f>+M37+M46</f>
        <v>424510.25</v>
      </c>
      <c r="O54" s="18">
        <f t="shared" ref="O54:V54" si="12">+O37+O46</f>
        <v>0</v>
      </c>
      <c r="P54" s="18">
        <f t="shared" si="12"/>
        <v>0</v>
      </c>
      <c r="Q54" s="18">
        <f t="shared" si="12"/>
        <v>0</v>
      </c>
      <c r="R54" s="18">
        <f t="shared" si="12"/>
        <v>0</v>
      </c>
      <c r="S54" s="18">
        <f t="shared" si="12"/>
        <v>0</v>
      </c>
      <c r="T54" s="18">
        <f t="shared" si="12"/>
        <v>0</v>
      </c>
      <c r="U54" s="18">
        <f t="shared" si="12"/>
        <v>0</v>
      </c>
      <c r="V54" s="18">
        <f t="shared" si="12"/>
        <v>0</v>
      </c>
      <c r="W54" s="3"/>
    </row>
    <row r="55" spans="1:23" ht="12.75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.75" x14ac:dyDescent="0.2">
      <c r="A56" s="2">
        <f>A54+1</f>
        <v>28</v>
      </c>
      <c r="B56" s="3"/>
      <c r="C56" s="3" t="s">
        <v>88</v>
      </c>
      <c r="D56" s="3" t="s">
        <v>89</v>
      </c>
      <c r="E56" s="3">
        <f>+E54+E52</f>
        <v>475557.06450000009</v>
      </c>
      <c r="F56" s="3"/>
      <c r="G56" s="3">
        <f>I56-E56</f>
        <v>1062579.0829999999</v>
      </c>
      <c r="H56" s="3"/>
      <c r="I56" s="3">
        <f>+I54+I52</f>
        <v>1538136.1475</v>
      </c>
      <c r="J56" s="3"/>
      <c r="K56" s="3">
        <f t="shared" si="5"/>
        <v>0</v>
      </c>
      <c r="L56" s="3"/>
      <c r="M56" s="3">
        <f>+M54+M52</f>
        <v>1538136.1475</v>
      </c>
      <c r="O56" s="3">
        <f t="shared" ref="O56:V56" si="13">+O54+O52</f>
        <v>0</v>
      </c>
      <c r="P56" s="3">
        <f t="shared" si="13"/>
        <v>0</v>
      </c>
      <c r="Q56" s="3">
        <f t="shared" si="13"/>
        <v>0</v>
      </c>
      <c r="R56" s="3">
        <f t="shared" si="13"/>
        <v>0</v>
      </c>
      <c r="S56" s="3">
        <f t="shared" si="13"/>
        <v>0</v>
      </c>
      <c r="T56" s="3">
        <f t="shared" si="13"/>
        <v>0</v>
      </c>
      <c r="U56" s="3">
        <f t="shared" si="13"/>
        <v>0</v>
      </c>
      <c r="V56" s="3">
        <f t="shared" si="13"/>
        <v>0</v>
      </c>
      <c r="W56" s="3"/>
    </row>
    <row r="57" spans="1:23" ht="12.75" x14ac:dyDescent="0.2">
      <c r="A57" s="2"/>
      <c r="B57" s="3"/>
      <c r="C57" s="3"/>
      <c r="D57" s="3"/>
      <c r="E57" s="19"/>
      <c r="F57" s="3"/>
      <c r="G57" s="3"/>
      <c r="H57" s="3"/>
      <c r="I57" s="19"/>
      <c r="J57" s="20"/>
      <c r="K57" s="20"/>
      <c r="L57" s="20"/>
      <c r="M57" s="20"/>
      <c r="O57" s="3"/>
      <c r="P57" s="3"/>
      <c r="Q57" s="3"/>
      <c r="R57" s="3"/>
      <c r="S57" s="3"/>
      <c r="T57" s="3"/>
      <c r="U57" s="3"/>
      <c r="V57" s="3"/>
      <c r="W57" s="3"/>
    </row>
    <row r="58" spans="1:23" ht="12.75" x14ac:dyDescent="0.2">
      <c r="A58" s="2"/>
      <c r="B58" s="3"/>
      <c r="C58" s="21"/>
      <c r="D58" s="21"/>
      <c r="E58" s="22"/>
      <c r="F58" s="21"/>
      <c r="G58" s="21"/>
      <c r="H58" s="21"/>
      <c r="I58" s="22"/>
      <c r="J58" s="23"/>
      <c r="K58" s="23"/>
      <c r="L58" s="23"/>
      <c r="M58" s="24"/>
      <c r="O58" s="3"/>
      <c r="P58" s="3"/>
      <c r="Q58" s="3"/>
      <c r="R58" s="3"/>
      <c r="S58" s="3"/>
      <c r="T58" s="3"/>
      <c r="U58" s="3"/>
      <c r="V58" s="3"/>
      <c r="W58" s="3"/>
    </row>
    <row r="59" spans="1:23" ht="12.75" x14ac:dyDescent="0.2">
      <c r="A59" s="2"/>
      <c r="B59" s="3"/>
      <c r="C59" s="21"/>
      <c r="D59" s="25"/>
      <c r="E59" s="21"/>
      <c r="F59" s="21"/>
      <c r="G59" s="21"/>
      <c r="H59" s="21"/>
      <c r="I59" s="21"/>
      <c r="J59" s="3"/>
      <c r="K59" s="3"/>
      <c r="L59" s="3"/>
      <c r="M59" s="3"/>
      <c r="N59" s="26"/>
      <c r="O59" s="3"/>
      <c r="P59" s="3"/>
      <c r="Q59" s="3"/>
      <c r="R59" s="3"/>
      <c r="S59" s="3"/>
      <c r="T59" s="3"/>
      <c r="U59" s="3"/>
      <c r="V59" s="3"/>
      <c r="W59" s="3"/>
    </row>
    <row r="60" spans="1:23" ht="12.75" x14ac:dyDescent="0.2">
      <c r="A60" s="2"/>
      <c r="B60" s="3"/>
      <c r="C60" s="3"/>
      <c r="D60" s="3"/>
      <c r="E60" s="20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.75" x14ac:dyDescent="0.2">
      <c r="A61" s="2"/>
      <c r="B61" s="3"/>
      <c r="C61" s="3"/>
      <c r="D61" s="20"/>
      <c r="E61" s="27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.75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O62" s="3"/>
      <c r="P62" s="3"/>
      <c r="Q62" s="3"/>
      <c r="R62" s="3"/>
      <c r="S62" s="3"/>
      <c r="T62" s="3"/>
      <c r="U62" s="3"/>
      <c r="V62" s="3"/>
      <c r="W62" s="3"/>
    </row>
    <row r="63" spans="1:23" ht="12.75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O63" s="3"/>
      <c r="P63" s="3"/>
      <c r="Q63" s="3"/>
      <c r="R63" s="3"/>
      <c r="S63" s="3"/>
      <c r="T63" s="3"/>
      <c r="U63" s="3"/>
      <c r="V63" s="3"/>
      <c r="W63" s="3"/>
    </row>
    <row r="64" spans="1:23" ht="12.75" x14ac:dyDescent="0.2">
      <c r="A64" s="34" t="str">
        <f>A3</f>
        <v>COMPUTATION OF FEDERAL AND STATE INCOME TAX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O64" s="3"/>
      <c r="P64" s="3"/>
      <c r="Q64" s="3"/>
      <c r="R64" s="3"/>
      <c r="S64" s="3"/>
      <c r="T64" s="3"/>
      <c r="U64" s="3"/>
      <c r="V64" s="3"/>
      <c r="W64" s="3"/>
    </row>
    <row r="65" spans="1:23" ht="12.75" x14ac:dyDescent="0.2">
      <c r="A65" s="34" t="str">
        <f>A4</f>
        <v>FOR THE BASE PERIOD TME AUGUST 31, 2021 AND FORECAST PERIOD TME DECEMBER 31, 2022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0"/>
      <c r="O65" s="3"/>
      <c r="P65" s="3"/>
      <c r="Q65" s="3"/>
      <c r="R65" s="3"/>
      <c r="S65" s="3"/>
      <c r="T65" s="3"/>
      <c r="U65" s="3"/>
      <c r="V65" s="3"/>
      <c r="W65" s="3"/>
    </row>
    <row r="66" spans="1:23" s="13" customFormat="1" ht="12.75" x14ac:dyDescent="0.2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O66" s="2"/>
      <c r="P66" s="2"/>
      <c r="Q66" s="2"/>
      <c r="R66" s="2"/>
      <c r="S66" s="2"/>
      <c r="T66" s="2"/>
      <c r="U66" s="2"/>
      <c r="V66" s="2"/>
      <c r="W66" s="2"/>
    </row>
    <row r="67" spans="1:23" s="13" customFormat="1" ht="12.75" x14ac:dyDescent="0.2">
      <c r="A67" s="4" t="s">
        <v>2</v>
      </c>
      <c r="B67" s="3"/>
      <c r="C67" s="3"/>
      <c r="D67" s="3"/>
      <c r="E67" s="3"/>
      <c r="F67" s="3"/>
      <c r="G67" s="3"/>
      <c r="H67" s="5"/>
      <c r="J67" s="6"/>
      <c r="K67" s="6"/>
      <c r="L67" s="6"/>
      <c r="M67" s="6" t="str">
        <f>M6</f>
        <v>SCHEDULE 7.2</v>
      </c>
      <c r="O67" s="2"/>
      <c r="P67" s="2"/>
      <c r="Q67" s="2"/>
      <c r="R67" s="2"/>
      <c r="S67" s="2"/>
      <c r="T67" s="2"/>
      <c r="U67" s="2"/>
      <c r="V67" s="2"/>
      <c r="W67" s="2"/>
    </row>
    <row r="68" spans="1:23" s="13" customFormat="1" ht="12.75" x14ac:dyDescent="0.2">
      <c r="A68" s="4" t="s">
        <v>4</v>
      </c>
      <c r="B68" s="3"/>
      <c r="C68" s="3"/>
      <c r="D68" s="3"/>
      <c r="E68" s="3"/>
      <c r="F68" s="3"/>
      <c r="G68" s="3"/>
      <c r="H68" s="5"/>
      <c r="J68" s="6"/>
      <c r="K68" s="6"/>
      <c r="L68" s="6"/>
      <c r="M68" s="6" t="s">
        <v>90</v>
      </c>
      <c r="O68" s="2"/>
      <c r="P68" s="2"/>
      <c r="Q68" s="2"/>
      <c r="R68" s="2"/>
      <c r="S68" s="2"/>
      <c r="T68" s="2"/>
      <c r="U68" s="2"/>
      <c r="V68" s="2"/>
      <c r="W68" s="2"/>
    </row>
    <row r="69" spans="1:23" s="13" customFormat="1" ht="12.75" x14ac:dyDescent="0.2">
      <c r="A69" s="7" t="s">
        <v>6</v>
      </c>
      <c r="B69" s="18"/>
      <c r="C69" s="18"/>
      <c r="D69" s="18"/>
      <c r="E69" s="18"/>
      <c r="F69" s="18"/>
      <c r="G69" s="18"/>
      <c r="H69" s="28"/>
      <c r="J69" s="9"/>
      <c r="K69" s="9"/>
      <c r="L69" s="9"/>
      <c r="M69" s="9" t="s">
        <v>7</v>
      </c>
      <c r="O69" s="2"/>
      <c r="P69" s="2"/>
      <c r="Q69" s="2"/>
      <c r="R69" s="2"/>
      <c r="S69" s="2"/>
      <c r="T69" s="2"/>
      <c r="U69" s="2"/>
      <c r="V69" s="2"/>
      <c r="W69" s="2"/>
    </row>
    <row r="70" spans="1:23" s="13" customFormat="1" ht="12.75" x14ac:dyDescent="0.2">
      <c r="A70" s="2"/>
      <c r="B70" s="2"/>
      <c r="C70" s="2"/>
      <c r="D70" s="2"/>
      <c r="E70" s="16"/>
      <c r="F70" s="16"/>
      <c r="G70" s="16" t="s">
        <v>16</v>
      </c>
      <c r="H70" s="16"/>
      <c r="I70" s="12"/>
      <c r="J70" s="11"/>
      <c r="K70" s="12"/>
      <c r="L70" s="12" t="s">
        <v>17</v>
      </c>
      <c r="M70" s="1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x14ac:dyDescent="0.2">
      <c r="A71" s="2" t="s">
        <v>22</v>
      </c>
      <c r="B71" s="2"/>
      <c r="C71" s="2"/>
      <c r="D71" s="2"/>
      <c r="E71" s="2" t="s">
        <v>23</v>
      </c>
      <c r="F71" s="2"/>
      <c r="G71" s="2" t="s">
        <v>24</v>
      </c>
      <c r="H71" s="2"/>
      <c r="I71" s="2" t="s">
        <v>25</v>
      </c>
      <c r="J71" s="2"/>
      <c r="K71" s="2" t="s">
        <v>24</v>
      </c>
      <c r="L71" s="2"/>
      <c r="M71" s="2" t="s">
        <v>25</v>
      </c>
      <c r="O71" s="3"/>
      <c r="P71" s="3"/>
      <c r="Q71" s="3"/>
      <c r="R71" s="3"/>
      <c r="S71" s="3"/>
      <c r="T71" s="3"/>
      <c r="U71" s="3"/>
      <c r="V71" s="3"/>
      <c r="W71" s="3"/>
    </row>
    <row r="72" spans="1:23" ht="12.75" x14ac:dyDescent="0.2">
      <c r="A72" s="16" t="s">
        <v>31</v>
      </c>
      <c r="B72" s="16"/>
      <c r="C72" s="16" t="s">
        <v>32</v>
      </c>
      <c r="D72" s="16"/>
      <c r="E72" s="15" t="s">
        <v>33</v>
      </c>
      <c r="F72" s="16"/>
      <c r="G72" s="15" t="s">
        <v>34</v>
      </c>
      <c r="H72" s="16"/>
      <c r="I72" s="15" t="s">
        <v>35</v>
      </c>
      <c r="J72" s="11"/>
      <c r="K72" s="15" t="s">
        <v>34</v>
      </c>
      <c r="L72" s="15"/>
      <c r="M72" s="15" t="s">
        <v>35</v>
      </c>
      <c r="O72" s="3"/>
      <c r="P72" s="3"/>
      <c r="Q72" s="3"/>
      <c r="R72" s="3"/>
      <c r="S72" s="3"/>
      <c r="T72" s="3"/>
      <c r="U72" s="3"/>
      <c r="V72" s="3"/>
      <c r="W72" s="3"/>
    </row>
    <row r="73" spans="1:23" ht="12.75" x14ac:dyDescent="0.2">
      <c r="A73" s="2"/>
      <c r="B73" s="2"/>
      <c r="C73" s="2"/>
      <c r="D73" s="2"/>
      <c r="E73" s="2" t="s">
        <v>40</v>
      </c>
      <c r="F73" s="2"/>
      <c r="G73" s="2" t="s">
        <v>41</v>
      </c>
      <c r="H73" s="2"/>
      <c r="I73" s="2" t="s">
        <v>42</v>
      </c>
      <c r="J73" s="2"/>
      <c r="K73" s="2"/>
      <c r="L73" s="2"/>
      <c r="M73" s="2"/>
      <c r="O73" s="3"/>
      <c r="P73" s="3"/>
      <c r="Q73" s="3"/>
      <c r="R73" s="3"/>
      <c r="S73" s="3"/>
      <c r="T73" s="3"/>
      <c r="U73" s="3"/>
      <c r="V73" s="3"/>
      <c r="W73" s="3"/>
    </row>
    <row r="74" spans="1:23" ht="12.75" x14ac:dyDescent="0.2">
      <c r="A74" s="2"/>
      <c r="B74" s="2"/>
      <c r="C74" s="2"/>
      <c r="D74" s="2"/>
      <c r="E74" s="2" t="s">
        <v>45</v>
      </c>
      <c r="F74" s="2"/>
      <c r="G74" s="2" t="s">
        <v>45</v>
      </c>
      <c r="H74" s="2"/>
      <c r="I74" s="2" t="s">
        <v>45</v>
      </c>
      <c r="J74" s="2"/>
      <c r="K74" s="2"/>
      <c r="L74" s="2"/>
      <c r="M74" s="2"/>
      <c r="O74" s="3"/>
      <c r="P74" s="3"/>
      <c r="Q74" s="3"/>
      <c r="R74" s="3"/>
      <c r="S74" s="3"/>
      <c r="T74" s="3"/>
      <c r="U74" s="3"/>
      <c r="V74" s="3"/>
      <c r="W74" s="3"/>
    </row>
    <row r="75" spans="1:23" ht="12.75" x14ac:dyDescent="0.2">
      <c r="A75" s="2">
        <v>1</v>
      </c>
      <c r="B75" s="3"/>
      <c r="C75" s="3" t="s">
        <v>91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.75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.75" x14ac:dyDescent="0.2">
      <c r="A77" s="2">
        <f>A75+1</f>
        <v>2</v>
      </c>
      <c r="B77" s="3"/>
      <c r="C77" s="3" t="s">
        <v>92</v>
      </c>
      <c r="D77" s="3"/>
      <c r="E77" s="3">
        <v>46646</v>
      </c>
      <c r="F77" s="3"/>
      <c r="G77" s="3">
        <f>I77-E77</f>
        <v>-46646</v>
      </c>
      <c r="H77" s="3"/>
      <c r="I77" s="3">
        <v>0</v>
      </c>
      <c r="J77" s="3"/>
      <c r="K77" s="3">
        <f>M77-I77</f>
        <v>0</v>
      </c>
      <c r="L77" s="3"/>
      <c r="M77" s="3">
        <f>I77</f>
        <v>0</v>
      </c>
      <c r="O77" s="3"/>
      <c r="P77" s="3"/>
      <c r="Q77" s="3">
        <f>O77-P77</f>
        <v>0</v>
      </c>
      <c r="R77" s="3"/>
      <c r="S77" s="3">
        <v>0</v>
      </c>
      <c r="T77" s="3">
        <f>S77*5/12</f>
        <v>0</v>
      </c>
      <c r="U77" s="3">
        <f>T77-R77</f>
        <v>0</v>
      </c>
      <c r="V77" s="3">
        <f>Q77+R77+U77</f>
        <v>0</v>
      </c>
      <c r="W77" s="3"/>
    </row>
    <row r="78" spans="1:23" ht="12.75" x14ac:dyDescent="0.2">
      <c r="A78" s="2">
        <f>A77+1</f>
        <v>3</v>
      </c>
      <c r="B78" s="3"/>
      <c r="C78" s="3" t="s">
        <v>93</v>
      </c>
      <c r="D78" s="3"/>
      <c r="E78" s="3">
        <v>50989</v>
      </c>
      <c r="F78" s="3"/>
      <c r="G78" s="3">
        <f>I78-E78</f>
        <v>0</v>
      </c>
      <c r="H78" s="3"/>
      <c r="I78" s="3">
        <v>50989</v>
      </c>
      <c r="J78" s="3"/>
      <c r="K78" s="3">
        <f>M78-I78</f>
        <v>0</v>
      </c>
      <c r="L78" s="3"/>
      <c r="M78" s="3">
        <f>I78</f>
        <v>50989</v>
      </c>
      <c r="O78" s="3"/>
      <c r="P78" s="3"/>
      <c r="Q78" s="3">
        <f>O78-P78</f>
        <v>0</v>
      </c>
      <c r="R78" s="3"/>
      <c r="S78" s="3"/>
      <c r="T78" s="3">
        <f>S78*5/12</f>
        <v>0</v>
      </c>
      <c r="U78" s="3">
        <f>T78-R78</f>
        <v>0</v>
      </c>
      <c r="V78" s="3">
        <f>Q78+R78+U78</f>
        <v>0</v>
      </c>
      <c r="W78" s="3"/>
    </row>
    <row r="79" spans="1:23" ht="12.75" x14ac:dyDescent="0.2">
      <c r="A79" s="2">
        <f>A78+1</f>
        <v>4</v>
      </c>
      <c r="B79" s="3"/>
      <c r="C79" s="3" t="s">
        <v>94</v>
      </c>
      <c r="D79" s="3"/>
      <c r="E79" s="3">
        <v>-148285</v>
      </c>
      <c r="F79" s="3"/>
      <c r="G79" s="3">
        <f>I79-E79</f>
        <v>148285</v>
      </c>
      <c r="H79" s="3"/>
      <c r="I79" s="3">
        <v>0</v>
      </c>
      <c r="J79" s="3"/>
      <c r="K79" s="3">
        <f>M79-I79</f>
        <v>0</v>
      </c>
      <c r="L79" s="3"/>
      <c r="M79" s="3">
        <f>I79</f>
        <v>0</v>
      </c>
      <c r="O79" s="3"/>
      <c r="P79" s="3"/>
      <c r="Q79" s="3">
        <f>O79-P79</f>
        <v>0</v>
      </c>
      <c r="R79" s="3"/>
      <c r="S79" s="3"/>
      <c r="T79" s="3">
        <f>S79*5/12</f>
        <v>0</v>
      </c>
      <c r="U79" s="3">
        <f>T79-R79</f>
        <v>0</v>
      </c>
      <c r="V79" s="3">
        <f>Q79+R79+U79</f>
        <v>0</v>
      </c>
      <c r="W79" s="3"/>
    </row>
    <row r="80" spans="1:23" ht="12.75" x14ac:dyDescent="0.2">
      <c r="A80" s="2">
        <f>A79+1</f>
        <v>5</v>
      </c>
      <c r="B80" s="3"/>
      <c r="C80" s="3" t="s">
        <v>95</v>
      </c>
      <c r="D80" s="3"/>
      <c r="E80" s="18">
        <v>9271</v>
      </c>
      <c r="F80" s="3"/>
      <c r="G80" s="18">
        <f>I80-E80</f>
        <v>0</v>
      </c>
      <c r="H80" s="3"/>
      <c r="I80" s="18">
        <v>9271</v>
      </c>
      <c r="J80" s="17"/>
      <c r="K80" s="18">
        <f>M80-I80</f>
        <v>0</v>
      </c>
      <c r="L80" s="17"/>
      <c r="M80" s="18">
        <f>I80</f>
        <v>9271</v>
      </c>
      <c r="O80" s="18"/>
      <c r="P80" s="18"/>
      <c r="Q80" s="18">
        <f>O80-P80</f>
        <v>0</v>
      </c>
      <c r="R80" s="18"/>
      <c r="S80" s="18"/>
      <c r="T80" s="18">
        <f>S80*5/12</f>
        <v>0</v>
      </c>
      <c r="U80" s="18">
        <f>T80-R80</f>
        <v>0</v>
      </c>
      <c r="V80" s="18">
        <f>Q80+R80+U80</f>
        <v>0</v>
      </c>
      <c r="W80" s="3"/>
    </row>
    <row r="81" spans="1:23" ht="12.75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.75" x14ac:dyDescent="0.2">
      <c r="A82" s="2">
        <f>A80+1</f>
        <v>6</v>
      </c>
      <c r="B82" s="3"/>
      <c r="C82" s="3" t="s">
        <v>96</v>
      </c>
      <c r="D82" s="3"/>
      <c r="E82" s="3">
        <f>SUM(E77:E80)</f>
        <v>-41379</v>
      </c>
      <c r="F82" s="3"/>
      <c r="G82" s="3">
        <f>SUM(G77:G80)</f>
        <v>101639</v>
      </c>
      <c r="H82" s="3"/>
      <c r="I82" s="3">
        <f>SUM(I77:I80)</f>
        <v>60260</v>
      </c>
      <c r="J82" s="3"/>
      <c r="K82" s="3">
        <f>SUM(K77:K80)</f>
        <v>0</v>
      </c>
      <c r="L82" s="3"/>
      <c r="M82" s="3">
        <f>SUM(M77:M80)</f>
        <v>60260</v>
      </c>
      <c r="O82" s="3">
        <f t="shared" ref="O82:V82" si="14">SUM(O77:O80)</f>
        <v>0</v>
      </c>
      <c r="P82" s="3">
        <f t="shared" si="14"/>
        <v>0</v>
      </c>
      <c r="Q82" s="3">
        <f t="shared" si="14"/>
        <v>0</v>
      </c>
      <c r="R82" s="3">
        <f t="shared" si="14"/>
        <v>0</v>
      </c>
      <c r="S82" s="3">
        <f t="shared" si="14"/>
        <v>0</v>
      </c>
      <c r="T82" s="3">
        <f t="shared" si="14"/>
        <v>0</v>
      </c>
      <c r="U82" s="3">
        <f t="shared" si="14"/>
        <v>0</v>
      </c>
      <c r="V82" s="3">
        <f t="shared" si="14"/>
        <v>0</v>
      </c>
      <c r="W82" s="3"/>
    </row>
    <row r="83" spans="1:23" ht="12.75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.75" x14ac:dyDescent="0.2">
      <c r="A84" s="2">
        <f>A82+1</f>
        <v>7</v>
      </c>
      <c r="B84" s="3"/>
      <c r="C84" s="3" t="s">
        <v>97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.75" x14ac:dyDescent="0.2">
      <c r="A85" s="2">
        <f t="shared" ref="A85:A104" si="15">A84+1</f>
        <v>8</v>
      </c>
      <c r="B85" s="3"/>
      <c r="C85" s="17" t="s">
        <v>98</v>
      </c>
      <c r="D85" s="3"/>
      <c r="E85" s="3">
        <v>340875</v>
      </c>
      <c r="F85" s="3"/>
      <c r="G85" s="3">
        <f t="shared" ref="G85:G104" si="16">I85-E85</f>
        <v>-340875</v>
      </c>
      <c r="H85" s="3"/>
      <c r="I85" s="3">
        <v>0</v>
      </c>
      <c r="J85" s="3"/>
      <c r="K85" s="3">
        <f t="shared" ref="K85:K104" si="17">M85-I85</f>
        <v>0</v>
      </c>
      <c r="L85" s="3"/>
      <c r="M85" s="3">
        <f t="shared" ref="M85:M104" si="18">I85</f>
        <v>0</v>
      </c>
      <c r="O85" s="3"/>
      <c r="P85" s="3"/>
      <c r="Q85" s="3">
        <f>O85-P85</f>
        <v>0</v>
      </c>
      <c r="R85" s="3"/>
      <c r="S85" s="3"/>
      <c r="T85" s="3">
        <f t="shared" ref="T85:T104" si="19">S85*5/12</f>
        <v>0</v>
      </c>
      <c r="U85" s="3">
        <f>T85-R85</f>
        <v>0</v>
      </c>
      <c r="V85" s="3">
        <f t="shared" ref="V85:V104" si="20">Q85+R85+U85</f>
        <v>0</v>
      </c>
      <c r="W85" s="3"/>
    </row>
    <row r="86" spans="1:23" ht="12.75" x14ac:dyDescent="0.2">
      <c r="A86" s="2">
        <f t="shared" si="15"/>
        <v>9</v>
      </c>
      <c r="B86" s="3"/>
      <c r="C86" s="3" t="s">
        <v>99</v>
      </c>
      <c r="D86" s="3"/>
      <c r="E86" s="3">
        <v>1818966</v>
      </c>
      <c r="F86" s="3"/>
      <c r="G86" s="3">
        <f t="shared" si="16"/>
        <v>-1818966</v>
      </c>
      <c r="H86" s="3"/>
      <c r="I86" s="3">
        <f>Q126</f>
        <v>0</v>
      </c>
      <c r="J86" s="3"/>
      <c r="K86" s="3">
        <f t="shared" si="17"/>
        <v>0</v>
      </c>
      <c r="L86" s="3"/>
      <c r="M86" s="3">
        <f t="shared" si="18"/>
        <v>0</v>
      </c>
      <c r="O86" s="3"/>
      <c r="P86" s="3"/>
      <c r="Q86" s="3">
        <f t="shared" ref="Q86:Q104" si="21">O86-P86</f>
        <v>0</v>
      </c>
      <c r="R86" s="3"/>
      <c r="S86" s="3"/>
      <c r="T86" s="3">
        <f t="shared" si="19"/>
        <v>0</v>
      </c>
      <c r="U86" s="3">
        <f t="shared" ref="U86:U104" si="22">T86-R86</f>
        <v>0</v>
      </c>
      <c r="V86" s="3">
        <f t="shared" si="20"/>
        <v>0</v>
      </c>
      <c r="W86" s="3"/>
    </row>
    <row r="87" spans="1:23" ht="12.75" x14ac:dyDescent="0.2">
      <c r="A87" s="2">
        <f t="shared" si="15"/>
        <v>10</v>
      </c>
      <c r="B87" s="3"/>
      <c r="C87" s="3" t="s">
        <v>100</v>
      </c>
      <c r="D87" s="3"/>
      <c r="E87" s="3">
        <v>85123</v>
      </c>
      <c r="F87" s="3"/>
      <c r="G87" s="3">
        <f t="shared" si="16"/>
        <v>-85123</v>
      </c>
      <c r="H87" s="3"/>
      <c r="I87" s="3">
        <f>Q127</f>
        <v>0</v>
      </c>
      <c r="J87" s="3"/>
      <c r="K87" s="3">
        <f t="shared" si="17"/>
        <v>0</v>
      </c>
      <c r="L87" s="3"/>
      <c r="M87" s="3">
        <f t="shared" si="18"/>
        <v>0</v>
      </c>
      <c r="O87" s="3"/>
      <c r="P87" s="3"/>
      <c r="Q87" s="3">
        <f t="shared" si="21"/>
        <v>0</v>
      </c>
      <c r="R87" s="3"/>
      <c r="S87" s="3"/>
      <c r="T87" s="3">
        <f t="shared" si="19"/>
        <v>0</v>
      </c>
      <c r="U87" s="3">
        <f t="shared" si="22"/>
        <v>0</v>
      </c>
      <c r="V87" s="3">
        <f t="shared" si="20"/>
        <v>0</v>
      </c>
      <c r="W87" s="3"/>
    </row>
    <row r="88" spans="1:23" ht="12.75" x14ac:dyDescent="0.2">
      <c r="A88" s="2">
        <f t="shared" si="15"/>
        <v>11</v>
      </c>
      <c r="B88" s="3"/>
      <c r="C88" s="3" t="s">
        <v>101</v>
      </c>
      <c r="D88" s="3"/>
      <c r="E88" s="3">
        <f>-40879</f>
        <v>-40879</v>
      </c>
      <c r="F88" s="3"/>
      <c r="G88" s="3">
        <f t="shared" si="16"/>
        <v>40879</v>
      </c>
      <c r="H88" s="3"/>
      <c r="I88" s="3">
        <f>Q128</f>
        <v>0</v>
      </c>
      <c r="J88" s="3"/>
      <c r="K88" s="3">
        <f t="shared" si="17"/>
        <v>0</v>
      </c>
      <c r="L88" s="3"/>
      <c r="M88" s="3">
        <f t="shared" si="18"/>
        <v>0</v>
      </c>
      <c r="O88" s="3"/>
      <c r="P88" s="3"/>
      <c r="Q88" s="3">
        <f t="shared" si="21"/>
        <v>0</v>
      </c>
      <c r="R88" s="3"/>
      <c r="S88" s="3"/>
      <c r="T88" s="3">
        <f t="shared" si="19"/>
        <v>0</v>
      </c>
      <c r="U88" s="3">
        <f t="shared" si="22"/>
        <v>0</v>
      </c>
      <c r="V88" s="3">
        <f t="shared" si="20"/>
        <v>0</v>
      </c>
      <c r="W88" s="3"/>
    </row>
    <row r="89" spans="1:23" ht="12.75" x14ac:dyDescent="0.2">
      <c r="A89" s="2">
        <f t="shared" si="15"/>
        <v>12</v>
      </c>
      <c r="B89" s="3"/>
      <c r="C89" s="3" t="s">
        <v>102</v>
      </c>
      <c r="D89" s="3"/>
      <c r="E89" s="3">
        <v>507658</v>
      </c>
      <c r="F89" s="3"/>
      <c r="G89" s="3">
        <f t="shared" si="16"/>
        <v>-507658</v>
      </c>
      <c r="H89" s="3"/>
      <c r="I89" s="3">
        <f>Q129</f>
        <v>0</v>
      </c>
      <c r="J89" s="3"/>
      <c r="K89" s="3">
        <f t="shared" si="17"/>
        <v>0</v>
      </c>
      <c r="L89" s="3"/>
      <c r="M89" s="3">
        <f t="shared" si="18"/>
        <v>0</v>
      </c>
      <c r="O89" s="3"/>
      <c r="P89" s="3"/>
      <c r="Q89" s="3">
        <f t="shared" si="21"/>
        <v>0</v>
      </c>
      <c r="R89" s="3"/>
      <c r="S89" s="3"/>
      <c r="T89" s="3">
        <f t="shared" si="19"/>
        <v>0</v>
      </c>
      <c r="U89" s="3">
        <f t="shared" si="22"/>
        <v>0</v>
      </c>
      <c r="V89" s="3">
        <f t="shared" si="20"/>
        <v>0</v>
      </c>
      <c r="W89" s="3"/>
    </row>
    <row r="90" spans="1:23" ht="12.75" x14ac:dyDescent="0.2">
      <c r="A90" s="2">
        <f t="shared" si="15"/>
        <v>13</v>
      </c>
      <c r="B90" s="3"/>
      <c r="C90" s="3" t="s">
        <v>103</v>
      </c>
      <c r="D90" s="3"/>
      <c r="E90" s="3">
        <v>47082</v>
      </c>
      <c r="F90" s="3"/>
      <c r="G90" s="3">
        <f t="shared" si="16"/>
        <v>-47082</v>
      </c>
      <c r="H90" s="3"/>
      <c r="I90" s="3">
        <f>Q130</f>
        <v>0</v>
      </c>
      <c r="J90" s="3"/>
      <c r="K90" s="3">
        <f t="shared" si="17"/>
        <v>0</v>
      </c>
      <c r="L90" s="3"/>
      <c r="M90" s="3">
        <f t="shared" si="18"/>
        <v>0</v>
      </c>
      <c r="O90" s="3"/>
      <c r="P90" s="3"/>
      <c r="Q90" s="3">
        <f t="shared" si="21"/>
        <v>0</v>
      </c>
      <c r="R90" s="3"/>
      <c r="S90" s="3"/>
      <c r="T90" s="3">
        <f t="shared" si="19"/>
        <v>0</v>
      </c>
      <c r="U90" s="3">
        <f t="shared" si="22"/>
        <v>0</v>
      </c>
      <c r="V90" s="3">
        <f t="shared" si="20"/>
        <v>0</v>
      </c>
      <c r="W90" s="3"/>
    </row>
    <row r="91" spans="1:23" ht="12.75" x14ac:dyDescent="0.2">
      <c r="A91" s="2">
        <f t="shared" si="15"/>
        <v>14</v>
      </c>
      <c r="B91" s="3"/>
      <c r="C91" s="3" t="s">
        <v>104</v>
      </c>
      <c r="D91" s="3"/>
      <c r="E91" s="3">
        <v>-92606</v>
      </c>
      <c r="F91" s="3"/>
      <c r="G91" s="3">
        <f t="shared" si="16"/>
        <v>92606</v>
      </c>
      <c r="H91" s="3"/>
      <c r="I91" s="3">
        <f t="shared" ref="I91:I104" si="23">Q128</f>
        <v>0</v>
      </c>
      <c r="J91" s="3"/>
      <c r="K91" s="3">
        <f t="shared" si="17"/>
        <v>0</v>
      </c>
      <c r="L91" s="3"/>
      <c r="M91" s="3">
        <f t="shared" si="18"/>
        <v>0</v>
      </c>
      <c r="O91" s="3"/>
      <c r="P91" s="3"/>
      <c r="Q91" s="3">
        <f t="shared" si="21"/>
        <v>0</v>
      </c>
      <c r="R91" s="3"/>
      <c r="S91" s="3"/>
      <c r="T91" s="3">
        <f t="shared" si="19"/>
        <v>0</v>
      </c>
      <c r="U91" s="3">
        <f t="shared" si="22"/>
        <v>0</v>
      </c>
      <c r="V91" s="3">
        <f t="shared" si="20"/>
        <v>0</v>
      </c>
      <c r="W91" s="3"/>
    </row>
    <row r="92" spans="1:23" ht="12.75" x14ac:dyDescent="0.2">
      <c r="A92" s="2">
        <f t="shared" si="15"/>
        <v>15</v>
      </c>
      <c r="B92" s="3"/>
      <c r="C92" s="3" t="s">
        <v>105</v>
      </c>
      <c r="D92" s="3"/>
      <c r="E92" s="3">
        <v>-38549</v>
      </c>
      <c r="F92" s="3"/>
      <c r="G92" s="3">
        <f t="shared" si="16"/>
        <v>38549</v>
      </c>
      <c r="H92" s="3"/>
      <c r="I92" s="3">
        <f t="shared" si="23"/>
        <v>0</v>
      </c>
      <c r="J92" s="3"/>
      <c r="K92" s="3">
        <f t="shared" si="17"/>
        <v>0</v>
      </c>
      <c r="L92" s="3"/>
      <c r="M92" s="3">
        <f t="shared" si="18"/>
        <v>0</v>
      </c>
      <c r="O92" s="3"/>
      <c r="P92" s="3"/>
      <c r="Q92" s="3">
        <f t="shared" si="21"/>
        <v>0</v>
      </c>
      <c r="R92" s="3"/>
      <c r="S92" s="3"/>
      <c r="T92" s="3">
        <f t="shared" si="19"/>
        <v>0</v>
      </c>
      <c r="U92" s="3">
        <f t="shared" si="22"/>
        <v>0</v>
      </c>
      <c r="V92" s="3">
        <f t="shared" si="20"/>
        <v>0</v>
      </c>
      <c r="W92" s="3"/>
    </row>
    <row r="93" spans="1:23" ht="12.75" x14ac:dyDescent="0.2">
      <c r="A93" s="2">
        <f t="shared" si="15"/>
        <v>16</v>
      </c>
      <c r="B93" s="3"/>
      <c r="C93" s="3" t="s">
        <v>106</v>
      </c>
      <c r="D93" s="3"/>
      <c r="E93" s="3">
        <v>40169</v>
      </c>
      <c r="F93" s="3"/>
      <c r="G93" s="3">
        <f t="shared" si="16"/>
        <v>-40169</v>
      </c>
      <c r="H93" s="3"/>
      <c r="I93" s="3">
        <f t="shared" si="23"/>
        <v>0</v>
      </c>
      <c r="J93" s="3"/>
      <c r="K93" s="3">
        <f t="shared" si="17"/>
        <v>0</v>
      </c>
      <c r="L93" s="3"/>
      <c r="M93" s="3">
        <f t="shared" si="18"/>
        <v>0</v>
      </c>
      <c r="O93" s="3"/>
      <c r="P93" s="3"/>
      <c r="Q93" s="3">
        <f t="shared" si="21"/>
        <v>0</v>
      </c>
      <c r="R93" s="3"/>
      <c r="S93" s="3"/>
      <c r="T93" s="3">
        <f t="shared" si="19"/>
        <v>0</v>
      </c>
      <c r="U93" s="3">
        <f t="shared" si="22"/>
        <v>0</v>
      </c>
      <c r="V93" s="3">
        <f t="shared" si="20"/>
        <v>0</v>
      </c>
      <c r="W93" s="3"/>
    </row>
    <row r="94" spans="1:23" ht="12.75" x14ac:dyDescent="0.2">
      <c r="A94" s="2">
        <f t="shared" si="15"/>
        <v>17</v>
      </c>
      <c r="B94" s="3"/>
      <c r="C94" s="3" t="s">
        <v>107</v>
      </c>
      <c r="D94" s="3"/>
      <c r="E94" s="3">
        <v>-121438</v>
      </c>
      <c r="F94" s="3"/>
      <c r="G94" s="3">
        <f t="shared" si="16"/>
        <v>121438</v>
      </c>
      <c r="H94" s="3"/>
      <c r="I94" s="3">
        <f t="shared" si="23"/>
        <v>0</v>
      </c>
      <c r="J94" s="3"/>
      <c r="K94" s="3">
        <f t="shared" si="17"/>
        <v>0</v>
      </c>
      <c r="L94" s="3"/>
      <c r="M94" s="3">
        <f t="shared" si="18"/>
        <v>0</v>
      </c>
      <c r="O94" s="3"/>
      <c r="P94" s="3"/>
      <c r="Q94" s="3">
        <f t="shared" si="21"/>
        <v>0</v>
      </c>
      <c r="R94" s="3"/>
      <c r="S94" s="3"/>
      <c r="T94" s="3">
        <f t="shared" si="19"/>
        <v>0</v>
      </c>
      <c r="U94" s="3">
        <f t="shared" si="22"/>
        <v>0</v>
      </c>
      <c r="V94" s="3">
        <f t="shared" si="20"/>
        <v>0</v>
      </c>
      <c r="W94" s="3"/>
    </row>
    <row r="95" spans="1:23" ht="12.75" x14ac:dyDescent="0.2">
      <c r="A95" s="2">
        <f t="shared" si="15"/>
        <v>18</v>
      </c>
      <c r="B95" s="3"/>
      <c r="C95" s="3" t="s">
        <v>108</v>
      </c>
      <c r="D95" s="3"/>
      <c r="E95" s="3">
        <v>-83365</v>
      </c>
      <c r="F95" s="3"/>
      <c r="G95" s="3">
        <f t="shared" si="16"/>
        <v>83365</v>
      </c>
      <c r="H95" s="3"/>
      <c r="I95" s="3">
        <f t="shared" si="23"/>
        <v>0</v>
      </c>
      <c r="J95" s="3"/>
      <c r="K95" s="3">
        <f t="shared" si="17"/>
        <v>0</v>
      </c>
      <c r="L95" s="3"/>
      <c r="M95" s="3">
        <f t="shared" si="18"/>
        <v>0</v>
      </c>
      <c r="O95" s="3"/>
      <c r="P95" s="3"/>
      <c r="Q95" s="3">
        <f t="shared" si="21"/>
        <v>0</v>
      </c>
      <c r="R95" s="3"/>
      <c r="S95" s="3"/>
      <c r="T95" s="3">
        <f t="shared" si="19"/>
        <v>0</v>
      </c>
      <c r="U95" s="3">
        <f t="shared" si="22"/>
        <v>0</v>
      </c>
      <c r="V95" s="3">
        <f t="shared" si="20"/>
        <v>0</v>
      </c>
      <c r="W95" s="3"/>
    </row>
    <row r="96" spans="1:23" ht="12.75" x14ac:dyDescent="0.2">
      <c r="A96" s="2">
        <f t="shared" si="15"/>
        <v>19</v>
      </c>
      <c r="B96" s="3"/>
      <c r="C96" s="3" t="s">
        <v>109</v>
      </c>
      <c r="D96" s="3"/>
      <c r="E96" s="3">
        <v>4619</v>
      </c>
      <c r="F96" s="3"/>
      <c r="G96" s="3">
        <f t="shared" si="16"/>
        <v>-4619</v>
      </c>
      <c r="H96" s="3"/>
      <c r="I96" s="3">
        <f t="shared" si="23"/>
        <v>0</v>
      </c>
      <c r="J96" s="3"/>
      <c r="K96" s="3">
        <f t="shared" si="17"/>
        <v>0</v>
      </c>
      <c r="L96" s="3"/>
      <c r="M96" s="3">
        <f t="shared" si="18"/>
        <v>0</v>
      </c>
      <c r="O96" s="3"/>
      <c r="P96" s="3"/>
      <c r="Q96" s="3">
        <f t="shared" si="21"/>
        <v>0</v>
      </c>
      <c r="R96" s="3"/>
      <c r="S96" s="3"/>
      <c r="T96" s="3">
        <f t="shared" si="19"/>
        <v>0</v>
      </c>
      <c r="U96" s="3">
        <f t="shared" si="22"/>
        <v>0</v>
      </c>
      <c r="V96" s="3">
        <f t="shared" si="20"/>
        <v>0</v>
      </c>
      <c r="W96" s="3"/>
    </row>
    <row r="97" spans="1:23" ht="12.75" x14ac:dyDescent="0.2">
      <c r="A97" s="2">
        <f t="shared" si="15"/>
        <v>20</v>
      </c>
      <c r="B97" s="3"/>
      <c r="C97" s="3" t="s">
        <v>110</v>
      </c>
      <c r="D97" s="3"/>
      <c r="E97" s="3">
        <v>2692</v>
      </c>
      <c r="F97" s="3"/>
      <c r="G97" s="3">
        <f t="shared" si="16"/>
        <v>-2692</v>
      </c>
      <c r="H97" s="3"/>
      <c r="I97" s="3">
        <f t="shared" si="23"/>
        <v>0</v>
      </c>
      <c r="J97" s="3"/>
      <c r="K97" s="3">
        <f t="shared" si="17"/>
        <v>0</v>
      </c>
      <c r="L97" s="3"/>
      <c r="M97" s="3">
        <f t="shared" si="18"/>
        <v>0</v>
      </c>
      <c r="O97" s="3"/>
      <c r="P97" s="3"/>
      <c r="Q97" s="3">
        <f t="shared" si="21"/>
        <v>0</v>
      </c>
      <c r="R97" s="3"/>
      <c r="S97" s="3"/>
      <c r="T97" s="3">
        <f t="shared" si="19"/>
        <v>0</v>
      </c>
      <c r="U97" s="3">
        <f t="shared" si="22"/>
        <v>0</v>
      </c>
      <c r="V97" s="3">
        <f t="shared" si="20"/>
        <v>0</v>
      </c>
      <c r="W97" s="3"/>
    </row>
    <row r="98" spans="1:23" ht="12.75" x14ac:dyDescent="0.2">
      <c r="A98" s="2">
        <f t="shared" si="15"/>
        <v>21</v>
      </c>
      <c r="B98" s="3"/>
      <c r="C98" s="3" t="s">
        <v>111</v>
      </c>
      <c r="D98" s="3"/>
      <c r="E98" s="3">
        <v>215522</v>
      </c>
      <c r="F98" s="3"/>
      <c r="G98" s="3">
        <f t="shared" si="16"/>
        <v>-215522</v>
      </c>
      <c r="H98" s="3"/>
      <c r="I98" s="3">
        <f t="shared" si="23"/>
        <v>0</v>
      </c>
      <c r="J98" s="3"/>
      <c r="K98" s="3">
        <f t="shared" si="17"/>
        <v>0</v>
      </c>
      <c r="L98" s="3"/>
      <c r="M98" s="3">
        <f t="shared" si="18"/>
        <v>0</v>
      </c>
      <c r="O98" s="3"/>
      <c r="P98" s="3"/>
      <c r="Q98" s="3">
        <f t="shared" si="21"/>
        <v>0</v>
      </c>
      <c r="R98" s="3"/>
      <c r="S98" s="3"/>
      <c r="T98" s="3">
        <f t="shared" si="19"/>
        <v>0</v>
      </c>
      <c r="U98" s="3">
        <f t="shared" si="22"/>
        <v>0</v>
      </c>
      <c r="V98" s="3">
        <f t="shared" si="20"/>
        <v>0</v>
      </c>
      <c r="W98" s="3"/>
    </row>
    <row r="99" spans="1:23" ht="12.75" x14ac:dyDescent="0.2">
      <c r="A99" s="2">
        <f t="shared" si="15"/>
        <v>22</v>
      </c>
      <c r="B99" s="3"/>
      <c r="C99" s="3" t="s">
        <v>112</v>
      </c>
      <c r="D99" s="3"/>
      <c r="E99" s="3">
        <v>-82230</v>
      </c>
      <c r="F99" s="3"/>
      <c r="G99" s="3">
        <f t="shared" si="16"/>
        <v>82230</v>
      </c>
      <c r="H99" s="3"/>
      <c r="I99" s="3">
        <f t="shared" si="23"/>
        <v>0</v>
      </c>
      <c r="J99" s="3"/>
      <c r="K99" s="3">
        <f t="shared" si="17"/>
        <v>0</v>
      </c>
      <c r="L99" s="3"/>
      <c r="M99" s="3">
        <f t="shared" si="18"/>
        <v>0</v>
      </c>
      <c r="O99" s="3"/>
      <c r="P99" s="3"/>
      <c r="Q99" s="3">
        <f t="shared" si="21"/>
        <v>0</v>
      </c>
      <c r="R99" s="3"/>
      <c r="S99" s="3"/>
      <c r="T99" s="3">
        <f t="shared" si="19"/>
        <v>0</v>
      </c>
      <c r="U99" s="3">
        <f t="shared" si="22"/>
        <v>0</v>
      </c>
      <c r="V99" s="3">
        <f t="shared" si="20"/>
        <v>0</v>
      </c>
      <c r="W99" s="3"/>
    </row>
    <row r="100" spans="1:23" ht="12.75" x14ac:dyDescent="0.2">
      <c r="A100" s="2">
        <f t="shared" si="15"/>
        <v>23</v>
      </c>
      <c r="B100" s="3"/>
      <c r="C100" s="3" t="s">
        <v>113</v>
      </c>
      <c r="D100" s="3"/>
      <c r="E100" s="3">
        <v>-26754</v>
      </c>
      <c r="F100" s="3"/>
      <c r="G100" s="3">
        <f t="shared" si="16"/>
        <v>26754</v>
      </c>
      <c r="H100" s="3"/>
      <c r="I100" s="3">
        <f t="shared" si="23"/>
        <v>0</v>
      </c>
      <c r="J100" s="3"/>
      <c r="K100" s="3">
        <f t="shared" si="17"/>
        <v>0</v>
      </c>
      <c r="L100" s="3"/>
      <c r="M100" s="3">
        <f t="shared" si="18"/>
        <v>0</v>
      </c>
      <c r="O100" s="3"/>
      <c r="P100" s="3"/>
      <c r="Q100" s="3">
        <f t="shared" si="21"/>
        <v>0</v>
      </c>
      <c r="R100" s="3"/>
      <c r="S100" s="3"/>
      <c r="T100" s="3">
        <f t="shared" si="19"/>
        <v>0</v>
      </c>
      <c r="U100" s="3">
        <f t="shared" si="22"/>
        <v>0</v>
      </c>
      <c r="V100" s="3">
        <f t="shared" si="20"/>
        <v>0</v>
      </c>
      <c r="W100" s="3"/>
    </row>
    <row r="101" spans="1:23" ht="12.75" x14ac:dyDescent="0.2">
      <c r="A101" s="2">
        <f t="shared" si="15"/>
        <v>24</v>
      </c>
      <c r="B101" s="3"/>
      <c r="C101" s="3" t="s">
        <v>114</v>
      </c>
      <c r="D101" s="3"/>
      <c r="E101" s="3">
        <v>0</v>
      </c>
      <c r="F101" s="3"/>
      <c r="G101" s="3">
        <f t="shared" si="16"/>
        <v>0</v>
      </c>
      <c r="H101" s="3"/>
      <c r="I101" s="3">
        <f t="shared" si="23"/>
        <v>0</v>
      </c>
      <c r="J101" s="3"/>
      <c r="K101" s="3">
        <f t="shared" si="17"/>
        <v>0</v>
      </c>
      <c r="L101" s="3"/>
      <c r="M101" s="3">
        <f t="shared" si="18"/>
        <v>0</v>
      </c>
      <c r="O101" s="3"/>
      <c r="P101" s="3"/>
      <c r="Q101" s="3">
        <f t="shared" si="21"/>
        <v>0</v>
      </c>
      <c r="R101" s="3"/>
      <c r="S101" s="3"/>
      <c r="T101" s="3">
        <f t="shared" si="19"/>
        <v>0</v>
      </c>
      <c r="U101" s="3">
        <f t="shared" si="22"/>
        <v>0</v>
      </c>
      <c r="V101" s="3">
        <f t="shared" si="20"/>
        <v>0</v>
      </c>
      <c r="W101" s="3"/>
    </row>
    <row r="102" spans="1:23" ht="12.75" x14ac:dyDescent="0.2">
      <c r="A102" s="2">
        <f t="shared" si="15"/>
        <v>25</v>
      </c>
      <c r="B102" s="3"/>
      <c r="C102" s="3" t="s">
        <v>115</v>
      </c>
      <c r="D102" s="3"/>
      <c r="E102" s="3">
        <v>-10433</v>
      </c>
      <c r="F102" s="3"/>
      <c r="G102" s="3">
        <f t="shared" si="16"/>
        <v>10433</v>
      </c>
      <c r="H102" s="3"/>
      <c r="I102" s="3">
        <f t="shared" si="23"/>
        <v>0</v>
      </c>
      <c r="J102" s="3"/>
      <c r="K102" s="3">
        <f t="shared" si="17"/>
        <v>0</v>
      </c>
      <c r="L102" s="3"/>
      <c r="M102" s="3">
        <f t="shared" si="18"/>
        <v>0</v>
      </c>
      <c r="O102" s="3"/>
      <c r="P102" s="3"/>
      <c r="Q102" s="3">
        <f t="shared" si="21"/>
        <v>0</v>
      </c>
      <c r="R102" s="3"/>
      <c r="S102" s="3"/>
      <c r="T102" s="3">
        <f t="shared" si="19"/>
        <v>0</v>
      </c>
      <c r="U102" s="3">
        <f t="shared" si="22"/>
        <v>0</v>
      </c>
      <c r="V102" s="3">
        <f t="shared" si="20"/>
        <v>0</v>
      </c>
      <c r="W102" s="3"/>
    </row>
    <row r="103" spans="1:23" ht="12.75" x14ac:dyDescent="0.2">
      <c r="A103" s="2">
        <f t="shared" si="15"/>
        <v>26</v>
      </c>
      <c r="B103" s="3"/>
      <c r="C103" s="3" t="s">
        <v>116</v>
      </c>
      <c r="D103" s="3"/>
      <c r="E103" s="3">
        <v>-93544</v>
      </c>
      <c r="F103" s="3"/>
      <c r="G103" s="3">
        <f t="shared" si="16"/>
        <v>93544</v>
      </c>
      <c r="H103" s="3"/>
      <c r="I103" s="3">
        <f t="shared" si="23"/>
        <v>0</v>
      </c>
      <c r="J103" s="3"/>
      <c r="K103" s="3">
        <f t="shared" si="17"/>
        <v>0</v>
      </c>
      <c r="L103" s="3"/>
      <c r="M103" s="3">
        <f t="shared" si="18"/>
        <v>0</v>
      </c>
      <c r="O103" s="3"/>
      <c r="P103" s="3"/>
      <c r="Q103" s="3">
        <f t="shared" si="21"/>
        <v>0</v>
      </c>
      <c r="R103" s="3"/>
      <c r="S103" s="3"/>
      <c r="T103" s="3">
        <f t="shared" si="19"/>
        <v>0</v>
      </c>
      <c r="U103" s="3">
        <f t="shared" si="22"/>
        <v>0</v>
      </c>
      <c r="V103" s="3">
        <f t="shared" si="20"/>
        <v>0</v>
      </c>
      <c r="W103" s="3"/>
    </row>
    <row r="104" spans="1:23" ht="12.75" x14ac:dyDescent="0.2">
      <c r="A104" s="2">
        <f t="shared" si="15"/>
        <v>27</v>
      </c>
      <c r="B104" s="3"/>
      <c r="C104" s="3" t="s">
        <v>117</v>
      </c>
      <c r="D104" s="3"/>
      <c r="E104" s="18">
        <v>161700</v>
      </c>
      <c r="F104" s="3"/>
      <c r="G104" s="8">
        <f t="shared" si="16"/>
        <v>-161700</v>
      </c>
      <c r="H104" s="3"/>
      <c r="I104" s="18">
        <f t="shared" si="23"/>
        <v>0</v>
      </c>
      <c r="J104" s="17"/>
      <c r="K104" s="18">
        <f t="shared" si="17"/>
        <v>0</v>
      </c>
      <c r="L104" s="17"/>
      <c r="M104" s="18">
        <f t="shared" si="18"/>
        <v>0</v>
      </c>
      <c r="O104" s="18"/>
      <c r="P104" s="18"/>
      <c r="Q104" s="18">
        <f t="shared" si="21"/>
        <v>0</v>
      </c>
      <c r="R104" s="18"/>
      <c r="S104" s="18"/>
      <c r="T104" s="18">
        <f t="shared" si="19"/>
        <v>0</v>
      </c>
      <c r="U104" s="18">
        <f t="shared" si="22"/>
        <v>0</v>
      </c>
      <c r="V104" s="18">
        <f t="shared" si="20"/>
        <v>0</v>
      </c>
      <c r="W104" s="3"/>
    </row>
    <row r="105" spans="1:23" ht="12.75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.75" x14ac:dyDescent="0.2">
      <c r="A106" s="2">
        <f>A104+1</f>
        <v>28</v>
      </c>
      <c r="B106" s="3"/>
      <c r="C106" s="3" t="s">
        <v>118</v>
      </c>
      <c r="D106" s="3"/>
      <c r="E106" s="8">
        <f>SUM(E85:E104)</f>
        <v>2634608</v>
      </c>
      <c r="F106" s="3"/>
      <c r="G106" s="8">
        <f>SUM(G85:G104)</f>
        <v>-2634608</v>
      </c>
      <c r="H106" s="3"/>
      <c r="I106" s="8">
        <f>SUM(I85:I104)</f>
        <v>0</v>
      </c>
      <c r="J106" s="17"/>
      <c r="K106" s="8">
        <f>SUM(K85:K104)</f>
        <v>0</v>
      </c>
      <c r="L106" s="17"/>
      <c r="M106" s="8">
        <f>SUM(M85:M104)</f>
        <v>0</v>
      </c>
      <c r="O106" s="8">
        <f t="shared" ref="O106:V106" si="24">SUM(O85:O104)</f>
        <v>0</v>
      </c>
      <c r="P106" s="8">
        <f t="shared" si="24"/>
        <v>0</v>
      </c>
      <c r="Q106" s="8">
        <f t="shared" si="24"/>
        <v>0</v>
      </c>
      <c r="R106" s="8">
        <f t="shared" si="24"/>
        <v>0</v>
      </c>
      <c r="S106" s="8">
        <f t="shared" si="24"/>
        <v>0</v>
      </c>
      <c r="T106" s="8">
        <f t="shared" si="24"/>
        <v>0</v>
      </c>
      <c r="U106" s="8">
        <f t="shared" si="24"/>
        <v>0</v>
      </c>
      <c r="V106" s="8">
        <f t="shared" si="24"/>
        <v>0</v>
      </c>
      <c r="W106" s="3"/>
    </row>
    <row r="107" spans="1:23" ht="12.75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.75" x14ac:dyDescent="0.2">
      <c r="A108" s="2">
        <f>A106+1</f>
        <v>29</v>
      </c>
      <c r="B108" s="3"/>
      <c r="C108" s="3" t="s">
        <v>119</v>
      </c>
      <c r="D108" s="3"/>
      <c r="E108" s="3">
        <f>E82+E106</f>
        <v>2593229</v>
      </c>
      <c r="F108" s="3"/>
      <c r="G108" s="3">
        <f>G82+G106</f>
        <v>-2532969</v>
      </c>
      <c r="H108" s="3"/>
      <c r="I108" s="3">
        <f>I82+I106</f>
        <v>60260</v>
      </c>
      <c r="J108" s="3"/>
      <c r="K108" s="3">
        <f>K82+K106</f>
        <v>0</v>
      </c>
      <c r="L108" s="3"/>
      <c r="M108" s="3">
        <f>M82+M106</f>
        <v>60260</v>
      </c>
      <c r="O108" s="3">
        <f t="shared" ref="O108:V108" si="25">O82+O106</f>
        <v>0</v>
      </c>
      <c r="P108" s="3">
        <f t="shared" si="25"/>
        <v>0</v>
      </c>
      <c r="Q108" s="3">
        <f t="shared" si="25"/>
        <v>0</v>
      </c>
      <c r="R108" s="3">
        <f t="shared" si="25"/>
        <v>0</v>
      </c>
      <c r="S108" s="3">
        <f t="shared" si="25"/>
        <v>0</v>
      </c>
      <c r="T108" s="3">
        <f t="shared" si="25"/>
        <v>0</v>
      </c>
      <c r="U108" s="3">
        <f t="shared" si="25"/>
        <v>0</v>
      </c>
      <c r="V108" s="3">
        <f t="shared" si="25"/>
        <v>0</v>
      </c>
      <c r="W108" s="3"/>
    </row>
    <row r="109" spans="1:23" ht="11.25" x14ac:dyDescent="0.2">
      <c r="A109" s="29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23" ht="12.75" x14ac:dyDescent="0.2">
      <c r="A110" s="11">
        <f>A108+1</f>
        <v>30</v>
      </c>
      <c r="B110" s="30"/>
      <c r="C110" s="17" t="s">
        <v>120</v>
      </c>
      <c r="D110" s="30"/>
      <c r="E110" s="17">
        <v>3099</v>
      </c>
      <c r="F110" s="17"/>
      <c r="G110" s="3">
        <f>I110-E110</f>
        <v>-3099</v>
      </c>
      <c r="H110" s="17"/>
      <c r="I110" s="17">
        <v>0</v>
      </c>
      <c r="J110" s="17"/>
      <c r="K110" s="3">
        <f>M110-I110</f>
        <v>0</v>
      </c>
      <c r="L110" s="17"/>
      <c r="M110" s="17">
        <f>I110</f>
        <v>0</v>
      </c>
      <c r="N110" s="31"/>
      <c r="O110" s="3">
        <v>0</v>
      </c>
      <c r="P110" s="3">
        <v>0</v>
      </c>
      <c r="Q110" s="3">
        <f>O110-P110</f>
        <v>0</v>
      </c>
      <c r="R110" s="3">
        <v>0</v>
      </c>
      <c r="S110" s="3">
        <v>0</v>
      </c>
      <c r="T110" s="3">
        <f>S110*5/12</f>
        <v>0</v>
      </c>
      <c r="U110" s="3">
        <v>0</v>
      </c>
      <c r="V110" s="3">
        <f>Q110+R110+U110</f>
        <v>0</v>
      </c>
    </row>
    <row r="111" spans="1:23" ht="11.25" x14ac:dyDescent="0.2">
      <c r="A111" s="32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23" ht="12.75" x14ac:dyDescent="0.2">
      <c r="A112" s="2">
        <f>A110+1</f>
        <v>31</v>
      </c>
      <c r="B112" s="3"/>
      <c r="C112" s="3" t="s">
        <v>121</v>
      </c>
      <c r="D112" s="3"/>
      <c r="E112" s="3">
        <f>E108+E110</f>
        <v>2596328</v>
      </c>
      <c r="F112" s="3"/>
      <c r="G112" s="3">
        <f>G86+G110</f>
        <v>-1822065</v>
      </c>
      <c r="H112" s="3"/>
      <c r="I112" s="3">
        <f>I108+I110</f>
        <v>60260</v>
      </c>
      <c r="J112" s="3"/>
      <c r="K112" s="3">
        <f>K86+K110</f>
        <v>0</v>
      </c>
      <c r="L112" s="3"/>
      <c r="M112" s="3">
        <f>M108+M110</f>
        <v>60260</v>
      </c>
      <c r="O112" s="3">
        <f t="shared" ref="O112:V112" si="26">O108+O110</f>
        <v>0</v>
      </c>
      <c r="P112" s="3">
        <f t="shared" si="26"/>
        <v>0</v>
      </c>
      <c r="Q112" s="3">
        <f t="shared" si="26"/>
        <v>0</v>
      </c>
      <c r="R112" s="3">
        <f t="shared" si="26"/>
        <v>0</v>
      </c>
      <c r="S112" s="3">
        <f t="shared" si="26"/>
        <v>0</v>
      </c>
      <c r="T112" s="3">
        <f t="shared" si="26"/>
        <v>0</v>
      </c>
      <c r="U112" s="3">
        <f t="shared" si="26"/>
        <v>0</v>
      </c>
      <c r="V112" s="3">
        <f t="shared" si="26"/>
        <v>0</v>
      </c>
    </row>
    <row r="113" spans="1:13" ht="11.25" x14ac:dyDescent="0.2">
      <c r="A113" s="32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1.25" x14ac:dyDescent="0.2">
      <c r="A114" s="32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 ht="11.25" x14ac:dyDescent="0.2">
      <c r="A115" s="32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1.25" x14ac:dyDescent="0.2">
      <c r="A116" s="32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 ht="11.25" x14ac:dyDescent="0.2">
      <c r="A117" s="32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 ht="11.25" x14ac:dyDescent="0.2">
      <c r="A118" s="32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ht="11.25" x14ac:dyDescent="0.2">
      <c r="A119" s="32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 ht="11.25" x14ac:dyDescent="0.2">
      <c r="A120" s="32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ht="11.25" x14ac:dyDescent="0.2">
      <c r="A121" s="32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ht="11.25" x14ac:dyDescent="0.2">
      <c r="A122" s="32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 ht="11.25" x14ac:dyDescent="0.2">
      <c r="A123" s="32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ht="11.25" x14ac:dyDescent="0.2">
      <c r="A124" s="32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 ht="11.25" x14ac:dyDescent="0.2">
      <c r="A125" s="32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ht="11.25" x14ac:dyDescent="0.2">
      <c r="A126" s="32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1:13" ht="11.25" x14ac:dyDescent="0.2">
      <c r="A127" s="32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1:13" ht="11.25" x14ac:dyDescent="0.2">
      <c r="A128" s="32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1:13" ht="11.25" x14ac:dyDescent="0.2">
      <c r="A129" s="32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 ht="11.25" x14ac:dyDescent="0.2">
      <c r="A130" s="32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ht="11.25" x14ac:dyDescent="0.2">
      <c r="A131" s="32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 ht="11.25" x14ac:dyDescent="0.2">
      <c r="A132" s="32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ht="11.25" x14ac:dyDescent="0.2">
      <c r="A133" s="32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 ht="11.25" x14ac:dyDescent="0.2">
      <c r="A134" s="32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 ht="11.25" x14ac:dyDescent="0.2">
      <c r="A135" s="32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ht="11.25" x14ac:dyDescent="0.2">
      <c r="A136" s="32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 ht="11.25" x14ac:dyDescent="0.2">
      <c r="A137" s="32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ht="11.25" x14ac:dyDescent="0.2">
      <c r="A138" s="32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 ht="11.25" x14ac:dyDescent="0.2">
      <c r="A139" s="32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 ht="11.25" x14ac:dyDescent="0.2">
      <c r="A140" s="32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 ht="11.25" x14ac:dyDescent="0.2">
      <c r="A141" s="32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 ht="11.25" x14ac:dyDescent="0.2">
      <c r="A142" s="32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 ht="11.25" x14ac:dyDescent="0.2">
      <c r="A143" s="32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ht="11.25" x14ac:dyDescent="0.2">
      <c r="A144" s="32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 ht="11.25" x14ac:dyDescent="0.2">
      <c r="A145" s="32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ht="11.25" x14ac:dyDescent="0.2">
      <c r="A146" s="32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 ht="11.25" x14ac:dyDescent="0.2">
      <c r="A147" s="32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ht="11.25" x14ac:dyDescent="0.2">
      <c r="A148" s="32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 ht="11.25" x14ac:dyDescent="0.2">
      <c r="A149" s="32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 ht="11.25" x14ac:dyDescent="0.2">
      <c r="A150" s="32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 ht="11.25" x14ac:dyDescent="0.2">
      <c r="A151" s="32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ht="11.25" x14ac:dyDescent="0.2">
      <c r="A152" s="32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 ht="11.25" x14ac:dyDescent="0.2">
      <c r="A153" s="32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 ht="11.25" x14ac:dyDescent="0.2">
      <c r="A154" s="32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 ht="11.25" x14ac:dyDescent="0.2">
      <c r="A155" s="32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 ht="11.25" x14ac:dyDescent="0.2">
      <c r="A156" s="32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 ht="11.25" x14ac:dyDescent="0.2">
      <c r="A157" s="32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 ht="11.25" x14ac:dyDescent="0.2">
      <c r="A158" s="32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1:13" ht="11.25" x14ac:dyDescent="0.2">
      <c r="A159" s="32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1:13" ht="11.25" x14ac:dyDescent="0.2">
      <c r="A160" s="32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1:13" x14ac:dyDescent="0.15">
      <c r="A161" s="3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x14ac:dyDescent="0.15">
      <c r="A162" s="3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x14ac:dyDescent="0.15">
      <c r="A163" s="3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x14ac:dyDescent="0.15">
      <c r="A164" s="3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15">
      <c r="A165" s="3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x14ac:dyDescent="0.15">
      <c r="A166" s="3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x14ac:dyDescent="0.15">
      <c r="A167" s="3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x14ac:dyDescent="0.15">
      <c r="A168" s="3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x14ac:dyDescent="0.15">
      <c r="A169" s="3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x14ac:dyDescent="0.15">
      <c r="A170" s="3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x14ac:dyDescent="0.15">
      <c r="A171" s="3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x14ac:dyDescent="0.15">
      <c r="A172" s="3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x14ac:dyDescent="0.15">
      <c r="A173" s="3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x14ac:dyDescent="0.15">
      <c r="A174" s="3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x14ac:dyDescent="0.15">
      <c r="A175" s="3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x14ac:dyDescent="0.15">
      <c r="A176" s="3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x14ac:dyDescent="0.15">
      <c r="A177" s="3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x14ac:dyDescent="0.15">
      <c r="A178" s="3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x14ac:dyDescent="0.15">
      <c r="A179" s="3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x14ac:dyDescent="0.15">
      <c r="A180" s="3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x14ac:dyDescent="0.15">
      <c r="A181" s="3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x14ac:dyDescent="0.15">
      <c r="A182" s="3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x14ac:dyDescent="0.15">
      <c r="A183" s="3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x14ac:dyDescent="0.15">
      <c r="A184" s="3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x14ac:dyDescent="0.15">
      <c r="A185" s="3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x14ac:dyDescent="0.15">
      <c r="A186" s="3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x14ac:dyDescent="0.15">
      <c r="A187" s="3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x14ac:dyDescent="0.15">
      <c r="A188" s="3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x14ac:dyDescent="0.15">
      <c r="A189" s="3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x14ac:dyDescent="0.15">
      <c r="A190" s="3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x14ac:dyDescent="0.15">
      <c r="A191" s="3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x14ac:dyDescent="0.15">
      <c r="A192" s="3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x14ac:dyDescent="0.15">
      <c r="A193" s="3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x14ac:dyDescent="0.15">
      <c r="A194" s="3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x14ac:dyDescent="0.15">
      <c r="A195" s="3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x14ac:dyDescent="0.15">
      <c r="A196" s="3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x14ac:dyDescent="0.15">
      <c r="A197" s="3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x14ac:dyDescent="0.15">
      <c r="A198" s="3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x14ac:dyDescent="0.15">
      <c r="A199" s="3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</sheetData>
  <mergeCells count="9">
    <mergeCell ref="A63:M63"/>
    <mergeCell ref="A64:M64"/>
    <mergeCell ref="A65:M65"/>
    <mergeCell ref="A1:M1"/>
    <mergeCell ref="A2:M2"/>
    <mergeCell ref="A3:M3"/>
    <mergeCell ref="A4:M4"/>
    <mergeCell ref="E9:I9"/>
    <mergeCell ref="A62:M6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8528136648D4D8968E5872081A263" ma:contentTypeVersion="12" ma:contentTypeDescription="Create a new document." ma:contentTypeScope="" ma:versionID="3effcf09d92653f4b14d9bb14a592efd">
  <xsd:schema xmlns:xsd="http://www.w3.org/2001/XMLSchema" xmlns:xs="http://www.w3.org/2001/XMLSchema" xmlns:p="http://schemas.microsoft.com/office/2006/metadata/properties" xmlns:ns2="28d7d2f3-27e7-4f6a-8ecf-2b38431ddf24" xmlns:ns3="60286e02-0208-42e7-a153-a32c68c2dac1" targetNamespace="http://schemas.microsoft.com/office/2006/metadata/properties" ma:root="true" ma:fieldsID="35f3e98e9f75a3b3fa8893d608c3f6bb" ns2:_="" ns3:_="">
    <xsd:import namespace="28d7d2f3-27e7-4f6a-8ecf-2b38431ddf24"/>
    <xsd:import namespace="60286e02-0208-42e7-a153-a32c68c2da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7d2f3-27e7-4f6a-8ecf-2b38431dd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86e02-0208-42e7-a153-a32c68c2d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B6830-26AA-4D48-B563-CC98867FFE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6DC0F8-5F7F-4185-89CF-41C15D3EB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d7d2f3-27e7-4f6a-8ecf-2b38431ddf24"/>
    <ds:schemaRef ds:uri="60286e02-0208-42e7-a153-a32c68c2d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D1FDA6-BF63-428E-AC04-F28C4700E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7.2 - Fed &amp; St Income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Panpilas Fischer</dc:creator>
  <cp:lastModifiedBy>Braun, Monica</cp:lastModifiedBy>
  <dcterms:created xsi:type="dcterms:W3CDTF">2021-10-12T20:16:09Z</dcterms:created>
  <dcterms:modified xsi:type="dcterms:W3CDTF">2021-10-14T13:00:38Z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0x0101002168528136648D4D8968E5872081A263</vt:lpwstr>
  </property>
</Properties>
</file>