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M:\Client Data\Delta Rate Case -167632\Base Period Update\"/>
    </mc:Choice>
  </mc:AlternateContent>
  <xr:revisionPtr revIDLastSave="0" documentId="14_{2A33918D-1017-4571-A901-2ED312D83729}" xr6:coauthVersionLast="36" xr6:coauthVersionMax="36" xr10:uidLastSave="{00000000-0000-0000-0000-000000000000}"/>
  <bookViews>
    <workbookView xWindow="0" yWindow="0" windowWidth="19200" windowHeight="10785" firstSheet="7" activeTab="8" xr2:uid="{00000000-000D-0000-FFFF-FFFF00000000}"/>
  </bookViews>
  <sheets>
    <sheet name="Tab 54 - Sched A Overall " sheetId="40" state="hidden" r:id="rId1"/>
    <sheet name="Tab 56 - Sched C-1 Summary" sheetId="25" state="hidden" r:id="rId2"/>
    <sheet name="Tab 56 - Sched C-2 Inc Stmnt" sheetId="35" state="hidden" r:id="rId3"/>
    <sheet name="Tab 56 - Sched C-3 By Acct" sheetId="36" state="hidden" r:id="rId4"/>
    <sheet name="Tab 56 - Sched C-4 Acct Bal #1" sheetId="37" state="hidden" r:id="rId5"/>
    <sheet name="Tab 56 - Sched C-4 Acct Bal #2" sheetId="38" state="hidden" r:id="rId6"/>
    <sheet name="Tab 56 - Sched C-4 Acct Bal #3" sheetId="39" state="hidden" r:id="rId7"/>
    <sheet name="Tab 57 - Sched D-1 Adj by Act" sheetId="24" r:id="rId8"/>
    <sheet name="Tab 57 - Sched D-2 Adjustments" sheetId="26" r:id="rId9"/>
    <sheet name="Op Revenue" sheetId="21" state="hidden" r:id="rId10"/>
    <sheet name="Prime Group Revenue Calc" sheetId="23" state="hidden" r:id="rId11"/>
    <sheet name="Gas Cost" sheetId="22" state="hidden" r:id="rId12"/>
    <sheet name="Peoples" sheetId="8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 localSheetId="0">'[1]TRANSPORTS-revised'!#REF!</definedName>
    <definedName name="\A" localSheetId="1">'[1]TRANSPORTS-revised'!#REF!</definedName>
    <definedName name="\A" localSheetId="2">'[1]TRANSPORTS-revised'!#REF!</definedName>
    <definedName name="\A" localSheetId="3">'[1]TRANSPORTS-revised'!#REF!</definedName>
    <definedName name="\A" localSheetId="4">'[1]TRANSPORTS-revised'!#REF!</definedName>
    <definedName name="\A" localSheetId="5">'[1]TRANSPORTS-revised'!#REF!</definedName>
    <definedName name="\A" localSheetId="6">'[1]TRANSPORTS-revised'!#REF!</definedName>
    <definedName name="\A" localSheetId="7">'[1]TRANSPORTS-revised'!#REF!</definedName>
    <definedName name="\A">'[1]TRANSPORTS-revised'!#REF!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f" localSheetId="0">'[2]E-2'!#REF!</definedName>
    <definedName name="\f" localSheetId="1">'[2]E-2'!#REF!</definedName>
    <definedName name="\f" localSheetId="2">'[2]E-2'!#REF!</definedName>
    <definedName name="\f" localSheetId="3">'[2]E-2'!#REF!</definedName>
    <definedName name="\f" localSheetId="4">'[2]E-2'!#REF!</definedName>
    <definedName name="\f" localSheetId="5">'[2]E-2'!#REF!</definedName>
    <definedName name="\f" localSheetId="6">'[2]E-2'!#REF!</definedName>
    <definedName name="\f" localSheetId="7">'[2]E-2'!#REF!</definedName>
    <definedName name="\f">'[2]E-2'!#REF!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>#REF!</definedName>
    <definedName name="\s" localSheetId="0">'[2]E-2'!#REF!</definedName>
    <definedName name="\s" localSheetId="1">'[2]E-2'!#REF!</definedName>
    <definedName name="\s" localSheetId="2">'[2]E-2'!#REF!</definedName>
    <definedName name="\s" localSheetId="3">'[2]E-2'!#REF!</definedName>
    <definedName name="\s" localSheetId="4">'[2]E-2'!#REF!</definedName>
    <definedName name="\s" localSheetId="5">'[2]E-2'!#REF!</definedName>
    <definedName name="\s" localSheetId="6">'[2]E-2'!#REF!</definedName>
    <definedName name="\s" localSheetId="7">'[2]E-2'!#REF!</definedName>
    <definedName name="\s">'[2]E-2'!#REF!</definedName>
    <definedName name="\t" localSheetId="0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7">#REF!</definedName>
    <definedName name="\t">#REF!</definedName>
    <definedName name="__123Graph_A">[3]DSAR!$G$6:$G$32</definedName>
    <definedName name="__123Graph_ACCMS">[3]DSAR!$J$6:$J$32</definedName>
    <definedName name="__123Graph_ACCSP">[3]DSAR!$K$6:$K$32</definedName>
    <definedName name="__123Graph_ACG">[3]DSAR!$I$6:$I$32</definedName>
    <definedName name="__123Graph_ACM">[3]DSAR!$D$6:$D$32</definedName>
    <definedName name="__123Graph_ACMS">[3]DSAR!$H$6:$H$32</definedName>
    <definedName name="__123Graph_ACSP">[3]DSAR!$G$6:$G$32</definedName>
    <definedName name="__123Graph_AHG">[3]DSAR!$B$6:$B$32</definedName>
    <definedName name="__123Graph_AHMS">[3]DSAR!$C$6:$C$32</definedName>
    <definedName name="__123Graph_AILL">[3]DSAR!$AL$6:$AL$23</definedName>
    <definedName name="__123Graph_AIOWA">[3]DSAR!$W$6:$W$31</definedName>
    <definedName name="__123Graph_AKEOTA">[3]DSAR!$F$6:$F$32</definedName>
    <definedName name="__123Graph_ALOUD">[3]DSAR!$E$6:$E$32</definedName>
    <definedName name="__123Graph_ANL">[3]DSAR!$M$6:$M$32</definedName>
    <definedName name="__123Graph_ASAY">[3]DSAR!$L$6:$L$32</definedName>
    <definedName name="__123Graph_ATOTSYS">[3]DSAR!$T$6:$T$23</definedName>
    <definedName name="__123Graph_B">[3]DSAR!$BK$6:$BK$32</definedName>
    <definedName name="__123Graph_BCCMS">[3]DSAR!$BM$6:$BM$32</definedName>
    <definedName name="__123Graph_BCCSP">[3]DSAR!$BN$6:$BN$32</definedName>
    <definedName name="__123Graph_BCG">[3]DSAR!$BO$6:$BO$32</definedName>
    <definedName name="__123Graph_BCM">[3]DSAR!$BQ$6:$BQ$32</definedName>
    <definedName name="__123Graph_BCMS">[3]DSAR!$BL$6:$BL$32</definedName>
    <definedName name="__123Graph_BCSP">[3]DSAR!$BK$6:$BK$32</definedName>
    <definedName name="__123Graph_BHG">[3]DSAR!$BS$6:$BS$32</definedName>
    <definedName name="__123Graph_BHMS">[3]DSAR!$BR$6:$BR$32</definedName>
    <definedName name="__123Graph_BILL">[3]DSAR!$AM$6:$AM$32</definedName>
    <definedName name="__123Graph_BIOWA">[3]DSAR!$X$6:$X$32</definedName>
    <definedName name="__123Graph_BKEOTA">[3]DSAR!$BJ$6:$BJ$32</definedName>
    <definedName name="__123Graph_BLOUD">[3]DSAR!$BP$6:$BP$32</definedName>
    <definedName name="__123Graph_BNL">[3]DSAR!$AA$6:$AA$32</definedName>
    <definedName name="__123Graph_BSAY">[3]DSAR!$AF$6:$AF$32</definedName>
    <definedName name="__123Graph_BTOTSYS">[3]DSAR!$U$6:$U$32</definedName>
    <definedName name="__123Graph_C">[3]DSAR!$AW$6:$AW$23</definedName>
    <definedName name="__123Graph_CCCMS">[3]DSAR!$AY$6:$AY$29</definedName>
    <definedName name="__123Graph_CCCSP">[3]DSAR!$AZ$6:$AZ$29</definedName>
    <definedName name="__123Graph_CCG">[3]DSAR!$BA$6:$BA$29</definedName>
    <definedName name="__123Graph_CCM">[3]DSAR!$BC$6:$BC$31</definedName>
    <definedName name="__123Graph_CCMS">[3]DSAR!$AX$6:$AX$31</definedName>
    <definedName name="__123Graph_CCSP">[3]DSAR!$AW$6:$AW$31</definedName>
    <definedName name="__123Graph_CHG">[3]DSAR!$BE$6:$BE$29</definedName>
    <definedName name="__123Graph_CHMS">[3]DSAR!$BD$6:$BD$29</definedName>
    <definedName name="__123Graph_CILL">[3]DSAR!$AN$6:$AN$23</definedName>
    <definedName name="__123Graph_CIOWA">[3]DSAR!$Y$6:$Y$31</definedName>
    <definedName name="__123Graph_CKEOTA">[3]DSAR!$AV$6:$AV$31</definedName>
    <definedName name="__123Graph_CLOUD">[3]DSAR!$BB$6:$BB$29</definedName>
    <definedName name="__123Graph_CNL">[3]DSAR!$AB$6:$AB$30</definedName>
    <definedName name="__123Graph_CSAY">[3]DSAR!$AG$6:$AG$30</definedName>
    <definedName name="__123Graph_CTOTSYS">[3]DSAR!$V$6:$V$23</definedName>
    <definedName name="__123Graph_X">[3]DSAR!$A$6:$A$32</definedName>
    <definedName name="__123Graph_XCCMS">[3]DSAR!$A$6:$A$32</definedName>
    <definedName name="__123Graph_XCCSP">[3]DSAR!$A$6:$A$32</definedName>
    <definedName name="__123Graph_XCG">[3]DSAR!$A$6:$A$32</definedName>
    <definedName name="__123Graph_XCM">[3]DSAR!$A$6:$A$32</definedName>
    <definedName name="__123Graph_XCMS">[3]DSAR!$A$6:$A$32</definedName>
    <definedName name="__123Graph_XCSP">[3]DSAR!$A$6:$A$32</definedName>
    <definedName name="__123Graph_XHG">[3]DSAR!$A$6:$A$32</definedName>
    <definedName name="__123Graph_XHMS">[3]DSAR!$A$6:$A$32</definedName>
    <definedName name="__123Graph_XILL">[3]DSAR!$A$6:$A$32</definedName>
    <definedName name="__123Graph_XIOWA">[3]DSAR!$A$6:$A$32</definedName>
    <definedName name="__123Graph_XKEOTA">[3]DSAR!$A$6:$A$32</definedName>
    <definedName name="__123Graph_XLOUD">[3]DSAR!$A$6:$A$32</definedName>
    <definedName name="__123Graph_XNL">[3]DSAR!$A$6:$A$32</definedName>
    <definedName name="__123Graph_XSAY">[3]DSAR!$A$6:$A$32</definedName>
    <definedName name="__123Graph_XTOTSYS">[3]DSAR!$A$6:$A$32</definedName>
    <definedName name="__ADJ24" localSheetId="0">#REF!</definedName>
    <definedName name="__ADJ24" localSheetId="1">#REF!</definedName>
    <definedName name="__ADJ24" localSheetId="2">#REF!</definedName>
    <definedName name="__ADJ24" localSheetId="3">#REF!</definedName>
    <definedName name="__ADJ24" localSheetId="4">#REF!</definedName>
    <definedName name="__ADJ24" localSheetId="5">#REF!</definedName>
    <definedName name="__ADJ24" localSheetId="6">#REF!</definedName>
    <definedName name="__ADJ24" localSheetId="7">#REF!</definedName>
    <definedName name="__ADJ24">#REF!</definedName>
    <definedName name="__ADJ25" localSheetId="0">#REF!</definedName>
    <definedName name="__ADJ25" localSheetId="1">#REF!</definedName>
    <definedName name="__ADJ25" localSheetId="2">#REF!</definedName>
    <definedName name="__ADJ25" localSheetId="3">#REF!</definedName>
    <definedName name="__ADJ25" localSheetId="4">#REF!</definedName>
    <definedName name="__ADJ25" localSheetId="5">#REF!</definedName>
    <definedName name="__ADJ25" localSheetId="6">#REF!</definedName>
    <definedName name="__ADJ25" localSheetId="7">#REF!</definedName>
    <definedName name="__ADJ25">#REF!</definedName>
    <definedName name="__adj4" localSheetId="0">#REF!</definedName>
    <definedName name="__adj4" localSheetId="1">#REF!</definedName>
    <definedName name="__adj4" localSheetId="2">#REF!</definedName>
    <definedName name="__adj4" localSheetId="3">#REF!</definedName>
    <definedName name="__adj4" localSheetId="4">#REF!</definedName>
    <definedName name="__adj4" localSheetId="5">#REF!</definedName>
    <definedName name="__adj4" localSheetId="6">#REF!</definedName>
    <definedName name="__adj4" localSheetId="7">#REF!</definedName>
    <definedName name="__adj4">#REF!</definedName>
    <definedName name="__ADJ44" localSheetId="0">#REF!</definedName>
    <definedName name="__ADJ44" localSheetId="1">#REF!</definedName>
    <definedName name="__ADJ44" localSheetId="2">#REF!</definedName>
    <definedName name="__ADJ44" localSheetId="3">#REF!</definedName>
    <definedName name="__ADJ44" localSheetId="4">#REF!</definedName>
    <definedName name="__ADJ44" localSheetId="5">#REF!</definedName>
    <definedName name="__ADJ44" localSheetId="6">#REF!</definedName>
    <definedName name="__ADJ44" localSheetId="7">#REF!</definedName>
    <definedName name="__ADJ44">#REF!</definedName>
    <definedName name="__ADJ48" localSheetId="0">#REF!</definedName>
    <definedName name="__ADJ48" localSheetId="1">#REF!</definedName>
    <definedName name="__ADJ48" localSheetId="2">#REF!</definedName>
    <definedName name="__ADJ48" localSheetId="3">#REF!</definedName>
    <definedName name="__ADJ48" localSheetId="4">#REF!</definedName>
    <definedName name="__ADJ48" localSheetId="5">#REF!</definedName>
    <definedName name="__ADJ48" localSheetId="6">#REF!</definedName>
    <definedName name="__ADJ48" localSheetId="7">#REF!</definedName>
    <definedName name="__ADJ48">#REF!</definedName>
    <definedName name="__ADJ49" localSheetId="0">#REF!</definedName>
    <definedName name="__ADJ49" localSheetId="1">#REF!</definedName>
    <definedName name="__ADJ49" localSheetId="2">#REF!</definedName>
    <definedName name="__ADJ49" localSheetId="3">#REF!</definedName>
    <definedName name="__ADJ49" localSheetId="4">#REF!</definedName>
    <definedName name="__ADJ49" localSheetId="5">#REF!</definedName>
    <definedName name="__ADJ49" localSheetId="6">#REF!</definedName>
    <definedName name="__ADJ49" localSheetId="7">#REF!</definedName>
    <definedName name="__ADJ49">#REF!</definedName>
    <definedName name="__ADJ51" localSheetId="0">#REF!</definedName>
    <definedName name="__ADJ51" localSheetId="1">#REF!</definedName>
    <definedName name="__ADJ51" localSheetId="2">#REF!</definedName>
    <definedName name="__ADJ51" localSheetId="3">#REF!</definedName>
    <definedName name="__ADJ51" localSheetId="4">#REF!</definedName>
    <definedName name="__ADJ51" localSheetId="5">#REF!</definedName>
    <definedName name="__ADJ51" localSheetId="6">#REF!</definedName>
    <definedName name="__ADJ51" localSheetId="7">#REF!</definedName>
    <definedName name="__ADJ51">#REF!</definedName>
    <definedName name="__EMP11" localSheetId="0">#REF!</definedName>
    <definedName name="__EMP11" localSheetId="1">#REF!</definedName>
    <definedName name="__EMP11" localSheetId="2">#REF!</definedName>
    <definedName name="__EMP11" localSheetId="3">#REF!</definedName>
    <definedName name="__EMP11" localSheetId="4">#REF!</definedName>
    <definedName name="__EMP11" localSheetId="5">#REF!</definedName>
    <definedName name="__EMP11" localSheetId="6">#REF!</definedName>
    <definedName name="__EMP11" localSheetId="7">#REF!</definedName>
    <definedName name="__EMP11">#REF!</definedName>
    <definedName name="__EMP12" localSheetId="0">#REF!</definedName>
    <definedName name="__EMP12" localSheetId="1">#REF!</definedName>
    <definedName name="__EMP12" localSheetId="2">#REF!</definedName>
    <definedName name="__EMP12" localSheetId="3">#REF!</definedName>
    <definedName name="__EMP12" localSheetId="4">#REF!</definedName>
    <definedName name="__EMP12" localSheetId="5">#REF!</definedName>
    <definedName name="__EMP12" localSheetId="6">#REF!</definedName>
    <definedName name="__EMP12" localSheetId="7">#REF!</definedName>
    <definedName name="__EMP12">#REF!</definedName>
    <definedName name="__EMP14" localSheetId="0">#REF!</definedName>
    <definedName name="__EMP14" localSheetId="1">#REF!</definedName>
    <definedName name="__EMP14" localSheetId="2">#REF!</definedName>
    <definedName name="__EMP14" localSheetId="3">#REF!</definedName>
    <definedName name="__EMP14" localSheetId="4">#REF!</definedName>
    <definedName name="__EMP14" localSheetId="5">#REF!</definedName>
    <definedName name="__EMP14" localSheetId="6">#REF!</definedName>
    <definedName name="__EMP14" localSheetId="7">#REF!</definedName>
    <definedName name="__EMP14">#REF!</definedName>
    <definedName name="__EMP15" localSheetId="0">#REF!</definedName>
    <definedName name="__EMP15" localSheetId="1">#REF!</definedName>
    <definedName name="__EMP15" localSheetId="2">#REF!</definedName>
    <definedName name="__EMP15" localSheetId="3">#REF!</definedName>
    <definedName name="__EMP15" localSheetId="4">#REF!</definedName>
    <definedName name="__EMP15" localSheetId="5">#REF!</definedName>
    <definedName name="__EMP15" localSheetId="6">#REF!</definedName>
    <definedName name="__EMP15" localSheetId="7">#REF!</definedName>
    <definedName name="__EMP15">#REF!</definedName>
    <definedName name="__EMP16" localSheetId="0">#REF!</definedName>
    <definedName name="__EMP16" localSheetId="1">#REF!</definedName>
    <definedName name="__EMP16" localSheetId="2">#REF!</definedName>
    <definedName name="__EMP16" localSheetId="3">#REF!</definedName>
    <definedName name="__EMP16" localSheetId="4">#REF!</definedName>
    <definedName name="__EMP16" localSheetId="5">#REF!</definedName>
    <definedName name="__EMP16" localSheetId="6">#REF!</definedName>
    <definedName name="__EMP16" localSheetId="7">#REF!</definedName>
    <definedName name="__EMP16">#REF!</definedName>
    <definedName name="__EMP17" localSheetId="0">#REF!</definedName>
    <definedName name="__EMP17" localSheetId="1">#REF!</definedName>
    <definedName name="__EMP17" localSheetId="2">#REF!</definedName>
    <definedName name="__EMP17" localSheetId="3">#REF!</definedName>
    <definedName name="__EMP17" localSheetId="4">#REF!</definedName>
    <definedName name="__EMP17" localSheetId="5">#REF!</definedName>
    <definedName name="__EMP17" localSheetId="6">#REF!</definedName>
    <definedName name="__EMP17" localSheetId="7">#REF!</definedName>
    <definedName name="__EMP17">#REF!</definedName>
    <definedName name="__EMP18" localSheetId="0">#REF!</definedName>
    <definedName name="__EMP18" localSheetId="1">#REF!</definedName>
    <definedName name="__EMP18" localSheetId="2">#REF!</definedName>
    <definedName name="__EMP18" localSheetId="3">#REF!</definedName>
    <definedName name="__EMP18" localSheetId="4">#REF!</definedName>
    <definedName name="__EMP18" localSheetId="5">#REF!</definedName>
    <definedName name="__EMP18" localSheetId="6">#REF!</definedName>
    <definedName name="__EMP18" localSheetId="7">#REF!</definedName>
    <definedName name="__EMP18">#REF!</definedName>
    <definedName name="__EMP20" localSheetId="0">#REF!</definedName>
    <definedName name="__EMP20" localSheetId="1">#REF!</definedName>
    <definedName name="__EMP20" localSheetId="2">#REF!</definedName>
    <definedName name="__EMP20" localSheetId="3">#REF!</definedName>
    <definedName name="__EMP20" localSheetId="4">#REF!</definedName>
    <definedName name="__EMP20" localSheetId="5">#REF!</definedName>
    <definedName name="__EMP20" localSheetId="6">#REF!</definedName>
    <definedName name="__EMP20" localSheetId="7">#REF!</definedName>
    <definedName name="__EMP20">#REF!</definedName>
    <definedName name="__EMP22" localSheetId="0">#REF!</definedName>
    <definedName name="__EMP22" localSheetId="1">#REF!</definedName>
    <definedName name="__EMP22" localSheetId="2">#REF!</definedName>
    <definedName name="__EMP22" localSheetId="3">#REF!</definedName>
    <definedName name="__EMP22" localSheetId="4">#REF!</definedName>
    <definedName name="__EMP22" localSheetId="5">#REF!</definedName>
    <definedName name="__EMP22" localSheetId="6">#REF!</definedName>
    <definedName name="__EMP22" localSheetId="7">#REF!</definedName>
    <definedName name="__EMP22">#REF!</definedName>
    <definedName name="__EMP32" localSheetId="0">#REF!</definedName>
    <definedName name="__EMP32" localSheetId="1">#REF!</definedName>
    <definedName name="__EMP32" localSheetId="2">#REF!</definedName>
    <definedName name="__EMP32" localSheetId="3">#REF!</definedName>
    <definedName name="__EMP32" localSheetId="4">#REF!</definedName>
    <definedName name="__EMP32" localSheetId="5">#REF!</definedName>
    <definedName name="__EMP32" localSheetId="6">#REF!</definedName>
    <definedName name="__EMP32" localSheetId="7">#REF!</definedName>
    <definedName name="__EMP32">#REF!</definedName>
    <definedName name="__EMP34" localSheetId="0">#REF!</definedName>
    <definedName name="__EMP34" localSheetId="1">#REF!</definedName>
    <definedName name="__EMP34" localSheetId="2">#REF!</definedName>
    <definedName name="__EMP34" localSheetId="3">#REF!</definedName>
    <definedName name="__EMP34" localSheetId="4">#REF!</definedName>
    <definedName name="__EMP34" localSheetId="5">#REF!</definedName>
    <definedName name="__EMP34" localSheetId="6">#REF!</definedName>
    <definedName name="__EMP34" localSheetId="7">#REF!</definedName>
    <definedName name="__EMP34">#REF!</definedName>
    <definedName name="__EMP35" localSheetId="0">#REF!</definedName>
    <definedName name="__EMP35" localSheetId="1">#REF!</definedName>
    <definedName name="__EMP35" localSheetId="2">#REF!</definedName>
    <definedName name="__EMP35" localSheetId="3">#REF!</definedName>
    <definedName name="__EMP35" localSheetId="4">#REF!</definedName>
    <definedName name="__EMP35" localSheetId="5">#REF!</definedName>
    <definedName name="__EMP35" localSheetId="6">#REF!</definedName>
    <definedName name="__EMP35" localSheetId="7">#REF!</definedName>
    <definedName name="__EMP35">#REF!</definedName>
    <definedName name="__EMP37" localSheetId="0">#REF!</definedName>
    <definedName name="__EMP37" localSheetId="1">#REF!</definedName>
    <definedName name="__EMP37" localSheetId="2">#REF!</definedName>
    <definedName name="__EMP37" localSheetId="3">#REF!</definedName>
    <definedName name="__EMP37" localSheetId="4">#REF!</definedName>
    <definedName name="__EMP37" localSheetId="5">#REF!</definedName>
    <definedName name="__EMP37" localSheetId="6">#REF!</definedName>
    <definedName name="__EMP37" localSheetId="7">#REF!</definedName>
    <definedName name="__EMP37">#REF!</definedName>
    <definedName name="__EMP38" localSheetId="0">#REF!</definedName>
    <definedName name="__EMP38" localSheetId="1">#REF!</definedName>
    <definedName name="__EMP38" localSheetId="2">#REF!</definedName>
    <definedName name="__EMP38" localSheetId="3">#REF!</definedName>
    <definedName name="__EMP38" localSheetId="4">#REF!</definedName>
    <definedName name="__EMP38" localSheetId="5">#REF!</definedName>
    <definedName name="__EMP38" localSheetId="6">#REF!</definedName>
    <definedName name="__EMP38" localSheetId="7">#REF!</definedName>
    <definedName name="__EMP38">#REF!</definedName>
    <definedName name="__EMP43" localSheetId="0">#REF!</definedName>
    <definedName name="__EMP43" localSheetId="1">#REF!</definedName>
    <definedName name="__EMP43" localSheetId="2">#REF!</definedName>
    <definedName name="__EMP43" localSheetId="3">#REF!</definedName>
    <definedName name="__EMP43" localSheetId="4">#REF!</definedName>
    <definedName name="__EMP43" localSheetId="5">#REF!</definedName>
    <definedName name="__EMP43" localSheetId="6">#REF!</definedName>
    <definedName name="__EMP43" localSheetId="7">#REF!</definedName>
    <definedName name="__EMP43">#REF!</definedName>
    <definedName name="__EMP48" localSheetId="0">#REF!</definedName>
    <definedName name="__EMP48" localSheetId="1">#REF!</definedName>
    <definedName name="__EMP48" localSheetId="2">#REF!</definedName>
    <definedName name="__EMP48" localSheetId="3">#REF!</definedName>
    <definedName name="__EMP48" localSheetId="4">#REF!</definedName>
    <definedName name="__EMP48" localSheetId="5">#REF!</definedName>
    <definedName name="__EMP48" localSheetId="6">#REF!</definedName>
    <definedName name="__EMP48" localSheetId="7">#REF!</definedName>
    <definedName name="__EMP48">#REF!</definedName>
    <definedName name="__EMP51" localSheetId="0">#REF!</definedName>
    <definedName name="__EMP51" localSheetId="1">#REF!</definedName>
    <definedName name="__EMP51" localSheetId="2">#REF!</definedName>
    <definedName name="__EMP51" localSheetId="3">#REF!</definedName>
    <definedName name="__EMP51" localSheetId="4">#REF!</definedName>
    <definedName name="__EMP51" localSheetId="5">#REF!</definedName>
    <definedName name="__EMP51" localSheetId="6">#REF!</definedName>
    <definedName name="__EMP51" localSheetId="7">#REF!</definedName>
    <definedName name="__EMP51">#REF!</definedName>
    <definedName name="__EMP52" localSheetId="0">#REF!</definedName>
    <definedName name="__EMP52" localSheetId="1">#REF!</definedName>
    <definedName name="__EMP52" localSheetId="2">#REF!</definedName>
    <definedName name="__EMP52" localSheetId="3">#REF!</definedName>
    <definedName name="__EMP52" localSheetId="4">#REF!</definedName>
    <definedName name="__EMP52" localSheetId="5">#REF!</definedName>
    <definedName name="__EMP52" localSheetId="6">#REF!</definedName>
    <definedName name="__EMP52" localSheetId="7">#REF!</definedName>
    <definedName name="__EMP52">#REF!</definedName>
    <definedName name="__EMP53" localSheetId="0">#REF!</definedName>
    <definedName name="__EMP53" localSheetId="1">#REF!</definedName>
    <definedName name="__EMP53" localSheetId="2">#REF!</definedName>
    <definedName name="__EMP53" localSheetId="3">#REF!</definedName>
    <definedName name="__EMP53" localSheetId="4">#REF!</definedName>
    <definedName name="__EMP53" localSheetId="5">#REF!</definedName>
    <definedName name="__EMP53" localSheetId="6">#REF!</definedName>
    <definedName name="__EMP53" localSheetId="7">#REF!</definedName>
    <definedName name="__EMP53">#REF!</definedName>
    <definedName name="__FXD0111" localSheetId="0">#REF!</definedName>
    <definedName name="__FXD0111" localSheetId="1">#REF!</definedName>
    <definedName name="__FXD0111" localSheetId="2">#REF!</definedName>
    <definedName name="__FXD0111" localSheetId="3">#REF!</definedName>
    <definedName name="__FXD0111" localSheetId="4">#REF!</definedName>
    <definedName name="__FXD0111" localSheetId="5">#REF!</definedName>
    <definedName name="__FXD0111" localSheetId="6">#REF!</definedName>
    <definedName name="__FXD0111" localSheetId="7">#REF!</definedName>
    <definedName name="__FXD0111">#REF!</definedName>
    <definedName name="__FXD0151" localSheetId="0">#REF!</definedName>
    <definedName name="__FXD0151" localSheetId="1">#REF!</definedName>
    <definedName name="__FXD0151" localSheetId="2">#REF!</definedName>
    <definedName name="__FXD0151" localSheetId="3">#REF!</definedName>
    <definedName name="__FXD0151" localSheetId="4">#REF!</definedName>
    <definedName name="__FXD0151" localSheetId="5">#REF!</definedName>
    <definedName name="__FXD0151" localSheetId="6">#REF!</definedName>
    <definedName name="__FXD0151" localSheetId="7">#REF!</definedName>
    <definedName name="__FXD0151">#REF!</definedName>
    <definedName name="__FXD0212" localSheetId="0">#REF!</definedName>
    <definedName name="__FXD0212" localSheetId="1">#REF!</definedName>
    <definedName name="__FXD0212" localSheetId="2">#REF!</definedName>
    <definedName name="__FXD0212" localSheetId="3">#REF!</definedName>
    <definedName name="__FXD0212" localSheetId="4">#REF!</definedName>
    <definedName name="__FXD0212" localSheetId="5">#REF!</definedName>
    <definedName name="__FXD0212" localSheetId="6">#REF!</definedName>
    <definedName name="__FXD0212" localSheetId="7">#REF!</definedName>
    <definedName name="__FXD0212">#REF!</definedName>
    <definedName name="__FXD0214" localSheetId="0">#REF!</definedName>
    <definedName name="__FXD0214" localSheetId="1">#REF!</definedName>
    <definedName name="__FXD0214" localSheetId="2">#REF!</definedName>
    <definedName name="__FXD0214" localSheetId="3">#REF!</definedName>
    <definedName name="__FXD0214" localSheetId="4">#REF!</definedName>
    <definedName name="__FXD0214" localSheetId="5">#REF!</definedName>
    <definedName name="__FXD0214" localSheetId="6">#REF!</definedName>
    <definedName name="__FXD0214" localSheetId="7">#REF!</definedName>
    <definedName name="__FXD0214">#REF!</definedName>
    <definedName name="__FXD0234" localSheetId="0">#REF!</definedName>
    <definedName name="__FXD0234" localSheetId="1">#REF!</definedName>
    <definedName name="__FXD0234" localSheetId="2">#REF!</definedName>
    <definedName name="__FXD0234" localSheetId="3">#REF!</definedName>
    <definedName name="__FXD0234" localSheetId="4">#REF!</definedName>
    <definedName name="__FXD0234" localSheetId="5">#REF!</definedName>
    <definedName name="__FXD0234" localSheetId="6">#REF!</definedName>
    <definedName name="__FXD0234" localSheetId="7">#REF!</definedName>
    <definedName name="__FXD0234">#REF!</definedName>
    <definedName name="__FXD0235" localSheetId="0">#REF!</definedName>
    <definedName name="__FXD0235" localSheetId="1">#REF!</definedName>
    <definedName name="__FXD0235" localSheetId="2">#REF!</definedName>
    <definedName name="__FXD0235" localSheetId="3">#REF!</definedName>
    <definedName name="__FXD0235" localSheetId="4">#REF!</definedName>
    <definedName name="__FXD0235" localSheetId="5">#REF!</definedName>
    <definedName name="__FXD0235" localSheetId="6">#REF!</definedName>
    <definedName name="__FXD0235" localSheetId="7">#REF!</definedName>
    <definedName name="__FXD0235">#REF!</definedName>
    <definedName name="__FXD0237" localSheetId="0">#REF!</definedName>
    <definedName name="__FXD0237" localSheetId="1">#REF!</definedName>
    <definedName name="__FXD0237" localSheetId="2">#REF!</definedName>
    <definedName name="__FXD0237" localSheetId="3">#REF!</definedName>
    <definedName name="__FXD0237" localSheetId="4">#REF!</definedName>
    <definedName name="__FXD0237" localSheetId="5">#REF!</definedName>
    <definedName name="__FXD0237" localSheetId="6">#REF!</definedName>
    <definedName name="__FXD0237" localSheetId="7">#REF!</definedName>
    <definedName name="__FXD0237">#REF!</definedName>
    <definedName name="__FXD0238" localSheetId="0">#REF!</definedName>
    <definedName name="__FXD0238" localSheetId="1">#REF!</definedName>
    <definedName name="__FXD0238" localSheetId="2">#REF!</definedName>
    <definedName name="__FXD0238" localSheetId="3">#REF!</definedName>
    <definedName name="__FXD0238" localSheetId="4">#REF!</definedName>
    <definedName name="__FXD0238" localSheetId="5">#REF!</definedName>
    <definedName name="__FXD0238" localSheetId="6">#REF!</definedName>
    <definedName name="__FXD0238" localSheetId="7">#REF!</definedName>
    <definedName name="__FXD0238">#REF!</definedName>
    <definedName name="__FXD0251" localSheetId="0">#REF!</definedName>
    <definedName name="__FXD0251" localSheetId="1">#REF!</definedName>
    <definedName name="__FXD0251" localSheetId="2">#REF!</definedName>
    <definedName name="__FXD0251" localSheetId="3">#REF!</definedName>
    <definedName name="__FXD0251" localSheetId="4">#REF!</definedName>
    <definedName name="__FXD0251" localSheetId="5">#REF!</definedName>
    <definedName name="__FXD0251" localSheetId="6">#REF!</definedName>
    <definedName name="__FXD0251" localSheetId="7">#REF!</definedName>
    <definedName name="__FXD0251">#REF!</definedName>
    <definedName name="__FXD0612" localSheetId="0">#REF!</definedName>
    <definedName name="__FXD0612" localSheetId="1">#REF!</definedName>
    <definedName name="__FXD0612" localSheetId="2">#REF!</definedName>
    <definedName name="__FXD0612" localSheetId="3">#REF!</definedName>
    <definedName name="__FXD0612" localSheetId="4">#REF!</definedName>
    <definedName name="__FXD0612" localSheetId="5">#REF!</definedName>
    <definedName name="__FXD0612" localSheetId="6">#REF!</definedName>
    <definedName name="__FXD0612" localSheetId="7">#REF!</definedName>
    <definedName name="__FXD0612">#REF!</definedName>
    <definedName name="__FXD0614" localSheetId="0">#REF!</definedName>
    <definedName name="__FXD0614" localSheetId="1">#REF!</definedName>
    <definedName name="__FXD0614" localSheetId="2">#REF!</definedName>
    <definedName name="__FXD0614" localSheetId="3">#REF!</definedName>
    <definedName name="__FXD0614" localSheetId="4">#REF!</definedName>
    <definedName name="__FXD0614" localSheetId="5">#REF!</definedName>
    <definedName name="__FXD0614" localSheetId="6">#REF!</definedName>
    <definedName name="__FXD0614" localSheetId="7">#REF!</definedName>
    <definedName name="__FXD0614">#REF!</definedName>
    <definedName name="__FXD0615" localSheetId="0">#REF!</definedName>
    <definedName name="__FXD0615" localSheetId="1">#REF!</definedName>
    <definedName name="__FXD0615" localSheetId="2">#REF!</definedName>
    <definedName name="__FXD0615" localSheetId="3">#REF!</definedName>
    <definedName name="__FXD0615" localSheetId="4">#REF!</definedName>
    <definedName name="__FXD0615" localSheetId="5">#REF!</definedName>
    <definedName name="__FXD0615" localSheetId="6">#REF!</definedName>
    <definedName name="__FXD0615" localSheetId="7">#REF!</definedName>
    <definedName name="__FXD0615">#REF!</definedName>
    <definedName name="__FXD0616" localSheetId="0">#REF!</definedName>
    <definedName name="__FXD0616" localSheetId="1">#REF!</definedName>
    <definedName name="__FXD0616" localSheetId="2">#REF!</definedName>
    <definedName name="__FXD0616" localSheetId="3">#REF!</definedName>
    <definedName name="__FXD0616" localSheetId="4">#REF!</definedName>
    <definedName name="__FXD0616" localSheetId="5">#REF!</definedName>
    <definedName name="__FXD0616" localSheetId="6">#REF!</definedName>
    <definedName name="__FXD0616" localSheetId="7">#REF!</definedName>
    <definedName name="__FXD0616">#REF!</definedName>
    <definedName name="__FXD0617" localSheetId="0">#REF!</definedName>
    <definedName name="__FXD0617" localSheetId="1">#REF!</definedName>
    <definedName name="__FXD0617" localSheetId="2">#REF!</definedName>
    <definedName name="__FXD0617" localSheetId="3">#REF!</definedName>
    <definedName name="__FXD0617" localSheetId="4">#REF!</definedName>
    <definedName name="__FXD0617" localSheetId="5">#REF!</definedName>
    <definedName name="__FXD0617" localSheetId="6">#REF!</definedName>
    <definedName name="__FXD0617" localSheetId="7">#REF!</definedName>
    <definedName name="__FXD0617">#REF!</definedName>
    <definedName name="__FXD0618" localSheetId="0">#REF!</definedName>
    <definedName name="__FXD0618" localSheetId="1">#REF!</definedName>
    <definedName name="__FXD0618" localSheetId="2">#REF!</definedName>
    <definedName name="__FXD0618" localSheetId="3">#REF!</definedName>
    <definedName name="__FXD0618" localSheetId="4">#REF!</definedName>
    <definedName name="__FXD0618" localSheetId="5">#REF!</definedName>
    <definedName name="__FXD0618" localSheetId="6">#REF!</definedName>
    <definedName name="__FXD0618" localSheetId="7">#REF!</definedName>
    <definedName name="__FXD0618">#REF!</definedName>
    <definedName name="__FXD0632" localSheetId="0">#REF!</definedName>
    <definedName name="__FXD0632" localSheetId="1">#REF!</definedName>
    <definedName name="__FXD0632" localSheetId="2">#REF!</definedName>
    <definedName name="__FXD0632" localSheetId="3">#REF!</definedName>
    <definedName name="__FXD0632" localSheetId="4">#REF!</definedName>
    <definedName name="__FXD0632" localSheetId="5">#REF!</definedName>
    <definedName name="__FXD0632" localSheetId="6">#REF!</definedName>
    <definedName name="__FXD0632" localSheetId="7">#REF!</definedName>
    <definedName name="__FXD0632">#REF!</definedName>
    <definedName name="__FXD0634" localSheetId="0">#REF!</definedName>
    <definedName name="__FXD0634" localSheetId="1">#REF!</definedName>
    <definedName name="__FXD0634" localSheetId="2">#REF!</definedName>
    <definedName name="__FXD0634" localSheetId="3">#REF!</definedName>
    <definedName name="__FXD0634" localSheetId="4">#REF!</definedName>
    <definedName name="__FXD0634" localSheetId="5">#REF!</definedName>
    <definedName name="__FXD0634" localSheetId="6">#REF!</definedName>
    <definedName name="__FXD0634" localSheetId="7">#REF!</definedName>
    <definedName name="__FXD0634">#REF!</definedName>
    <definedName name="__FXD0635" localSheetId="0">#REF!</definedName>
    <definedName name="__FXD0635" localSheetId="1">#REF!</definedName>
    <definedName name="__FXD0635" localSheetId="2">#REF!</definedName>
    <definedName name="__FXD0635" localSheetId="3">#REF!</definedName>
    <definedName name="__FXD0635" localSheetId="4">#REF!</definedName>
    <definedName name="__FXD0635" localSheetId="5">#REF!</definedName>
    <definedName name="__FXD0635" localSheetId="6">#REF!</definedName>
    <definedName name="__FXD0635" localSheetId="7">#REF!</definedName>
    <definedName name="__FXD0635">#REF!</definedName>
    <definedName name="__FXD0637" localSheetId="0">#REF!</definedName>
    <definedName name="__FXD0637" localSheetId="1">#REF!</definedName>
    <definedName name="__FXD0637" localSheetId="2">#REF!</definedName>
    <definedName name="__FXD0637" localSheetId="3">#REF!</definedName>
    <definedName name="__FXD0637" localSheetId="4">#REF!</definedName>
    <definedName name="__FXD0637" localSheetId="5">#REF!</definedName>
    <definedName name="__FXD0637" localSheetId="6">#REF!</definedName>
    <definedName name="__FXD0637" localSheetId="7">#REF!</definedName>
    <definedName name="__FXD0637">#REF!</definedName>
    <definedName name="__FXD0638" localSheetId="0">#REF!</definedName>
    <definedName name="__FXD0638" localSheetId="1">#REF!</definedName>
    <definedName name="__FXD0638" localSheetId="2">#REF!</definedName>
    <definedName name="__FXD0638" localSheetId="3">#REF!</definedName>
    <definedName name="__FXD0638" localSheetId="4">#REF!</definedName>
    <definedName name="__FXD0638" localSheetId="5">#REF!</definedName>
    <definedName name="__FXD0638" localSheetId="6">#REF!</definedName>
    <definedName name="__FXD0638" localSheetId="7">#REF!</definedName>
    <definedName name="__FXD0638">#REF!</definedName>
    <definedName name="__FXD0643" localSheetId="0">#REF!</definedName>
    <definedName name="__FXD0643" localSheetId="1">#REF!</definedName>
    <definedName name="__FXD0643" localSheetId="2">#REF!</definedName>
    <definedName name="__FXD0643" localSheetId="3">#REF!</definedName>
    <definedName name="__FXD0643" localSheetId="4">#REF!</definedName>
    <definedName name="__FXD0643" localSheetId="5">#REF!</definedName>
    <definedName name="__FXD0643" localSheetId="6">#REF!</definedName>
    <definedName name="__FXD0643" localSheetId="7">#REF!</definedName>
    <definedName name="__FXD0643">#REF!</definedName>
    <definedName name="__FXD0651" localSheetId="0">#REF!</definedName>
    <definedName name="__FXD0651" localSheetId="1">#REF!</definedName>
    <definedName name="__FXD0651" localSheetId="2">#REF!</definedName>
    <definedName name="__FXD0651" localSheetId="3">#REF!</definedName>
    <definedName name="__FXD0651" localSheetId="4">#REF!</definedName>
    <definedName name="__FXD0651" localSheetId="5">#REF!</definedName>
    <definedName name="__FXD0651" localSheetId="6">#REF!</definedName>
    <definedName name="__FXD0651" localSheetId="7">#REF!</definedName>
    <definedName name="__FXD0651">#REF!</definedName>
    <definedName name="__FXD0653" localSheetId="0">#REF!</definedName>
    <definedName name="__FXD0653" localSheetId="1">#REF!</definedName>
    <definedName name="__FXD0653" localSheetId="2">#REF!</definedName>
    <definedName name="__FXD0653" localSheetId="3">#REF!</definedName>
    <definedName name="__FXD0653" localSheetId="4">#REF!</definedName>
    <definedName name="__FXD0653" localSheetId="5">#REF!</definedName>
    <definedName name="__FXD0653" localSheetId="6">#REF!</definedName>
    <definedName name="__FXD0653" localSheetId="7">#REF!</definedName>
    <definedName name="__FXD0653">#REF!</definedName>
    <definedName name="__FXD0814" localSheetId="0">#REF!</definedName>
    <definedName name="__FXD0814" localSheetId="1">#REF!</definedName>
    <definedName name="__FXD0814" localSheetId="2">#REF!</definedName>
    <definedName name="__FXD0814" localSheetId="3">#REF!</definedName>
    <definedName name="__FXD0814" localSheetId="4">#REF!</definedName>
    <definedName name="__FXD0814" localSheetId="5">#REF!</definedName>
    <definedName name="__FXD0814" localSheetId="6">#REF!</definedName>
    <definedName name="__FXD0814" localSheetId="7">#REF!</definedName>
    <definedName name="__FXD0814">#REF!</definedName>
    <definedName name="__FXD0832" localSheetId="0">#REF!</definedName>
    <definedName name="__FXD0832" localSheetId="1">#REF!</definedName>
    <definedName name="__FXD0832" localSheetId="2">#REF!</definedName>
    <definedName name="__FXD0832" localSheetId="3">#REF!</definedName>
    <definedName name="__FXD0832" localSheetId="4">#REF!</definedName>
    <definedName name="__FXD0832" localSheetId="5">#REF!</definedName>
    <definedName name="__FXD0832" localSheetId="6">#REF!</definedName>
    <definedName name="__FXD0832" localSheetId="7">#REF!</definedName>
    <definedName name="__FXD0832">#REF!</definedName>
    <definedName name="__FXD0834" localSheetId="0">#REF!</definedName>
    <definedName name="__FXD0834" localSheetId="1">#REF!</definedName>
    <definedName name="__FXD0834" localSheetId="2">#REF!</definedName>
    <definedName name="__FXD0834" localSheetId="3">#REF!</definedName>
    <definedName name="__FXD0834" localSheetId="4">#REF!</definedName>
    <definedName name="__FXD0834" localSheetId="5">#REF!</definedName>
    <definedName name="__FXD0834" localSheetId="6">#REF!</definedName>
    <definedName name="__FXD0834" localSheetId="7">#REF!</definedName>
    <definedName name="__FXD0834">#REF!</definedName>
    <definedName name="__FXD0835" localSheetId="0">#REF!</definedName>
    <definedName name="__FXD0835" localSheetId="1">#REF!</definedName>
    <definedName name="__FXD0835" localSheetId="2">#REF!</definedName>
    <definedName name="__FXD0835" localSheetId="3">#REF!</definedName>
    <definedName name="__FXD0835" localSheetId="4">#REF!</definedName>
    <definedName name="__FXD0835" localSheetId="5">#REF!</definedName>
    <definedName name="__FXD0835" localSheetId="6">#REF!</definedName>
    <definedName name="__FXD0835" localSheetId="7">#REF!</definedName>
    <definedName name="__FXD0835">#REF!</definedName>
    <definedName name="__FXD0837" localSheetId="0">#REF!</definedName>
    <definedName name="__FXD0837" localSheetId="1">#REF!</definedName>
    <definedName name="__FXD0837" localSheetId="2">#REF!</definedName>
    <definedName name="__FXD0837" localSheetId="3">#REF!</definedName>
    <definedName name="__FXD0837" localSheetId="4">#REF!</definedName>
    <definedName name="__FXD0837" localSheetId="5">#REF!</definedName>
    <definedName name="__FXD0837" localSheetId="6">#REF!</definedName>
    <definedName name="__FXD0837" localSheetId="7">#REF!</definedName>
    <definedName name="__FXD0837">#REF!</definedName>
    <definedName name="__FXD0838" localSheetId="0">#REF!</definedName>
    <definedName name="__FXD0838" localSheetId="1">#REF!</definedName>
    <definedName name="__FXD0838" localSheetId="2">#REF!</definedName>
    <definedName name="__FXD0838" localSheetId="3">#REF!</definedName>
    <definedName name="__FXD0838" localSheetId="4">#REF!</definedName>
    <definedName name="__FXD0838" localSheetId="5">#REF!</definedName>
    <definedName name="__FXD0838" localSheetId="6">#REF!</definedName>
    <definedName name="__FXD0838" localSheetId="7">#REF!</definedName>
    <definedName name="__FXD0838">#REF!</definedName>
    <definedName name="__FXD0851" localSheetId="0">#REF!</definedName>
    <definedName name="__FXD0851" localSheetId="1">#REF!</definedName>
    <definedName name="__FXD0851" localSheetId="2">#REF!</definedName>
    <definedName name="__FXD0851" localSheetId="3">#REF!</definedName>
    <definedName name="__FXD0851" localSheetId="4">#REF!</definedName>
    <definedName name="__FXD0851" localSheetId="5">#REF!</definedName>
    <definedName name="__FXD0851" localSheetId="6">#REF!</definedName>
    <definedName name="__FXD0851" localSheetId="7">#REF!</definedName>
    <definedName name="__FXD0851">#REF!</definedName>
    <definedName name="__FXD0932" localSheetId="0">#REF!</definedName>
    <definedName name="__FXD0932" localSheetId="1">#REF!</definedName>
    <definedName name="__FXD0932" localSheetId="2">#REF!</definedName>
    <definedName name="__FXD0932" localSheetId="3">#REF!</definedName>
    <definedName name="__FXD0932" localSheetId="4">#REF!</definedName>
    <definedName name="__FXD0932" localSheetId="5">#REF!</definedName>
    <definedName name="__FXD0932" localSheetId="6">#REF!</definedName>
    <definedName name="__FXD0932" localSheetId="7">#REF!</definedName>
    <definedName name="__FXD0932">#REF!</definedName>
    <definedName name="__FXD0934" localSheetId="0">#REF!</definedName>
    <definedName name="__FXD0934" localSheetId="1">#REF!</definedName>
    <definedName name="__FXD0934" localSheetId="2">#REF!</definedName>
    <definedName name="__FXD0934" localSheetId="3">#REF!</definedName>
    <definedName name="__FXD0934" localSheetId="4">#REF!</definedName>
    <definedName name="__FXD0934" localSheetId="5">#REF!</definedName>
    <definedName name="__FXD0934" localSheetId="6">#REF!</definedName>
    <definedName name="__FXD0934" localSheetId="7">#REF!</definedName>
    <definedName name="__FXD0934">#REF!</definedName>
    <definedName name="__FXD0935" localSheetId="0">#REF!</definedName>
    <definedName name="__FXD0935" localSheetId="1">#REF!</definedName>
    <definedName name="__FXD0935" localSheetId="2">#REF!</definedName>
    <definedName name="__FXD0935" localSheetId="3">#REF!</definedName>
    <definedName name="__FXD0935" localSheetId="4">#REF!</definedName>
    <definedName name="__FXD0935" localSheetId="5">#REF!</definedName>
    <definedName name="__FXD0935" localSheetId="6">#REF!</definedName>
    <definedName name="__FXD0935" localSheetId="7">#REF!</definedName>
    <definedName name="__FXD0935">#REF!</definedName>
    <definedName name="__FXD0937" localSheetId="0">#REF!</definedName>
    <definedName name="__FXD0937" localSheetId="1">#REF!</definedName>
    <definedName name="__FXD0937" localSheetId="2">#REF!</definedName>
    <definedName name="__FXD0937" localSheetId="3">#REF!</definedName>
    <definedName name="__FXD0937" localSheetId="4">#REF!</definedName>
    <definedName name="__FXD0937" localSheetId="5">#REF!</definedName>
    <definedName name="__FXD0937" localSheetId="6">#REF!</definedName>
    <definedName name="__FXD0937" localSheetId="7">#REF!</definedName>
    <definedName name="__FXD0937">#REF!</definedName>
    <definedName name="__FXD0938" localSheetId="0">#REF!</definedName>
    <definedName name="__FXD0938" localSheetId="1">#REF!</definedName>
    <definedName name="__FXD0938" localSheetId="2">#REF!</definedName>
    <definedName name="__FXD0938" localSheetId="3">#REF!</definedName>
    <definedName name="__FXD0938" localSheetId="4">#REF!</definedName>
    <definedName name="__FXD0938" localSheetId="5">#REF!</definedName>
    <definedName name="__FXD0938" localSheetId="6">#REF!</definedName>
    <definedName name="__FXD0938" localSheetId="7">#REF!</definedName>
    <definedName name="__FXD0938">#REF!</definedName>
    <definedName name="__FXD0951" localSheetId="0">#REF!</definedName>
    <definedName name="__FXD0951" localSheetId="1">#REF!</definedName>
    <definedName name="__FXD0951" localSheetId="2">#REF!</definedName>
    <definedName name="__FXD0951" localSheetId="3">#REF!</definedName>
    <definedName name="__FXD0951" localSheetId="4">#REF!</definedName>
    <definedName name="__FXD0951" localSheetId="5">#REF!</definedName>
    <definedName name="__FXD0951" localSheetId="6">#REF!</definedName>
    <definedName name="__FXD0951" localSheetId="7">#REF!</definedName>
    <definedName name="__FXD0951">#REF!</definedName>
    <definedName name="__FXD7032" localSheetId="0">#REF!</definedName>
    <definedName name="__FXD7032" localSheetId="1">#REF!</definedName>
    <definedName name="__FXD7032" localSheetId="2">#REF!</definedName>
    <definedName name="__FXD7032" localSheetId="3">#REF!</definedName>
    <definedName name="__FXD7032" localSheetId="4">#REF!</definedName>
    <definedName name="__FXD7032" localSheetId="5">#REF!</definedName>
    <definedName name="__FXD7032" localSheetId="6">#REF!</definedName>
    <definedName name="__FXD7032" localSheetId="7">#REF!</definedName>
    <definedName name="__FXD7032">#REF!</definedName>
    <definedName name="__FXD7034" localSheetId="0">#REF!</definedName>
    <definedName name="__FXD7034" localSheetId="1">#REF!</definedName>
    <definedName name="__FXD7034" localSheetId="2">#REF!</definedName>
    <definedName name="__FXD7034" localSheetId="3">#REF!</definedName>
    <definedName name="__FXD7034" localSheetId="4">#REF!</definedName>
    <definedName name="__FXD7034" localSheetId="5">#REF!</definedName>
    <definedName name="__FXD7034" localSheetId="6">#REF!</definedName>
    <definedName name="__FXD7034" localSheetId="7">#REF!</definedName>
    <definedName name="__FXD7034">#REF!</definedName>
    <definedName name="__FXD7035" localSheetId="0">#REF!</definedName>
    <definedName name="__FXD7035" localSheetId="1">#REF!</definedName>
    <definedName name="__FXD7035" localSheetId="2">#REF!</definedName>
    <definedName name="__FXD7035" localSheetId="3">#REF!</definedName>
    <definedName name="__FXD7035" localSheetId="4">#REF!</definedName>
    <definedName name="__FXD7035" localSheetId="5">#REF!</definedName>
    <definedName name="__FXD7035" localSheetId="6">#REF!</definedName>
    <definedName name="__FXD7035" localSheetId="7">#REF!</definedName>
    <definedName name="__FXD7035">#REF!</definedName>
    <definedName name="__FXD7037" localSheetId="0">#REF!</definedName>
    <definedName name="__FXD7037" localSheetId="1">#REF!</definedName>
    <definedName name="__FXD7037" localSheetId="2">#REF!</definedName>
    <definedName name="__FXD7037" localSheetId="3">#REF!</definedName>
    <definedName name="__FXD7037" localSheetId="4">#REF!</definedName>
    <definedName name="__FXD7037" localSheetId="5">#REF!</definedName>
    <definedName name="__FXD7037" localSheetId="6">#REF!</definedName>
    <definedName name="__FXD7037" localSheetId="7">#REF!</definedName>
    <definedName name="__FXD7037">#REF!</definedName>
    <definedName name="__FXD7038" localSheetId="0">#REF!</definedName>
    <definedName name="__FXD7038" localSheetId="1">#REF!</definedName>
    <definedName name="__FXD7038" localSheetId="2">#REF!</definedName>
    <definedName name="__FXD7038" localSheetId="3">#REF!</definedName>
    <definedName name="__FXD7038" localSheetId="4">#REF!</definedName>
    <definedName name="__FXD7038" localSheetId="5">#REF!</definedName>
    <definedName name="__FXD7038" localSheetId="6">#REF!</definedName>
    <definedName name="__FXD7038" localSheetId="7">#REF!</definedName>
    <definedName name="__FXD7038">#REF!</definedName>
    <definedName name="__FXD8614" localSheetId="0">#REF!</definedName>
    <definedName name="__FXD8614" localSheetId="1">#REF!</definedName>
    <definedName name="__FXD8614" localSheetId="2">#REF!</definedName>
    <definedName name="__FXD8614" localSheetId="3">#REF!</definedName>
    <definedName name="__FXD8614" localSheetId="4">#REF!</definedName>
    <definedName name="__FXD8614" localSheetId="5">#REF!</definedName>
    <definedName name="__FXD8614" localSheetId="6">#REF!</definedName>
    <definedName name="__FXD8614" localSheetId="7">#REF!</definedName>
    <definedName name="__FXD8614">#REF!</definedName>
    <definedName name="__FXD8615" localSheetId="0">#REF!</definedName>
    <definedName name="__FXD8615" localSheetId="1">#REF!</definedName>
    <definedName name="__FXD8615" localSheetId="2">#REF!</definedName>
    <definedName name="__FXD8615" localSheetId="3">#REF!</definedName>
    <definedName name="__FXD8615" localSheetId="4">#REF!</definedName>
    <definedName name="__FXD8615" localSheetId="5">#REF!</definedName>
    <definedName name="__FXD8615" localSheetId="6">#REF!</definedName>
    <definedName name="__FXD8615" localSheetId="7">#REF!</definedName>
    <definedName name="__FXD8615">#REF!</definedName>
    <definedName name="__FXD8616" localSheetId="0">#REF!</definedName>
    <definedName name="__FXD8616" localSheetId="1">#REF!</definedName>
    <definedName name="__FXD8616" localSheetId="2">#REF!</definedName>
    <definedName name="__FXD8616" localSheetId="3">#REF!</definedName>
    <definedName name="__FXD8616" localSheetId="4">#REF!</definedName>
    <definedName name="__FXD8616" localSheetId="5">#REF!</definedName>
    <definedName name="__FXD8616" localSheetId="6">#REF!</definedName>
    <definedName name="__FXD8616" localSheetId="7">#REF!</definedName>
    <definedName name="__FXD8616">#REF!</definedName>
    <definedName name="__FXD8617" localSheetId="0">#REF!</definedName>
    <definedName name="__FXD8617" localSheetId="1">#REF!</definedName>
    <definedName name="__FXD8617" localSheetId="2">#REF!</definedName>
    <definedName name="__FXD8617" localSheetId="3">#REF!</definedName>
    <definedName name="__FXD8617" localSheetId="4">#REF!</definedName>
    <definedName name="__FXD8617" localSheetId="5">#REF!</definedName>
    <definedName name="__FXD8617" localSheetId="6">#REF!</definedName>
    <definedName name="__FXD8617" localSheetId="7">#REF!</definedName>
    <definedName name="__FXD8617">#REF!</definedName>
    <definedName name="__FXD8618" localSheetId="0">#REF!</definedName>
    <definedName name="__FXD8618" localSheetId="1">#REF!</definedName>
    <definedName name="__FXD8618" localSheetId="2">#REF!</definedName>
    <definedName name="__FXD8618" localSheetId="3">#REF!</definedName>
    <definedName name="__FXD8618" localSheetId="4">#REF!</definedName>
    <definedName name="__FXD8618" localSheetId="5">#REF!</definedName>
    <definedName name="__FXD8618" localSheetId="6">#REF!</definedName>
    <definedName name="__FXD8618" localSheetId="7">#REF!</definedName>
    <definedName name="__FXD8618">#REF!</definedName>
    <definedName name="__FXD8632" localSheetId="0">#REF!</definedName>
    <definedName name="__FXD8632" localSheetId="1">#REF!</definedName>
    <definedName name="__FXD8632" localSheetId="2">#REF!</definedName>
    <definedName name="__FXD8632" localSheetId="3">#REF!</definedName>
    <definedName name="__FXD8632" localSheetId="4">#REF!</definedName>
    <definedName name="__FXD8632" localSheetId="5">#REF!</definedName>
    <definedName name="__FXD8632" localSheetId="6">#REF!</definedName>
    <definedName name="__FXD8632" localSheetId="7">#REF!</definedName>
    <definedName name="__FXD8632">#REF!</definedName>
    <definedName name="__FXD8634" localSheetId="0">#REF!</definedName>
    <definedName name="__FXD8634" localSheetId="1">#REF!</definedName>
    <definedName name="__FXD8634" localSheetId="2">#REF!</definedName>
    <definedName name="__FXD8634" localSheetId="3">#REF!</definedName>
    <definedName name="__FXD8634" localSheetId="4">#REF!</definedName>
    <definedName name="__FXD8634" localSheetId="5">#REF!</definedName>
    <definedName name="__FXD8634" localSheetId="6">#REF!</definedName>
    <definedName name="__FXD8634" localSheetId="7">#REF!</definedName>
    <definedName name="__FXD8634">#REF!</definedName>
    <definedName name="__FXD8635" localSheetId="0">#REF!</definedName>
    <definedName name="__FXD8635" localSheetId="1">#REF!</definedName>
    <definedName name="__FXD8635" localSheetId="2">#REF!</definedName>
    <definedName name="__FXD8635" localSheetId="3">#REF!</definedName>
    <definedName name="__FXD8635" localSheetId="4">#REF!</definedName>
    <definedName name="__FXD8635" localSheetId="5">#REF!</definedName>
    <definedName name="__FXD8635" localSheetId="6">#REF!</definedName>
    <definedName name="__FXD8635" localSheetId="7">#REF!</definedName>
    <definedName name="__FXD8635">#REF!</definedName>
    <definedName name="__FXD8637" localSheetId="0">#REF!</definedName>
    <definedName name="__FXD8637" localSheetId="1">#REF!</definedName>
    <definedName name="__FXD8637" localSheetId="2">#REF!</definedName>
    <definedName name="__FXD8637" localSheetId="3">#REF!</definedName>
    <definedName name="__FXD8637" localSheetId="4">#REF!</definedName>
    <definedName name="__FXD8637" localSheetId="5">#REF!</definedName>
    <definedName name="__FXD8637" localSheetId="6">#REF!</definedName>
    <definedName name="__FXD8637" localSheetId="7">#REF!</definedName>
    <definedName name="__FXD8637">#REF!</definedName>
    <definedName name="__FXD8638" localSheetId="0">#REF!</definedName>
    <definedName name="__FXD8638" localSheetId="1">#REF!</definedName>
    <definedName name="__FXD8638" localSheetId="2">#REF!</definedName>
    <definedName name="__FXD8638" localSheetId="3">#REF!</definedName>
    <definedName name="__FXD8638" localSheetId="4">#REF!</definedName>
    <definedName name="__FXD8638" localSheetId="5">#REF!</definedName>
    <definedName name="__FXD8638" localSheetId="6">#REF!</definedName>
    <definedName name="__FXD8638" localSheetId="7">#REF!</definedName>
    <definedName name="__FXD8638">#REF!</definedName>
    <definedName name="__FXD8651" localSheetId="0">#REF!</definedName>
    <definedName name="__FXD8651" localSheetId="1">#REF!</definedName>
    <definedName name="__FXD8651" localSheetId="2">#REF!</definedName>
    <definedName name="__FXD8651" localSheetId="3">#REF!</definedName>
    <definedName name="__FXD8651" localSheetId="4">#REF!</definedName>
    <definedName name="__FXD8651" localSheetId="5">#REF!</definedName>
    <definedName name="__FXD8651" localSheetId="6">#REF!</definedName>
    <definedName name="__FXD8651" localSheetId="7">#REF!</definedName>
    <definedName name="__FXD8651">#REF!</definedName>
    <definedName name="__SCH10" localSheetId="0">'[4]Rev Def Sum'!#REF!</definedName>
    <definedName name="__SCH10" localSheetId="1">'[4]Rev Def Sum'!#REF!</definedName>
    <definedName name="__SCH10" localSheetId="2">'[4]Rev Def Sum'!#REF!</definedName>
    <definedName name="__SCH10" localSheetId="3">'[4]Rev Def Sum'!#REF!</definedName>
    <definedName name="__SCH10" localSheetId="4">'[4]Rev Def Sum'!#REF!</definedName>
    <definedName name="__SCH10" localSheetId="5">'[4]Rev Def Sum'!#REF!</definedName>
    <definedName name="__SCH10" localSheetId="6">'[4]Rev Def Sum'!#REF!</definedName>
    <definedName name="__SCH10" localSheetId="7">'[4]Rev Def Sum'!#REF!</definedName>
    <definedName name="__SCH10">'[4]Rev Def Sum'!#REF!</definedName>
    <definedName name="__sch17" localSheetId="0">#REF!</definedName>
    <definedName name="__sch17" localSheetId="1">#REF!</definedName>
    <definedName name="__sch17" localSheetId="2">#REF!</definedName>
    <definedName name="__sch17" localSheetId="3">#REF!</definedName>
    <definedName name="__sch17" localSheetId="4">#REF!</definedName>
    <definedName name="__sch17" localSheetId="5">#REF!</definedName>
    <definedName name="__sch17" localSheetId="6">#REF!</definedName>
    <definedName name="__sch17" localSheetId="7">#REF!</definedName>
    <definedName name="__sch17">#REF!</definedName>
    <definedName name="__SCH33">'[5]SCHEDULE 33 A REV.'!$A$1:$H$67</definedName>
    <definedName name="__SCH6">#N/A</definedName>
    <definedName name="__SUM0111" localSheetId="0">#REF!</definedName>
    <definedName name="__SUM0111" localSheetId="1">#REF!</definedName>
    <definedName name="__SUM0111" localSheetId="2">#REF!</definedName>
    <definedName name="__SUM0111" localSheetId="3">#REF!</definedName>
    <definedName name="__SUM0111" localSheetId="4">#REF!</definedName>
    <definedName name="__SUM0111" localSheetId="5">#REF!</definedName>
    <definedName name="__SUM0111" localSheetId="6">#REF!</definedName>
    <definedName name="__SUM0111" localSheetId="7">#REF!</definedName>
    <definedName name="__SUM0111">#REF!</definedName>
    <definedName name="__SUM0113" localSheetId="0">#REF!</definedName>
    <definedName name="__SUM0113" localSheetId="1">#REF!</definedName>
    <definedName name="__SUM0113" localSheetId="2">#REF!</definedName>
    <definedName name="__SUM0113" localSheetId="3">#REF!</definedName>
    <definedName name="__SUM0113" localSheetId="4">#REF!</definedName>
    <definedName name="__SUM0113" localSheetId="5">#REF!</definedName>
    <definedName name="__SUM0113" localSheetId="6">#REF!</definedName>
    <definedName name="__SUM0113" localSheetId="7">#REF!</definedName>
    <definedName name="__SUM0113">#REF!</definedName>
    <definedName name="__SUM0210" localSheetId="0">#REF!</definedName>
    <definedName name="__SUM0210" localSheetId="1">#REF!</definedName>
    <definedName name="__SUM0210" localSheetId="2">#REF!</definedName>
    <definedName name="__SUM0210" localSheetId="3">#REF!</definedName>
    <definedName name="__SUM0210" localSheetId="4">#REF!</definedName>
    <definedName name="__SUM0210" localSheetId="5">#REF!</definedName>
    <definedName name="__SUM0210" localSheetId="6">#REF!</definedName>
    <definedName name="__SUM0210" localSheetId="7">#REF!</definedName>
    <definedName name="__SUM0210">#REF!</definedName>
    <definedName name="__SUM0213" localSheetId="0">#REF!</definedName>
    <definedName name="__SUM0213" localSheetId="1">#REF!</definedName>
    <definedName name="__SUM0213" localSheetId="2">#REF!</definedName>
    <definedName name="__SUM0213" localSheetId="3">#REF!</definedName>
    <definedName name="__SUM0213" localSheetId="4">#REF!</definedName>
    <definedName name="__SUM0213" localSheetId="5">#REF!</definedName>
    <definedName name="__SUM0213" localSheetId="6">#REF!</definedName>
    <definedName name="__SUM0213" localSheetId="7">#REF!</definedName>
    <definedName name="__SUM0213">#REF!</definedName>
    <definedName name="__SUM0401" localSheetId="0">#REF!</definedName>
    <definedName name="__SUM0401" localSheetId="1">#REF!</definedName>
    <definedName name="__SUM0401" localSheetId="2">#REF!</definedName>
    <definedName name="__SUM0401" localSheetId="3">#REF!</definedName>
    <definedName name="__SUM0401" localSheetId="4">#REF!</definedName>
    <definedName name="__SUM0401" localSheetId="5">#REF!</definedName>
    <definedName name="__SUM0401" localSheetId="6">#REF!</definedName>
    <definedName name="__SUM0401" localSheetId="7">#REF!</definedName>
    <definedName name="__SUM0401">#REF!</definedName>
    <definedName name="__SUM0402" localSheetId="0">#REF!</definedName>
    <definedName name="__SUM0402" localSheetId="1">#REF!</definedName>
    <definedName name="__SUM0402" localSheetId="2">#REF!</definedName>
    <definedName name="__SUM0402" localSheetId="3">#REF!</definedName>
    <definedName name="__SUM0402" localSheetId="4">#REF!</definedName>
    <definedName name="__SUM0402" localSheetId="5">#REF!</definedName>
    <definedName name="__SUM0402" localSheetId="6">#REF!</definedName>
    <definedName name="__SUM0402" localSheetId="7">#REF!</definedName>
    <definedName name="__SUM0402">#REF!</definedName>
    <definedName name="__SUM0408" localSheetId="0">#REF!</definedName>
    <definedName name="__SUM0408" localSheetId="1">#REF!</definedName>
    <definedName name="__SUM0408" localSheetId="2">#REF!</definedName>
    <definedName name="__SUM0408" localSheetId="3">#REF!</definedName>
    <definedName name="__SUM0408" localSheetId="4">#REF!</definedName>
    <definedName name="__SUM0408" localSheetId="5">#REF!</definedName>
    <definedName name="__SUM0408" localSheetId="6">#REF!</definedName>
    <definedName name="__SUM0408" localSheetId="7">#REF!</definedName>
    <definedName name="__SUM0408">#REF!</definedName>
    <definedName name="__SUM0409" localSheetId="0">#REF!</definedName>
    <definedName name="__SUM0409" localSheetId="1">#REF!</definedName>
    <definedName name="__SUM0409" localSheetId="2">#REF!</definedName>
    <definedName name="__SUM0409" localSheetId="3">#REF!</definedName>
    <definedName name="__SUM0409" localSheetId="4">#REF!</definedName>
    <definedName name="__SUM0409" localSheetId="5">#REF!</definedName>
    <definedName name="__SUM0409" localSheetId="6">#REF!</definedName>
    <definedName name="__SUM0409" localSheetId="7">#REF!</definedName>
    <definedName name="__SUM0409">#REF!</definedName>
    <definedName name="__SUM0411" localSheetId="0">#REF!</definedName>
    <definedName name="__SUM0411" localSheetId="1">#REF!</definedName>
    <definedName name="__SUM0411" localSheetId="2">#REF!</definedName>
    <definedName name="__SUM0411" localSheetId="3">#REF!</definedName>
    <definedName name="__SUM0411" localSheetId="4">#REF!</definedName>
    <definedName name="__SUM0411" localSheetId="5">#REF!</definedName>
    <definedName name="__SUM0411" localSheetId="6">#REF!</definedName>
    <definedName name="__SUM0411" localSheetId="7">#REF!</definedName>
    <definedName name="__SUM0411">#REF!</definedName>
    <definedName name="__SUM0501" localSheetId="0">#REF!</definedName>
    <definedName name="__SUM0501" localSheetId="1">#REF!</definedName>
    <definedName name="__SUM0501" localSheetId="2">#REF!</definedName>
    <definedName name="__SUM0501" localSheetId="3">#REF!</definedName>
    <definedName name="__SUM0501" localSheetId="4">#REF!</definedName>
    <definedName name="__SUM0501" localSheetId="5">#REF!</definedName>
    <definedName name="__SUM0501" localSheetId="6">#REF!</definedName>
    <definedName name="__SUM0501" localSheetId="7">#REF!</definedName>
    <definedName name="__SUM0501">#REF!</definedName>
    <definedName name="__SUM0502" localSheetId="0">#REF!</definedName>
    <definedName name="__SUM0502" localSheetId="1">#REF!</definedName>
    <definedName name="__SUM0502" localSheetId="2">#REF!</definedName>
    <definedName name="__SUM0502" localSheetId="3">#REF!</definedName>
    <definedName name="__SUM0502" localSheetId="4">#REF!</definedName>
    <definedName name="__SUM0502" localSheetId="5">#REF!</definedName>
    <definedName name="__SUM0502" localSheetId="6">#REF!</definedName>
    <definedName name="__SUM0502" localSheetId="7">#REF!</definedName>
    <definedName name="__SUM0502">#REF!</definedName>
    <definedName name="__SUM0508" localSheetId="0">#REF!</definedName>
    <definedName name="__SUM0508" localSheetId="1">#REF!</definedName>
    <definedName name="__SUM0508" localSheetId="2">#REF!</definedName>
    <definedName name="__SUM0508" localSheetId="3">#REF!</definedName>
    <definedName name="__SUM0508" localSheetId="4">#REF!</definedName>
    <definedName name="__SUM0508" localSheetId="5">#REF!</definedName>
    <definedName name="__SUM0508" localSheetId="6">#REF!</definedName>
    <definedName name="__SUM0508" localSheetId="7">#REF!</definedName>
    <definedName name="__SUM0508">#REF!</definedName>
    <definedName name="__SUM0509" localSheetId="0">#REF!</definedName>
    <definedName name="__SUM0509" localSheetId="1">#REF!</definedName>
    <definedName name="__SUM0509" localSheetId="2">#REF!</definedName>
    <definedName name="__SUM0509" localSheetId="3">#REF!</definedName>
    <definedName name="__SUM0509" localSheetId="4">#REF!</definedName>
    <definedName name="__SUM0509" localSheetId="5">#REF!</definedName>
    <definedName name="__SUM0509" localSheetId="6">#REF!</definedName>
    <definedName name="__SUM0509" localSheetId="7">#REF!</definedName>
    <definedName name="__SUM0509">#REF!</definedName>
    <definedName name="__SUM0510" localSheetId="0">#REF!</definedName>
    <definedName name="__SUM0510" localSheetId="1">#REF!</definedName>
    <definedName name="__SUM0510" localSheetId="2">#REF!</definedName>
    <definedName name="__SUM0510" localSheetId="3">#REF!</definedName>
    <definedName name="__SUM0510" localSheetId="4">#REF!</definedName>
    <definedName name="__SUM0510" localSheetId="5">#REF!</definedName>
    <definedName name="__SUM0510" localSheetId="6">#REF!</definedName>
    <definedName name="__SUM0510" localSheetId="7">#REF!</definedName>
    <definedName name="__SUM0510">#REF!</definedName>
    <definedName name="__SUM0511" localSheetId="0">#REF!</definedName>
    <definedName name="__SUM0511" localSheetId="1">#REF!</definedName>
    <definedName name="__SUM0511" localSheetId="2">#REF!</definedName>
    <definedName name="__SUM0511" localSheetId="3">#REF!</definedName>
    <definedName name="__SUM0511" localSheetId="4">#REF!</definedName>
    <definedName name="__SUM0511" localSheetId="5">#REF!</definedName>
    <definedName name="__SUM0511" localSheetId="6">#REF!</definedName>
    <definedName name="__SUM0511" localSheetId="7">#REF!</definedName>
    <definedName name="__SUM0511">#REF!</definedName>
    <definedName name="__SUM0613" localSheetId="0">#REF!</definedName>
    <definedName name="__SUM0613" localSheetId="1">#REF!</definedName>
    <definedName name="__SUM0613" localSheetId="2">#REF!</definedName>
    <definedName name="__SUM0613" localSheetId="3">#REF!</definedName>
    <definedName name="__SUM0613" localSheetId="4">#REF!</definedName>
    <definedName name="__SUM0613" localSheetId="5">#REF!</definedName>
    <definedName name="__SUM0613" localSheetId="6">#REF!</definedName>
    <definedName name="__SUM0613" localSheetId="7">#REF!</definedName>
    <definedName name="__SUM0613">#REF!</definedName>
    <definedName name="__SUM0701" localSheetId="0">#REF!</definedName>
    <definedName name="__SUM0701" localSheetId="1">#REF!</definedName>
    <definedName name="__SUM0701" localSheetId="2">#REF!</definedName>
    <definedName name="__SUM0701" localSheetId="3">#REF!</definedName>
    <definedName name="__SUM0701" localSheetId="4">#REF!</definedName>
    <definedName name="__SUM0701" localSheetId="5">#REF!</definedName>
    <definedName name="__SUM0701" localSheetId="6">#REF!</definedName>
    <definedName name="__SUM0701" localSheetId="7">#REF!</definedName>
    <definedName name="__SUM0701">#REF!</definedName>
    <definedName name="__SUM0702" localSheetId="0">#REF!</definedName>
    <definedName name="__SUM0702" localSheetId="1">#REF!</definedName>
    <definedName name="__SUM0702" localSheetId="2">#REF!</definedName>
    <definedName name="__SUM0702" localSheetId="3">#REF!</definedName>
    <definedName name="__SUM0702" localSheetId="4">#REF!</definedName>
    <definedName name="__SUM0702" localSheetId="5">#REF!</definedName>
    <definedName name="__SUM0702" localSheetId="6">#REF!</definedName>
    <definedName name="__SUM0702" localSheetId="7">#REF!</definedName>
    <definedName name="__SUM0702">#REF!</definedName>
    <definedName name="__SUM0708" localSheetId="0">#REF!</definedName>
    <definedName name="__SUM0708" localSheetId="1">#REF!</definedName>
    <definedName name="__SUM0708" localSheetId="2">#REF!</definedName>
    <definedName name="__SUM0708" localSheetId="3">#REF!</definedName>
    <definedName name="__SUM0708" localSheetId="4">#REF!</definedName>
    <definedName name="__SUM0708" localSheetId="5">#REF!</definedName>
    <definedName name="__SUM0708" localSheetId="6">#REF!</definedName>
    <definedName name="__SUM0708" localSheetId="7">#REF!</definedName>
    <definedName name="__SUM0708">#REF!</definedName>
    <definedName name="__SUM0709" localSheetId="0">#REF!</definedName>
    <definedName name="__SUM0709" localSheetId="1">#REF!</definedName>
    <definedName name="__SUM0709" localSheetId="2">#REF!</definedName>
    <definedName name="__SUM0709" localSheetId="3">#REF!</definedName>
    <definedName name="__SUM0709" localSheetId="4">#REF!</definedName>
    <definedName name="__SUM0709" localSheetId="5">#REF!</definedName>
    <definedName name="__SUM0709" localSheetId="6">#REF!</definedName>
    <definedName name="__SUM0709" localSheetId="7">#REF!</definedName>
    <definedName name="__SUM0709">#REF!</definedName>
    <definedName name="__SUM0813" localSheetId="0">#REF!</definedName>
    <definedName name="__SUM0813" localSheetId="1">#REF!</definedName>
    <definedName name="__SUM0813" localSheetId="2">#REF!</definedName>
    <definedName name="__SUM0813" localSheetId="3">#REF!</definedName>
    <definedName name="__SUM0813" localSheetId="4">#REF!</definedName>
    <definedName name="__SUM0813" localSheetId="5">#REF!</definedName>
    <definedName name="__SUM0813" localSheetId="6">#REF!</definedName>
    <definedName name="__SUM0813" localSheetId="7">#REF!</definedName>
    <definedName name="__SUM0813">#REF!</definedName>
    <definedName name="__SUM0901" localSheetId="0">#REF!</definedName>
    <definedName name="__SUM0901" localSheetId="1">#REF!</definedName>
    <definedName name="__SUM0901" localSheetId="2">#REF!</definedName>
    <definedName name="__SUM0901" localSheetId="3">#REF!</definedName>
    <definedName name="__SUM0901" localSheetId="4">#REF!</definedName>
    <definedName name="__SUM0901" localSheetId="5">#REF!</definedName>
    <definedName name="__SUM0901" localSheetId="6">#REF!</definedName>
    <definedName name="__SUM0901" localSheetId="7">#REF!</definedName>
    <definedName name="__SUM0901">#REF!</definedName>
    <definedName name="__SUM0902" localSheetId="0">#REF!</definedName>
    <definedName name="__SUM0902" localSheetId="1">#REF!</definedName>
    <definedName name="__SUM0902" localSheetId="2">#REF!</definedName>
    <definedName name="__SUM0902" localSheetId="3">#REF!</definedName>
    <definedName name="__SUM0902" localSheetId="4">#REF!</definedName>
    <definedName name="__SUM0902" localSheetId="5">#REF!</definedName>
    <definedName name="__SUM0902" localSheetId="6">#REF!</definedName>
    <definedName name="__SUM0902" localSheetId="7">#REF!</definedName>
    <definedName name="__SUM0902">#REF!</definedName>
    <definedName name="__SUM0908" localSheetId="0">#REF!</definedName>
    <definedName name="__SUM0908" localSheetId="1">#REF!</definedName>
    <definedName name="__SUM0908" localSheetId="2">#REF!</definedName>
    <definedName name="__SUM0908" localSheetId="3">#REF!</definedName>
    <definedName name="__SUM0908" localSheetId="4">#REF!</definedName>
    <definedName name="__SUM0908" localSheetId="5">#REF!</definedName>
    <definedName name="__SUM0908" localSheetId="6">#REF!</definedName>
    <definedName name="__SUM0908" localSheetId="7">#REF!</definedName>
    <definedName name="__SUM0908">#REF!</definedName>
    <definedName name="__SUM0911" localSheetId="0">#REF!</definedName>
    <definedName name="__SUM0911" localSheetId="1">#REF!</definedName>
    <definedName name="__SUM0911" localSheetId="2">#REF!</definedName>
    <definedName name="__SUM0911" localSheetId="3">#REF!</definedName>
    <definedName name="__SUM0911" localSheetId="4">#REF!</definedName>
    <definedName name="__SUM0911" localSheetId="5">#REF!</definedName>
    <definedName name="__SUM0911" localSheetId="6">#REF!</definedName>
    <definedName name="__SUM0911" localSheetId="7">#REF!</definedName>
    <definedName name="__SUM0911">#REF!</definedName>
    <definedName name="__SUM0913" localSheetId="0">#REF!</definedName>
    <definedName name="__SUM0913" localSheetId="1">#REF!</definedName>
    <definedName name="__SUM0913" localSheetId="2">#REF!</definedName>
    <definedName name="__SUM0913" localSheetId="3">#REF!</definedName>
    <definedName name="__SUM0913" localSheetId="4">#REF!</definedName>
    <definedName name="__SUM0913" localSheetId="5">#REF!</definedName>
    <definedName name="__SUM0913" localSheetId="6">#REF!</definedName>
    <definedName name="__SUM0913" localSheetId="7">#REF!</definedName>
    <definedName name="__SUM0913">#REF!</definedName>
    <definedName name="__SUM5701" localSheetId="0">#REF!</definedName>
    <definedName name="__SUM5701" localSheetId="1">#REF!</definedName>
    <definedName name="__SUM5701" localSheetId="2">#REF!</definedName>
    <definedName name="__SUM5701" localSheetId="3">#REF!</definedName>
    <definedName name="__SUM5701" localSheetId="4">#REF!</definedName>
    <definedName name="__SUM5701" localSheetId="5">#REF!</definedName>
    <definedName name="__SUM5701" localSheetId="6">#REF!</definedName>
    <definedName name="__SUM5701" localSheetId="7">#REF!</definedName>
    <definedName name="__SUM5701">#REF!</definedName>
    <definedName name="__SUM5702" localSheetId="0">#REF!</definedName>
    <definedName name="__SUM5702" localSheetId="1">#REF!</definedName>
    <definedName name="__SUM5702" localSheetId="2">#REF!</definedName>
    <definedName name="__SUM5702" localSheetId="3">#REF!</definedName>
    <definedName name="__SUM5702" localSheetId="4">#REF!</definedName>
    <definedName name="__SUM5702" localSheetId="5">#REF!</definedName>
    <definedName name="__SUM5702" localSheetId="6">#REF!</definedName>
    <definedName name="__SUM5702" localSheetId="7">#REF!</definedName>
    <definedName name="__SUM5702">#REF!</definedName>
    <definedName name="__SUM5708" localSheetId="0">#REF!</definedName>
    <definedName name="__SUM5708" localSheetId="1">#REF!</definedName>
    <definedName name="__SUM5708" localSheetId="2">#REF!</definedName>
    <definedName name="__SUM5708" localSheetId="3">#REF!</definedName>
    <definedName name="__SUM5708" localSheetId="4">#REF!</definedName>
    <definedName name="__SUM5708" localSheetId="5">#REF!</definedName>
    <definedName name="__SUM5708" localSheetId="6">#REF!</definedName>
    <definedName name="__SUM5708" localSheetId="7">#REF!</definedName>
    <definedName name="__SUM5708">#REF!</definedName>
    <definedName name="__SUM5709" localSheetId="0">#REF!</definedName>
    <definedName name="__SUM5709" localSheetId="1">#REF!</definedName>
    <definedName name="__SUM5709" localSheetId="2">#REF!</definedName>
    <definedName name="__SUM5709" localSheetId="3">#REF!</definedName>
    <definedName name="__SUM5709" localSheetId="4">#REF!</definedName>
    <definedName name="__SUM5709" localSheetId="5">#REF!</definedName>
    <definedName name="__SUM5709" localSheetId="6">#REF!</definedName>
    <definedName name="__SUM5709" localSheetId="7">#REF!</definedName>
    <definedName name="__SUM5709">#REF!</definedName>
    <definedName name="__SUM5711" localSheetId="0">#REF!</definedName>
    <definedName name="__SUM5711" localSheetId="1">#REF!</definedName>
    <definedName name="__SUM5711" localSheetId="2">#REF!</definedName>
    <definedName name="__SUM5711" localSheetId="3">#REF!</definedName>
    <definedName name="__SUM5711" localSheetId="4">#REF!</definedName>
    <definedName name="__SUM5711" localSheetId="5">#REF!</definedName>
    <definedName name="__SUM5711" localSheetId="6">#REF!</definedName>
    <definedName name="__SUM5711" localSheetId="7">#REF!</definedName>
    <definedName name="__SUM5711">#REF!</definedName>
    <definedName name="__SUM5801" localSheetId="0">#REF!</definedName>
    <definedName name="__SUM5801" localSheetId="1">#REF!</definedName>
    <definedName name="__SUM5801" localSheetId="2">#REF!</definedName>
    <definedName name="__SUM5801" localSheetId="3">#REF!</definedName>
    <definedName name="__SUM5801" localSheetId="4">#REF!</definedName>
    <definedName name="__SUM5801" localSheetId="5">#REF!</definedName>
    <definedName name="__SUM5801" localSheetId="6">#REF!</definedName>
    <definedName name="__SUM5801" localSheetId="7">#REF!</definedName>
    <definedName name="__SUM5801">#REF!</definedName>
    <definedName name="__SUM5802" localSheetId="0">#REF!</definedName>
    <definedName name="__SUM5802" localSheetId="1">#REF!</definedName>
    <definedName name="__SUM5802" localSheetId="2">#REF!</definedName>
    <definedName name="__SUM5802" localSheetId="3">#REF!</definedName>
    <definedName name="__SUM5802" localSheetId="4">#REF!</definedName>
    <definedName name="__SUM5802" localSheetId="5">#REF!</definedName>
    <definedName name="__SUM5802" localSheetId="6">#REF!</definedName>
    <definedName name="__SUM5802" localSheetId="7">#REF!</definedName>
    <definedName name="__SUM5802">#REF!</definedName>
    <definedName name="__SUM5811" localSheetId="0">#REF!</definedName>
    <definedName name="__SUM5811" localSheetId="1">#REF!</definedName>
    <definedName name="__SUM5811" localSheetId="2">#REF!</definedName>
    <definedName name="__SUM5811" localSheetId="3">#REF!</definedName>
    <definedName name="__SUM5811" localSheetId="4">#REF!</definedName>
    <definedName name="__SUM5811" localSheetId="5">#REF!</definedName>
    <definedName name="__SUM5811" localSheetId="6">#REF!</definedName>
    <definedName name="__SUM5811" localSheetId="7">#REF!</definedName>
    <definedName name="__SUM5811">#REF!</definedName>
    <definedName name="__SUM6001" localSheetId="0">#REF!</definedName>
    <definedName name="__SUM6001" localSheetId="1">#REF!</definedName>
    <definedName name="__SUM6001" localSheetId="2">#REF!</definedName>
    <definedName name="__SUM6001" localSheetId="3">#REF!</definedName>
    <definedName name="__SUM6001" localSheetId="4">#REF!</definedName>
    <definedName name="__SUM6001" localSheetId="5">#REF!</definedName>
    <definedName name="__SUM6001" localSheetId="6">#REF!</definedName>
    <definedName name="__SUM6001" localSheetId="7">#REF!</definedName>
    <definedName name="__SUM6001">#REF!</definedName>
    <definedName name="__SUM6002" localSheetId="0">#REF!</definedName>
    <definedName name="__SUM6002" localSheetId="1">#REF!</definedName>
    <definedName name="__SUM6002" localSheetId="2">#REF!</definedName>
    <definedName name="__SUM6002" localSheetId="3">#REF!</definedName>
    <definedName name="__SUM6002" localSheetId="4">#REF!</definedName>
    <definedName name="__SUM6002" localSheetId="5">#REF!</definedName>
    <definedName name="__SUM6002" localSheetId="6">#REF!</definedName>
    <definedName name="__SUM6002" localSheetId="7">#REF!</definedName>
    <definedName name="__SUM6002">#REF!</definedName>
    <definedName name="__SUM6008" localSheetId="0">#REF!</definedName>
    <definedName name="__SUM6008" localSheetId="1">#REF!</definedName>
    <definedName name="__SUM6008" localSheetId="2">#REF!</definedName>
    <definedName name="__SUM6008" localSheetId="3">#REF!</definedName>
    <definedName name="__SUM6008" localSheetId="4">#REF!</definedName>
    <definedName name="__SUM6008" localSheetId="5">#REF!</definedName>
    <definedName name="__SUM6008" localSheetId="6">#REF!</definedName>
    <definedName name="__SUM6008" localSheetId="7">#REF!</definedName>
    <definedName name="__SUM6008">#REF!</definedName>
    <definedName name="__sum6009" localSheetId="0">#REF!</definedName>
    <definedName name="__sum6009" localSheetId="1">#REF!</definedName>
    <definedName name="__sum6009" localSheetId="2">#REF!</definedName>
    <definedName name="__sum6009" localSheetId="3">#REF!</definedName>
    <definedName name="__sum6009" localSheetId="4">#REF!</definedName>
    <definedName name="__sum6009" localSheetId="5">#REF!</definedName>
    <definedName name="__sum6009" localSheetId="6">#REF!</definedName>
    <definedName name="__sum6009" localSheetId="7">#REF!</definedName>
    <definedName name="__sum6009">#REF!</definedName>
    <definedName name="__SUM6011" localSheetId="0">#REF!</definedName>
    <definedName name="__SUM6011" localSheetId="1">#REF!</definedName>
    <definedName name="__SUM6011" localSheetId="2">#REF!</definedName>
    <definedName name="__SUM6011" localSheetId="3">#REF!</definedName>
    <definedName name="__SUM6011" localSheetId="4">#REF!</definedName>
    <definedName name="__SUM6011" localSheetId="5">#REF!</definedName>
    <definedName name="__SUM6011" localSheetId="6">#REF!</definedName>
    <definedName name="__SUM6011" localSheetId="7">#REF!</definedName>
    <definedName name="__SUM6011">#REF!</definedName>
    <definedName name="__SUM6101" localSheetId="0">#REF!</definedName>
    <definedName name="__SUM6101" localSheetId="1">#REF!</definedName>
    <definedName name="__SUM6101" localSheetId="2">#REF!</definedName>
    <definedName name="__SUM6101" localSheetId="3">#REF!</definedName>
    <definedName name="__SUM6101" localSheetId="4">#REF!</definedName>
    <definedName name="__SUM6101" localSheetId="5">#REF!</definedName>
    <definedName name="__SUM6101" localSheetId="6">#REF!</definedName>
    <definedName name="__SUM6101" localSheetId="7">#REF!</definedName>
    <definedName name="__SUM6101">#REF!</definedName>
    <definedName name="__SUM6102" localSheetId="0">#REF!</definedName>
    <definedName name="__SUM6102" localSheetId="1">#REF!</definedName>
    <definedName name="__SUM6102" localSheetId="2">#REF!</definedName>
    <definedName name="__SUM6102" localSheetId="3">#REF!</definedName>
    <definedName name="__SUM6102" localSheetId="4">#REF!</definedName>
    <definedName name="__SUM6102" localSheetId="5">#REF!</definedName>
    <definedName name="__SUM6102" localSheetId="6">#REF!</definedName>
    <definedName name="__SUM6102" localSheetId="7">#REF!</definedName>
    <definedName name="__SUM6102">#REF!</definedName>
    <definedName name="__SUM6108" localSheetId="0">#REF!</definedName>
    <definedName name="__SUM6108" localSheetId="1">#REF!</definedName>
    <definedName name="__SUM6108" localSheetId="2">#REF!</definedName>
    <definedName name="__SUM6108" localSheetId="3">#REF!</definedName>
    <definedName name="__SUM6108" localSheetId="4">#REF!</definedName>
    <definedName name="__SUM6108" localSheetId="5">#REF!</definedName>
    <definedName name="__SUM6108" localSheetId="6">#REF!</definedName>
    <definedName name="__SUM6108" localSheetId="7">#REF!</definedName>
    <definedName name="__SUM6108">#REF!</definedName>
    <definedName name="__SUM6109" localSheetId="0">#REF!</definedName>
    <definedName name="__SUM6109" localSheetId="1">#REF!</definedName>
    <definedName name="__SUM6109" localSheetId="2">#REF!</definedName>
    <definedName name="__SUM6109" localSheetId="3">#REF!</definedName>
    <definedName name="__SUM6109" localSheetId="4">#REF!</definedName>
    <definedName name="__SUM6109" localSheetId="5">#REF!</definedName>
    <definedName name="__SUM6109" localSheetId="6">#REF!</definedName>
    <definedName name="__SUM6109" localSheetId="7">#REF!</definedName>
    <definedName name="__SUM6109">#REF!</definedName>
    <definedName name="__SUM6111" localSheetId="0">#REF!</definedName>
    <definedName name="__SUM6111" localSheetId="1">#REF!</definedName>
    <definedName name="__SUM6111" localSheetId="2">#REF!</definedName>
    <definedName name="__SUM6111" localSheetId="3">#REF!</definedName>
    <definedName name="__SUM6111" localSheetId="4">#REF!</definedName>
    <definedName name="__SUM6111" localSheetId="5">#REF!</definedName>
    <definedName name="__SUM6111" localSheetId="6">#REF!</definedName>
    <definedName name="__SUM6111" localSheetId="7">#REF!</definedName>
    <definedName name="__SUM6111">#REF!</definedName>
    <definedName name="__SUM6201" localSheetId="0">#REF!</definedName>
    <definedName name="__SUM6201" localSheetId="1">#REF!</definedName>
    <definedName name="__SUM6201" localSheetId="2">#REF!</definedName>
    <definedName name="__SUM6201" localSheetId="3">#REF!</definedName>
    <definedName name="__SUM6201" localSheetId="4">#REF!</definedName>
    <definedName name="__SUM6201" localSheetId="5">#REF!</definedName>
    <definedName name="__SUM6201" localSheetId="6">#REF!</definedName>
    <definedName name="__SUM6201" localSheetId="7">#REF!</definedName>
    <definedName name="__SUM6201">#REF!</definedName>
    <definedName name="__SUM6202" localSheetId="0">#REF!</definedName>
    <definedName name="__SUM6202" localSheetId="1">#REF!</definedName>
    <definedName name="__SUM6202" localSheetId="2">#REF!</definedName>
    <definedName name="__SUM6202" localSheetId="3">#REF!</definedName>
    <definedName name="__SUM6202" localSheetId="4">#REF!</definedName>
    <definedName name="__SUM6202" localSheetId="5">#REF!</definedName>
    <definedName name="__SUM6202" localSheetId="6">#REF!</definedName>
    <definedName name="__SUM6202" localSheetId="7">#REF!</definedName>
    <definedName name="__SUM6202">#REF!</definedName>
    <definedName name="__SUM6301" localSheetId="0">#REF!</definedName>
    <definedName name="__SUM6301" localSheetId="1">#REF!</definedName>
    <definedName name="__SUM6301" localSheetId="2">#REF!</definedName>
    <definedName name="__SUM6301" localSheetId="3">#REF!</definedName>
    <definedName name="__SUM6301" localSheetId="4">#REF!</definedName>
    <definedName name="__SUM6301" localSheetId="5">#REF!</definedName>
    <definedName name="__SUM6301" localSheetId="6">#REF!</definedName>
    <definedName name="__SUM6301" localSheetId="7">#REF!</definedName>
    <definedName name="__SUM6301">#REF!</definedName>
    <definedName name="__SUM6302" localSheetId="0">#REF!</definedName>
    <definedName name="__SUM6302" localSheetId="1">#REF!</definedName>
    <definedName name="__SUM6302" localSheetId="2">#REF!</definedName>
    <definedName name="__SUM6302" localSheetId="3">#REF!</definedName>
    <definedName name="__SUM6302" localSheetId="4">#REF!</definedName>
    <definedName name="__SUM6302" localSheetId="5">#REF!</definedName>
    <definedName name="__SUM6302" localSheetId="6">#REF!</definedName>
    <definedName name="__SUM6302" localSheetId="7">#REF!</definedName>
    <definedName name="__SUM6302">#REF!</definedName>
    <definedName name="__SUM6308" localSheetId="0">#REF!</definedName>
    <definedName name="__SUM6308" localSheetId="1">#REF!</definedName>
    <definedName name="__SUM6308" localSheetId="2">#REF!</definedName>
    <definedName name="__SUM6308" localSheetId="3">#REF!</definedName>
    <definedName name="__SUM6308" localSheetId="4">#REF!</definedName>
    <definedName name="__SUM6308" localSheetId="5">#REF!</definedName>
    <definedName name="__SUM6308" localSheetId="6">#REF!</definedName>
    <definedName name="__SUM6308" localSheetId="7">#REF!</definedName>
    <definedName name="__SUM6308">#REF!</definedName>
    <definedName name="__SUM6309" localSheetId="0">#REF!</definedName>
    <definedName name="__SUM6309" localSheetId="1">#REF!</definedName>
    <definedName name="__SUM6309" localSheetId="2">#REF!</definedName>
    <definedName name="__SUM6309" localSheetId="3">#REF!</definedName>
    <definedName name="__SUM6309" localSheetId="4">#REF!</definedName>
    <definedName name="__SUM6309" localSheetId="5">#REF!</definedName>
    <definedName name="__SUM6309" localSheetId="6">#REF!</definedName>
    <definedName name="__SUM6309" localSheetId="7">#REF!</definedName>
    <definedName name="__SUM6309">#REF!</definedName>
    <definedName name="__SUM6311" localSheetId="0">#REF!</definedName>
    <definedName name="__SUM6311" localSheetId="1">#REF!</definedName>
    <definedName name="__SUM6311" localSheetId="2">#REF!</definedName>
    <definedName name="__SUM6311" localSheetId="3">#REF!</definedName>
    <definedName name="__SUM6311" localSheetId="4">#REF!</definedName>
    <definedName name="__SUM6311" localSheetId="5">#REF!</definedName>
    <definedName name="__SUM6311" localSheetId="6">#REF!</definedName>
    <definedName name="__SUM6311" localSheetId="7">#REF!</definedName>
    <definedName name="__SUM6311">#REF!</definedName>
    <definedName name="__SUM6401" localSheetId="0">#REF!</definedName>
    <definedName name="__SUM6401" localSheetId="1">#REF!</definedName>
    <definedName name="__SUM6401" localSheetId="2">#REF!</definedName>
    <definedName name="__SUM6401" localSheetId="3">#REF!</definedName>
    <definedName name="__SUM6401" localSheetId="4">#REF!</definedName>
    <definedName name="__SUM6401" localSheetId="5">#REF!</definedName>
    <definedName name="__SUM6401" localSheetId="6">#REF!</definedName>
    <definedName name="__SUM6401" localSheetId="7">#REF!</definedName>
    <definedName name="__SUM6401">#REF!</definedName>
    <definedName name="__SUM6402" localSheetId="0">#REF!</definedName>
    <definedName name="__SUM6402" localSheetId="1">#REF!</definedName>
    <definedName name="__SUM6402" localSheetId="2">#REF!</definedName>
    <definedName name="__SUM6402" localSheetId="3">#REF!</definedName>
    <definedName name="__SUM6402" localSheetId="4">#REF!</definedName>
    <definedName name="__SUM6402" localSheetId="5">#REF!</definedName>
    <definedName name="__SUM6402" localSheetId="6">#REF!</definedName>
    <definedName name="__SUM6402" localSheetId="7">#REF!</definedName>
    <definedName name="__SUM6402">#REF!</definedName>
    <definedName name="__SUM6408" localSheetId="0">#REF!</definedName>
    <definedName name="__SUM6408" localSheetId="1">#REF!</definedName>
    <definedName name="__SUM6408" localSheetId="2">#REF!</definedName>
    <definedName name="__SUM6408" localSheetId="3">#REF!</definedName>
    <definedName name="__SUM6408" localSheetId="4">#REF!</definedName>
    <definedName name="__SUM6408" localSheetId="5">#REF!</definedName>
    <definedName name="__SUM6408" localSheetId="6">#REF!</definedName>
    <definedName name="__SUM6408" localSheetId="7">#REF!</definedName>
    <definedName name="__SUM6408">#REF!</definedName>
    <definedName name="__SUM6409" localSheetId="0">#REF!</definedName>
    <definedName name="__SUM6409" localSheetId="1">#REF!</definedName>
    <definedName name="__SUM6409" localSheetId="2">#REF!</definedName>
    <definedName name="__SUM6409" localSheetId="3">#REF!</definedName>
    <definedName name="__SUM6409" localSheetId="4">#REF!</definedName>
    <definedName name="__SUM6409" localSheetId="5">#REF!</definedName>
    <definedName name="__SUM6409" localSheetId="6">#REF!</definedName>
    <definedName name="__SUM6409" localSheetId="7">#REF!</definedName>
    <definedName name="__SUM6409">#REF!</definedName>
    <definedName name="__SUM6411" localSheetId="0">#REF!</definedName>
    <definedName name="__SUM6411" localSheetId="1">#REF!</definedName>
    <definedName name="__SUM6411" localSheetId="2">#REF!</definedName>
    <definedName name="__SUM6411" localSheetId="3">#REF!</definedName>
    <definedName name="__SUM6411" localSheetId="4">#REF!</definedName>
    <definedName name="__SUM6411" localSheetId="5">#REF!</definedName>
    <definedName name="__SUM6411" localSheetId="6">#REF!</definedName>
    <definedName name="__SUM6411" localSheetId="7">#REF!</definedName>
    <definedName name="__SUM6411">#REF!</definedName>
    <definedName name="__SUM6413" localSheetId="0">#REF!</definedName>
    <definedName name="__SUM6413" localSheetId="1">#REF!</definedName>
    <definedName name="__SUM6413" localSheetId="2">#REF!</definedName>
    <definedName name="__SUM6413" localSheetId="3">#REF!</definedName>
    <definedName name="__SUM6413" localSheetId="4">#REF!</definedName>
    <definedName name="__SUM6413" localSheetId="5">#REF!</definedName>
    <definedName name="__SUM6413" localSheetId="6">#REF!</definedName>
    <definedName name="__SUM6413" localSheetId="7">#REF!</definedName>
    <definedName name="__SUM6413">#REF!</definedName>
    <definedName name="__SUM6501" localSheetId="0">#REF!</definedName>
    <definedName name="__SUM6501" localSheetId="1">#REF!</definedName>
    <definedName name="__SUM6501" localSheetId="2">#REF!</definedName>
    <definedName name="__SUM6501" localSheetId="3">#REF!</definedName>
    <definedName name="__SUM6501" localSheetId="4">#REF!</definedName>
    <definedName name="__SUM6501" localSheetId="5">#REF!</definedName>
    <definedName name="__SUM6501" localSheetId="6">#REF!</definedName>
    <definedName name="__SUM6501" localSheetId="7">#REF!</definedName>
    <definedName name="__SUM6501">#REF!</definedName>
    <definedName name="__SUM6502" localSheetId="0">#REF!</definedName>
    <definedName name="__SUM6502" localSheetId="1">#REF!</definedName>
    <definedName name="__SUM6502" localSheetId="2">#REF!</definedName>
    <definedName name="__SUM6502" localSheetId="3">#REF!</definedName>
    <definedName name="__SUM6502" localSheetId="4">#REF!</definedName>
    <definedName name="__SUM6502" localSheetId="5">#REF!</definedName>
    <definedName name="__SUM6502" localSheetId="6">#REF!</definedName>
    <definedName name="__SUM6502" localSheetId="7">#REF!</definedName>
    <definedName name="__SUM6502">#REF!</definedName>
    <definedName name="__SUM6508" localSheetId="0">#REF!</definedName>
    <definedName name="__SUM6508" localSheetId="1">#REF!</definedName>
    <definedName name="__SUM6508" localSheetId="2">#REF!</definedName>
    <definedName name="__SUM6508" localSheetId="3">#REF!</definedName>
    <definedName name="__SUM6508" localSheetId="4">#REF!</definedName>
    <definedName name="__SUM6508" localSheetId="5">#REF!</definedName>
    <definedName name="__SUM6508" localSheetId="6">#REF!</definedName>
    <definedName name="__SUM6508" localSheetId="7">#REF!</definedName>
    <definedName name="__SUM6508">#REF!</definedName>
    <definedName name="__SUM6509" localSheetId="0">#REF!</definedName>
    <definedName name="__SUM6509" localSheetId="1">#REF!</definedName>
    <definedName name="__SUM6509" localSheetId="2">#REF!</definedName>
    <definedName name="__SUM6509" localSheetId="3">#REF!</definedName>
    <definedName name="__SUM6509" localSheetId="4">#REF!</definedName>
    <definedName name="__SUM6509" localSheetId="5">#REF!</definedName>
    <definedName name="__SUM6509" localSheetId="6">#REF!</definedName>
    <definedName name="__SUM6509" localSheetId="7">#REF!</definedName>
    <definedName name="__SUM6509">#REF!</definedName>
    <definedName name="__SUM6510" localSheetId="0">#REF!</definedName>
    <definedName name="__SUM6510" localSheetId="1">#REF!</definedName>
    <definedName name="__SUM6510" localSheetId="2">#REF!</definedName>
    <definedName name="__SUM6510" localSheetId="3">#REF!</definedName>
    <definedName name="__SUM6510" localSheetId="4">#REF!</definedName>
    <definedName name="__SUM6510" localSheetId="5">#REF!</definedName>
    <definedName name="__SUM6510" localSheetId="6">#REF!</definedName>
    <definedName name="__SUM6510" localSheetId="7">#REF!</definedName>
    <definedName name="__SUM6510">#REF!</definedName>
    <definedName name="__SUM6511" localSheetId="0">#REF!</definedName>
    <definedName name="__SUM6511" localSheetId="1">#REF!</definedName>
    <definedName name="__SUM6511" localSheetId="2">#REF!</definedName>
    <definedName name="__SUM6511" localSheetId="3">#REF!</definedName>
    <definedName name="__SUM6511" localSheetId="4">#REF!</definedName>
    <definedName name="__SUM6511" localSheetId="5">#REF!</definedName>
    <definedName name="__SUM6511" localSheetId="6">#REF!</definedName>
    <definedName name="__SUM6511" localSheetId="7">#REF!</definedName>
    <definedName name="__SUM6511">#REF!</definedName>
    <definedName name="__SUM6601" localSheetId="0">#REF!</definedName>
    <definedName name="__SUM6601" localSheetId="1">#REF!</definedName>
    <definedName name="__SUM6601" localSheetId="2">#REF!</definedName>
    <definedName name="__SUM6601" localSheetId="3">#REF!</definedName>
    <definedName name="__SUM6601" localSheetId="4">#REF!</definedName>
    <definedName name="__SUM6601" localSheetId="5">#REF!</definedName>
    <definedName name="__SUM6601" localSheetId="6">#REF!</definedName>
    <definedName name="__SUM6601" localSheetId="7">#REF!</definedName>
    <definedName name="__SUM6601">#REF!</definedName>
    <definedName name="__SUM6602" localSheetId="0">#REF!</definedName>
    <definedName name="__SUM6602" localSheetId="1">#REF!</definedName>
    <definedName name="__SUM6602" localSheetId="2">#REF!</definedName>
    <definedName name="__SUM6602" localSheetId="3">#REF!</definedName>
    <definedName name="__SUM6602" localSheetId="4">#REF!</definedName>
    <definedName name="__SUM6602" localSheetId="5">#REF!</definedName>
    <definedName name="__SUM6602" localSheetId="6">#REF!</definedName>
    <definedName name="__SUM6602" localSheetId="7">#REF!</definedName>
    <definedName name="__SUM6602">#REF!</definedName>
    <definedName name="__SUM6608" localSheetId="0">#REF!</definedName>
    <definedName name="__SUM6608" localSheetId="1">#REF!</definedName>
    <definedName name="__SUM6608" localSheetId="2">#REF!</definedName>
    <definedName name="__SUM6608" localSheetId="3">#REF!</definedName>
    <definedName name="__SUM6608" localSheetId="4">#REF!</definedName>
    <definedName name="__SUM6608" localSheetId="5">#REF!</definedName>
    <definedName name="__SUM6608" localSheetId="6">#REF!</definedName>
    <definedName name="__SUM6608" localSheetId="7">#REF!</definedName>
    <definedName name="__SUM6608">#REF!</definedName>
    <definedName name="__SUM6609" localSheetId="0">#REF!</definedName>
    <definedName name="__SUM6609" localSheetId="1">#REF!</definedName>
    <definedName name="__SUM6609" localSheetId="2">#REF!</definedName>
    <definedName name="__SUM6609" localSheetId="3">#REF!</definedName>
    <definedName name="__SUM6609" localSheetId="4">#REF!</definedName>
    <definedName name="__SUM6609" localSheetId="5">#REF!</definedName>
    <definedName name="__SUM6609" localSheetId="6">#REF!</definedName>
    <definedName name="__SUM6609" localSheetId="7">#REF!</definedName>
    <definedName name="__SUM6609">#REF!</definedName>
    <definedName name="__SUM6611" localSheetId="0">#REF!</definedName>
    <definedName name="__SUM6611" localSheetId="1">#REF!</definedName>
    <definedName name="__SUM6611" localSheetId="2">#REF!</definedName>
    <definedName name="__SUM6611" localSheetId="3">#REF!</definedName>
    <definedName name="__SUM6611" localSheetId="4">#REF!</definedName>
    <definedName name="__SUM6611" localSheetId="5">#REF!</definedName>
    <definedName name="__SUM6611" localSheetId="6">#REF!</definedName>
    <definedName name="__SUM6611" localSheetId="7">#REF!</definedName>
    <definedName name="__SUM6611">#REF!</definedName>
    <definedName name="__SUM6701" localSheetId="0">#REF!</definedName>
    <definedName name="__SUM6701" localSheetId="1">#REF!</definedName>
    <definedName name="__SUM6701" localSheetId="2">#REF!</definedName>
    <definedName name="__SUM6701" localSheetId="3">#REF!</definedName>
    <definedName name="__SUM6701" localSheetId="4">#REF!</definedName>
    <definedName name="__SUM6701" localSheetId="5">#REF!</definedName>
    <definedName name="__SUM6701" localSheetId="6">#REF!</definedName>
    <definedName name="__SUM6701" localSheetId="7">#REF!</definedName>
    <definedName name="__SUM6701">#REF!</definedName>
    <definedName name="__SUM6702" localSheetId="0">#REF!</definedName>
    <definedName name="__SUM6702" localSheetId="1">#REF!</definedName>
    <definedName name="__SUM6702" localSheetId="2">#REF!</definedName>
    <definedName name="__SUM6702" localSheetId="3">#REF!</definedName>
    <definedName name="__SUM6702" localSheetId="4">#REF!</definedName>
    <definedName name="__SUM6702" localSheetId="5">#REF!</definedName>
    <definedName name="__SUM6702" localSheetId="6">#REF!</definedName>
    <definedName name="__SUM6702" localSheetId="7">#REF!</definedName>
    <definedName name="__SUM6702">#REF!</definedName>
    <definedName name="__SUM6708" localSheetId="0">#REF!</definedName>
    <definedName name="__SUM6708" localSheetId="1">#REF!</definedName>
    <definedName name="__SUM6708" localSheetId="2">#REF!</definedName>
    <definedName name="__SUM6708" localSheetId="3">#REF!</definedName>
    <definedName name="__SUM6708" localSheetId="4">#REF!</definedName>
    <definedName name="__SUM6708" localSheetId="5">#REF!</definedName>
    <definedName name="__SUM6708" localSheetId="6">#REF!</definedName>
    <definedName name="__SUM6708" localSheetId="7">#REF!</definedName>
    <definedName name="__SUM6708">#REF!</definedName>
    <definedName name="__SUM6709" localSheetId="0">#REF!</definedName>
    <definedName name="__SUM6709" localSheetId="1">#REF!</definedName>
    <definedName name="__SUM6709" localSheetId="2">#REF!</definedName>
    <definedName name="__SUM6709" localSheetId="3">#REF!</definedName>
    <definedName name="__SUM6709" localSheetId="4">#REF!</definedName>
    <definedName name="__SUM6709" localSheetId="5">#REF!</definedName>
    <definedName name="__SUM6709" localSheetId="6">#REF!</definedName>
    <definedName name="__SUM6709" localSheetId="7">#REF!</definedName>
    <definedName name="__SUM6709">#REF!</definedName>
    <definedName name="__SUM6710" localSheetId="0">#REF!</definedName>
    <definedName name="__SUM6710" localSheetId="1">#REF!</definedName>
    <definedName name="__SUM6710" localSheetId="2">#REF!</definedName>
    <definedName name="__SUM6710" localSheetId="3">#REF!</definedName>
    <definedName name="__SUM6710" localSheetId="4">#REF!</definedName>
    <definedName name="__SUM6710" localSheetId="5">#REF!</definedName>
    <definedName name="__SUM6710" localSheetId="6">#REF!</definedName>
    <definedName name="__SUM6710" localSheetId="7">#REF!</definedName>
    <definedName name="__SUM6710">#REF!</definedName>
    <definedName name="__SUM6711" localSheetId="0">#REF!</definedName>
    <definedName name="__SUM6711" localSheetId="1">#REF!</definedName>
    <definedName name="__SUM6711" localSheetId="2">#REF!</definedName>
    <definedName name="__SUM6711" localSheetId="3">#REF!</definedName>
    <definedName name="__SUM6711" localSheetId="4">#REF!</definedName>
    <definedName name="__SUM6711" localSheetId="5">#REF!</definedName>
    <definedName name="__SUM6711" localSheetId="6">#REF!</definedName>
    <definedName name="__SUM6711" localSheetId="7">#REF!</definedName>
    <definedName name="__SUM6711">#REF!</definedName>
    <definedName name="__SUM6718" localSheetId="0">#REF!</definedName>
    <definedName name="__SUM6718" localSheetId="1">#REF!</definedName>
    <definedName name="__SUM6718" localSheetId="2">#REF!</definedName>
    <definedName name="__SUM6718" localSheetId="3">#REF!</definedName>
    <definedName name="__SUM6718" localSheetId="4">#REF!</definedName>
    <definedName name="__SUM6718" localSheetId="5">#REF!</definedName>
    <definedName name="__SUM6718" localSheetId="6">#REF!</definedName>
    <definedName name="__SUM6718" localSheetId="7">#REF!</definedName>
    <definedName name="__SUM6718">#REF!</definedName>
    <definedName name="__SUM6801" localSheetId="0">#REF!</definedName>
    <definedName name="__SUM6801" localSheetId="1">#REF!</definedName>
    <definedName name="__SUM6801" localSheetId="2">#REF!</definedName>
    <definedName name="__SUM6801" localSheetId="3">#REF!</definedName>
    <definedName name="__SUM6801" localSheetId="4">#REF!</definedName>
    <definedName name="__SUM6801" localSheetId="5">#REF!</definedName>
    <definedName name="__SUM6801" localSheetId="6">#REF!</definedName>
    <definedName name="__SUM6801" localSheetId="7">#REF!</definedName>
    <definedName name="__SUM6801">#REF!</definedName>
    <definedName name="__SUM6802" localSheetId="0">#REF!</definedName>
    <definedName name="__SUM6802" localSheetId="1">#REF!</definedName>
    <definedName name="__SUM6802" localSheetId="2">#REF!</definedName>
    <definedName name="__SUM6802" localSheetId="3">#REF!</definedName>
    <definedName name="__SUM6802" localSheetId="4">#REF!</definedName>
    <definedName name="__SUM6802" localSheetId="5">#REF!</definedName>
    <definedName name="__SUM6802" localSheetId="6">#REF!</definedName>
    <definedName name="__SUM6802" localSheetId="7">#REF!</definedName>
    <definedName name="__SUM6802">#REF!</definedName>
    <definedName name="__SUM7013" localSheetId="0">#REF!</definedName>
    <definedName name="__SUM7013" localSheetId="1">#REF!</definedName>
    <definedName name="__SUM7013" localSheetId="2">#REF!</definedName>
    <definedName name="__SUM7013" localSheetId="3">#REF!</definedName>
    <definedName name="__SUM7013" localSheetId="4">#REF!</definedName>
    <definedName name="__SUM7013" localSheetId="5">#REF!</definedName>
    <definedName name="__SUM7013" localSheetId="6">#REF!</definedName>
    <definedName name="__SUM7013" localSheetId="7">#REF!</definedName>
    <definedName name="__SUM7013">#REF!</definedName>
    <definedName name="__SUM7201" localSheetId="0">#REF!</definedName>
    <definedName name="__SUM7201" localSheetId="1">#REF!</definedName>
    <definedName name="__SUM7201" localSheetId="2">#REF!</definedName>
    <definedName name="__SUM7201" localSheetId="3">#REF!</definedName>
    <definedName name="__SUM7201" localSheetId="4">#REF!</definedName>
    <definedName name="__SUM7201" localSheetId="5">#REF!</definedName>
    <definedName name="__SUM7201" localSheetId="6">#REF!</definedName>
    <definedName name="__SUM7201" localSheetId="7">#REF!</definedName>
    <definedName name="__SUM7201">#REF!</definedName>
    <definedName name="__SUM7202" localSheetId="0">#REF!</definedName>
    <definedName name="__SUM7202" localSheetId="1">#REF!</definedName>
    <definedName name="__SUM7202" localSheetId="2">#REF!</definedName>
    <definedName name="__SUM7202" localSheetId="3">#REF!</definedName>
    <definedName name="__SUM7202" localSheetId="4">#REF!</definedName>
    <definedName name="__SUM7202" localSheetId="5">#REF!</definedName>
    <definedName name="__SUM7202" localSheetId="6">#REF!</definedName>
    <definedName name="__SUM7202" localSheetId="7">#REF!</definedName>
    <definedName name="__SUM7202">#REF!</definedName>
    <definedName name="__SUM7208" localSheetId="0">#REF!</definedName>
    <definedName name="__SUM7208" localSheetId="1">#REF!</definedName>
    <definedName name="__SUM7208" localSheetId="2">#REF!</definedName>
    <definedName name="__SUM7208" localSheetId="3">#REF!</definedName>
    <definedName name="__SUM7208" localSheetId="4">#REF!</definedName>
    <definedName name="__SUM7208" localSheetId="5">#REF!</definedName>
    <definedName name="__SUM7208" localSheetId="6">#REF!</definedName>
    <definedName name="__SUM7208" localSheetId="7">#REF!</definedName>
    <definedName name="__SUM7208">#REF!</definedName>
    <definedName name="__SUM7209" localSheetId="0">#REF!</definedName>
    <definedName name="__SUM7209" localSheetId="1">#REF!</definedName>
    <definedName name="__SUM7209" localSheetId="2">#REF!</definedName>
    <definedName name="__SUM7209" localSheetId="3">#REF!</definedName>
    <definedName name="__SUM7209" localSheetId="4">#REF!</definedName>
    <definedName name="__SUM7209" localSheetId="5">#REF!</definedName>
    <definedName name="__SUM7209" localSheetId="6">#REF!</definedName>
    <definedName name="__SUM7209" localSheetId="7">#REF!</definedName>
    <definedName name="__SUM7209">#REF!</definedName>
    <definedName name="__SUM7210" localSheetId="0">#REF!</definedName>
    <definedName name="__SUM7210" localSheetId="1">#REF!</definedName>
    <definedName name="__SUM7210" localSheetId="2">#REF!</definedName>
    <definedName name="__SUM7210" localSheetId="3">#REF!</definedName>
    <definedName name="__SUM7210" localSheetId="4">#REF!</definedName>
    <definedName name="__SUM7210" localSheetId="5">#REF!</definedName>
    <definedName name="__SUM7210" localSheetId="6">#REF!</definedName>
    <definedName name="__SUM7210" localSheetId="7">#REF!</definedName>
    <definedName name="__SUM7210">#REF!</definedName>
    <definedName name="__SUM7211" localSheetId="0">#REF!</definedName>
    <definedName name="__SUM7211" localSheetId="1">#REF!</definedName>
    <definedName name="__SUM7211" localSheetId="2">#REF!</definedName>
    <definedName name="__SUM7211" localSheetId="3">#REF!</definedName>
    <definedName name="__SUM7211" localSheetId="4">#REF!</definedName>
    <definedName name="__SUM7211" localSheetId="5">#REF!</definedName>
    <definedName name="__SUM7211" localSheetId="6">#REF!</definedName>
    <definedName name="__SUM7211" localSheetId="7">#REF!</definedName>
    <definedName name="__SUM7211">#REF!</definedName>
    <definedName name="__SUM7301" localSheetId="0">#REF!</definedName>
    <definedName name="__SUM7301" localSheetId="1">#REF!</definedName>
    <definedName name="__SUM7301" localSheetId="2">#REF!</definedName>
    <definedName name="__SUM7301" localSheetId="3">#REF!</definedName>
    <definedName name="__SUM7301" localSheetId="4">#REF!</definedName>
    <definedName name="__SUM7301" localSheetId="5">#REF!</definedName>
    <definedName name="__SUM7301" localSheetId="6">#REF!</definedName>
    <definedName name="__SUM7301" localSheetId="7">#REF!</definedName>
    <definedName name="__SUM7301">#REF!</definedName>
    <definedName name="__SUM7302" localSheetId="0">#REF!</definedName>
    <definedName name="__SUM7302" localSheetId="1">#REF!</definedName>
    <definedName name="__SUM7302" localSheetId="2">#REF!</definedName>
    <definedName name="__SUM7302" localSheetId="3">#REF!</definedName>
    <definedName name="__SUM7302" localSheetId="4">#REF!</definedName>
    <definedName name="__SUM7302" localSheetId="5">#REF!</definedName>
    <definedName name="__SUM7302" localSheetId="6">#REF!</definedName>
    <definedName name="__SUM7302" localSheetId="7">#REF!</definedName>
    <definedName name="__SUM7302">#REF!</definedName>
    <definedName name="__SUM7308" localSheetId="0">#REF!</definedName>
    <definedName name="__SUM7308" localSheetId="1">#REF!</definedName>
    <definedName name="__SUM7308" localSheetId="2">#REF!</definedName>
    <definedName name="__SUM7308" localSheetId="3">#REF!</definedName>
    <definedName name="__SUM7308" localSheetId="4">#REF!</definedName>
    <definedName name="__SUM7308" localSheetId="5">#REF!</definedName>
    <definedName name="__SUM7308" localSheetId="6">#REF!</definedName>
    <definedName name="__SUM7308" localSheetId="7">#REF!</definedName>
    <definedName name="__SUM7308">#REF!</definedName>
    <definedName name="__SUM7309" localSheetId="0">#REF!</definedName>
    <definedName name="__SUM7309" localSheetId="1">#REF!</definedName>
    <definedName name="__SUM7309" localSheetId="2">#REF!</definedName>
    <definedName name="__SUM7309" localSheetId="3">#REF!</definedName>
    <definedName name="__SUM7309" localSheetId="4">#REF!</definedName>
    <definedName name="__SUM7309" localSheetId="5">#REF!</definedName>
    <definedName name="__SUM7309" localSheetId="6">#REF!</definedName>
    <definedName name="__SUM7309" localSheetId="7">#REF!</definedName>
    <definedName name="__SUM7309">#REF!</definedName>
    <definedName name="__SUM7311" localSheetId="0">#REF!</definedName>
    <definedName name="__SUM7311" localSheetId="1">#REF!</definedName>
    <definedName name="__SUM7311" localSheetId="2">#REF!</definedName>
    <definedName name="__SUM7311" localSheetId="3">#REF!</definedName>
    <definedName name="__SUM7311" localSheetId="4">#REF!</definedName>
    <definedName name="__SUM7311" localSheetId="5">#REF!</definedName>
    <definedName name="__SUM7311" localSheetId="6">#REF!</definedName>
    <definedName name="__SUM7311" localSheetId="7">#REF!</definedName>
    <definedName name="__SUM7311">#REF!</definedName>
    <definedName name="__SUM7401" localSheetId="0">#REF!</definedName>
    <definedName name="__SUM7401" localSheetId="1">#REF!</definedName>
    <definedName name="__SUM7401" localSheetId="2">#REF!</definedName>
    <definedName name="__SUM7401" localSheetId="3">#REF!</definedName>
    <definedName name="__SUM7401" localSheetId="4">#REF!</definedName>
    <definedName name="__SUM7401" localSheetId="5">#REF!</definedName>
    <definedName name="__SUM7401" localSheetId="6">#REF!</definedName>
    <definedName name="__SUM7401" localSheetId="7">#REF!</definedName>
    <definedName name="__SUM7401">#REF!</definedName>
    <definedName name="__SUM7402" localSheetId="0">#REF!</definedName>
    <definedName name="__SUM7402" localSheetId="1">#REF!</definedName>
    <definedName name="__SUM7402" localSheetId="2">#REF!</definedName>
    <definedName name="__SUM7402" localSheetId="3">#REF!</definedName>
    <definedName name="__SUM7402" localSheetId="4">#REF!</definedName>
    <definedName name="__SUM7402" localSheetId="5">#REF!</definedName>
    <definedName name="__SUM7402" localSheetId="6">#REF!</definedName>
    <definedName name="__SUM7402" localSheetId="7">#REF!</definedName>
    <definedName name="__SUM7402">#REF!</definedName>
    <definedName name="__SUM7408" localSheetId="0">#REF!</definedName>
    <definedName name="__SUM7408" localSheetId="1">#REF!</definedName>
    <definedName name="__SUM7408" localSheetId="2">#REF!</definedName>
    <definedName name="__SUM7408" localSheetId="3">#REF!</definedName>
    <definedName name="__SUM7408" localSheetId="4">#REF!</definedName>
    <definedName name="__SUM7408" localSheetId="5">#REF!</definedName>
    <definedName name="__SUM7408" localSheetId="6">#REF!</definedName>
    <definedName name="__SUM7408" localSheetId="7">#REF!</definedName>
    <definedName name="__SUM7408">#REF!</definedName>
    <definedName name="__SUM7409" localSheetId="0">#REF!</definedName>
    <definedName name="__SUM7409" localSheetId="1">#REF!</definedName>
    <definedName name="__SUM7409" localSheetId="2">#REF!</definedName>
    <definedName name="__SUM7409" localSheetId="3">#REF!</definedName>
    <definedName name="__SUM7409" localSheetId="4">#REF!</definedName>
    <definedName name="__SUM7409" localSheetId="5">#REF!</definedName>
    <definedName name="__SUM7409" localSheetId="6">#REF!</definedName>
    <definedName name="__SUM7409" localSheetId="7">#REF!</definedName>
    <definedName name="__SUM7409">#REF!</definedName>
    <definedName name="__SUM7411" localSheetId="0">#REF!</definedName>
    <definedName name="__SUM7411" localSheetId="1">#REF!</definedName>
    <definedName name="__SUM7411" localSheetId="2">#REF!</definedName>
    <definedName name="__SUM7411" localSheetId="3">#REF!</definedName>
    <definedName name="__SUM7411" localSheetId="4">#REF!</definedName>
    <definedName name="__SUM7411" localSheetId="5">#REF!</definedName>
    <definedName name="__SUM7411" localSheetId="6">#REF!</definedName>
    <definedName name="__SUM7411" localSheetId="7">#REF!</definedName>
    <definedName name="__SUM7411">#REF!</definedName>
    <definedName name="__SUM7501" localSheetId="0">#REF!</definedName>
    <definedName name="__SUM7501" localSheetId="1">#REF!</definedName>
    <definedName name="__SUM7501" localSheetId="2">#REF!</definedName>
    <definedName name="__SUM7501" localSheetId="3">#REF!</definedName>
    <definedName name="__SUM7501" localSheetId="4">#REF!</definedName>
    <definedName name="__SUM7501" localSheetId="5">#REF!</definedName>
    <definedName name="__SUM7501" localSheetId="6">#REF!</definedName>
    <definedName name="__SUM7501" localSheetId="7">#REF!</definedName>
    <definedName name="__SUM7501">#REF!</definedName>
    <definedName name="__SUM7502" localSheetId="0">#REF!</definedName>
    <definedName name="__SUM7502" localSheetId="1">#REF!</definedName>
    <definedName name="__SUM7502" localSheetId="2">#REF!</definedName>
    <definedName name="__SUM7502" localSheetId="3">#REF!</definedName>
    <definedName name="__SUM7502" localSheetId="4">#REF!</definedName>
    <definedName name="__SUM7502" localSheetId="5">#REF!</definedName>
    <definedName name="__SUM7502" localSheetId="6">#REF!</definedName>
    <definedName name="__SUM7502" localSheetId="7">#REF!</definedName>
    <definedName name="__SUM7502">#REF!</definedName>
    <definedName name="__SUM7508" localSheetId="0">#REF!</definedName>
    <definedName name="__SUM7508" localSheetId="1">#REF!</definedName>
    <definedName name="__SUM7508" localSheetId="2">#REF!</definedName>
    <definedName name="__SUM7508" localSheetId="3">#REF!</definedName>
    <definedName name="__SUM7508" localSheetId="4">#REF!</definedName>
    <definedName name="__SUM7508" localSheetId="5">#REF!</definedName>
    <definedName name="__SUM7508" localSheetId="6">#REF!</definedName>
    <definedName name="__SUM7508" localSheetId="7">#REF!</definedName>
    <definedName name="__SUM7508">#REF!</definedName>
    <definedName name="__SUM7509" localSheetId="0">#REF!</definedName>
    <definedName name="__SUM7509" localSheetId="1">#REF!</definedName>
    <definedName name="__SUM7509" localSheetId="2">#REF!</definedName>
    <definedName name="__SUM7509" localSheetId="3">#REF!</definedName>
    <definedName name="__SUM7509" localSheetId="4">#REF!</definedName>
    <definedName name="__SUM7509" localSheetId="5">#REF!</definedName>
    <definedName name="__SUM7509" localSheetId="6">#REF!</definedName>
    <definedName name="__SUM7509" localSheetId="7">#REF!</definedName>
    <definedName name="__SUM7509">#REF!</definedName>
    <definedName name="__SUM7511" localSheetId="0">#REF!</definedName>
    <definedName name="__SUM7511" localSheetId="1">#REF!</definedName>
    <definedName name="__SUM7511" localSheetId="2">#REF!</definedName>
    <definedName name="__SUM7511" localSheetId="3">#REF!</definedName>
    <definedName name="__SUM7511" localSheetId="4">#REF!</definedName>
    <definedName name="__SUM7511" localSheetId="5">#REF!</definedName>
    <definedName name="__SUM7511" localSheetId="6">#REF!</definedName>
    <definedName name="__SUM7511" localSheetId="7">#REF!</definedName>
    <definedName name="__SUM7511">#REF!</definedName>
    <definedName name="__SUM7811" localSheetId="0">#REF!</definedName>
    <definedName name="__SUM7811" localSheetId="1">#REF!</definedName>
    <definedName name="__SUM7811" localSheetId="2">#REF!</definedName>
    <definedName name="__SUM7811" localSheetId="3">#REF!</definedName>
    <definedName name="__SUM7811" localSheetId="4">#REF!</definedName>
    <definedName name="__SUM7811" localSheetId="5">#REF!</definedName>
    <definedName name="__SUM7811" localSheetId="6">#REF!</definedName>
    <definedName name="__SUM7811" localSheetId="7">#REF!</definedName>
    <definedName name="__SUM7811">#REF!</definedName>
    <definedName name="__SUM7920" localSheetId="0">#REF!</definedName>
    <definedName name="__SUM7920" localSheetId="1">#REF!</definedName>
    <definedName name="__SUM7920" localSheetId="2">#REF!</definedName>
    <definedName name="__SUM7920" localSheetId="3">#REF!</definedName>
    <definedName name="__SUM7920" localSheetId="4">#REF!</definedName>
    <definedName name="__SUM7920" localSheetId="5">#REF!</definedName>
    <definedName name="__SUM7920" localSheetId="6">#REF!</definedName>
    <definedName name="__SUM7920" localSheetId="7">#REF!</definedName>
    <definedName name="__SUM7920">#REF!</definedName>
    <definedName name="__SUM8001" localSheetId="0">#REF!</definedName>
    <definedName name="__SUM8001" localSheetId="1">#REF!</definedName>
    <definedName name="__SUM8001" localSheetId="2">#REF!</definedName>
    <definedName name="__SUM8001" localSheetId="3">#REF!</definedName>
    <definedName name="__SUM8001" localSheetId="4">#REF!</definedName>
    <definedName name="__SUM8001" localSheetId="5">#REF!</definedName>
    <definedName name="__SUM8001" localSheetId="6">#REF!</definedName>
    <definedName name="__SUM8001" localSheetId="7">#REF!</definedName>
    <definedName name="__SUM8001">#REF!</definedName>
    <definedName name="__SUM8002" localSheetId="0">#REF!</definedName>
    <definedName name="__SUM8002" localSheetId="1">#REF!</definedName>
    <definedName name="__SUM8002" localSheetId="2">#REF!</definedName>
    <definedName name="__SUM8002" localSheetId="3">#REF!</definedName>
    <definedName name="__SUM8002" localSheetId="4">#REF!</definedName>
    <definedName name="__SUM8002" localSheetId="5">#REF!</definedName>
    <definedName name="__SUM8002" localSheetId="6">#REF!</definedName>
    <definedName name="__SUM8002" localSheetId="7">#REF!</definedName>
    <definedName name="__SUM8002">#REF!</definedName>
    <definedName name="__SUM8008" localSheetId="0">#REF!</definedName>
    <definedName name="__SUM8008" localSheetId="1">#REF!</definedName>
    <definedName name="__SUM8008" localSheetId="2">#REF!</definedName>
    <definedName name="__SUM8008" localSheetId="3">#REF!</definedName>
    <definedName name="__SUM8008" localSheetId="4">#REF!</definedName>
    <definedName name="__SUM8008" localSheetId="5">#REF!</definedName>
    <definedName name="__SUM8008" localSheetId="6">#REF!</definedName>
    <definedName name="__SUM8008" localSheetId="7">#REF!</definedName>
    <definedName name="__SUM8008">#REF!</definedName>
    <definedName name="__SUM8009" localSheetId="0">#REF!</definedName>
    <definedName name="__SUM8009" localSheetId="1">#REF!</definedName>
    <definedName name="__SUM8009" localSheetId="2">#REF!</definedName>
    <definedName name="__SUM8009" localSheetId="3">#REF!</definedName>
    <definedName name="__SUM8009" localSheetId="4">#REF!</definedName>
    <definedName name="__SUM8009" localSheetId="5">#REF!</definedName>
    <definedName name="__SUM8009" localSheetId="6">#REF!</definedName>
    <definedName name="__SUM8009" localSheetId="7">#REF!</definedName>
    <definedName name="__SUM8009">#REF!</definedName>
    <definedName name="__SUM8011" localSheetId="0">#REF!</definedName>
    <definedName name="__SUM8011" localSheetId="1">#REF!</definedName>
    <definedName name="__SUM8011" localSheetId="2">#REF!</definedName>
    <definedName name="__SUM8011" localSheetId="3">#REF!</definedName>
    <definedName name="__SUM8011" localSheetId="4">#REF!</definedName>
    <definedName name="__SUM8011" localSheetId="5">#REF!</definedName>
    <definedName name="__SUM8011" localSheetId="6">#REF!</definedName>
    <definedName name="__SUM8011" localSheetId="7">#REF!</definedName>
    <definedName name="__SUM8011">#REF!</definedName>
    <definedName name="__SUM8301" localSheetId="0">#REF!</definedName>
    <definedName name="__SUM8301" localSheetId="1">#REF!</definedName>
    <definedName name="__SUM8301" localSheetId="2">#REF!</definedName>
    <definedName name="__SUM8301" localSheetId="3">#REF!</definedName>
    <definedName name="__SUM8301" localSheetId="4">#REF!</definedName>
    <definedName name="__SUM8301" localSheetId="5">#REF!</definedName>
    <definedName name="__SUM8301" localSheetId="6">#REF!</definedName>
    <definedName name="__SUM8301" localSheetId="7">#REF!</definedName>
    <definedName name="__SUM8301">#REF!</definedName>
    <definedName name="__SUM8302" localSheetId="0">#REF!</definedName>
    <definedName name="__SUM8302" localSheetId="1">#REF!</definedName>
    <definedName name="__SUM8302" localSheetId="2">#REF!</definedName>
    <definedName name="__SUM8302" localSheetId="3">#REF!</definedName>
    <definedName name="__SUM8302" localSheetId="4">#REF!</definedName>
    <definedName name="__SUM8302" localSheetId="5">#REF!</definedName>
    <definedName name="__SUM8302" localSheetId="6">#REF!</definedName>
    <definedName name="__SUM8302" localSheetId="7">#REF!</definedName>
    <definedName name="__SUM8302">#REF!</definedName>
    <definedName name="__SUM8308" localSheetId="0">#REF!</definedName>
    <definedName name="__SUM8308" localSheetId="1">#REF!</definedName>
    <definedName name="__SUM8308" localSheetId="2">#REF!</definedName>
    <definedName name="__SUM8308" localSheetId="3">#REF!</definedName>
    <definedName name="__SUM8308" localSheetId="4">#REF!</definedName>
    <definedName name="__SUM8308" localSheetId="5">#REF!</definedName>
    <definedName name="__SUM8308" localSheetId="6">#REF!</definedName>
    <definedName name="__SUM8308" localSheetId="7">#REF!</definedName>
    <definedName name="__SUM8308">#REF!</definedName>
    <definedName name="__SUM8309" localSheetId="0">#REF!</definedName>
    <definedName name="__SUM8309" localSheetId="1">#REF!</definedName>
    <definedName name="__SUM8309" localSheetId="2">#REF!</definedName>
    <definedName name="__SUM8309" localSheetId="3">#REF!</definedName>
    <definedName name="__SUM8309" localSheetId="4">#REF!</definedName>
    <definedName name="__SUM8309" localSheetId="5">#REF!</definedName>
    <definedName name="__SUM8309" localSheetId="6">#REF!</definedName>
    <definedName name="__SUM8309" localSheetId="7">#REF!</definedName>
    <definedName name="__SUM8309">#REF!</definedName>
    <definedName name="__SUM8311" localSheetId="0">#REF!</definedName>
    <definedName name="__SUM8311" localSheetId="1">#REF!</definedName>
    <definedName name="__SUM8311" localSheetId="2">#REF!</definedName>
    <definedName name="__SUM8311" localSheetId="3">#REF!</definedName>
    <definedName name="__SUM8311" localSheetId="4">#REF!</definedName>
    <definedName name="__SUM8311" localSheetId="5">#REF!</definedName>
    <definedName name="__SUM8311" localSheetId="6">#REF!</definedName>
    <definedName name="__SUM8311" localSheetId="7">#REF!</definedName>
    <definedName name="__SUM8311">#REF!</definedName>
    <definedName name="__SUM8401" localSheetId="0">#REF!</definedName>
    <definedName name="__SUM8401" localSheetId="1">#REF!</definedName>
    <definedName name="__SUM8401" localSheetId="2">#REF!</definedName>
    <definedName name="__SUM8401" localSheetId="3">#REF!</definedName>
    <definedName name="__SUM8401" localSheetId="4">#REF!</definedName>
    <definedName name="__SUM8401" localSheetId="5">#REF!</definedName>
    <definedName name="__SUM8401" localSheetId="6">#REF!</definedName>
    <definedName name="__SUM8401" localSheetId="7">#REF!</definedName>
    <definedName name="__SUM8401">#REF!</definedName>
    <definedName name="__SUM8402" localSheetId="0">#REF!</definedName>
    <definedName name="__SUM8402" localSheetId="1">#REF!</definedName>
    <definedName name="__SUM8402" localSheetId="2">#REF!</definedName>
    <definedName name="__SUM8402" localSheetId="3">#REF!</definedName>
    <definedName name="__SUM8402" localSheetId="4">#REF!</definedName>
    <definedName name="__SUM8402" localSheetId="5">#REF!</definedName>
    <definedName name="__SUM8402" localSheetId="6">#REF!</definedName>
    <definedName name="__SUM8402" localSheetId="7">#REF!</definedName>
    <definedName name="__SUM8402">#REF!</definedName>
    <definedName name="__SUM8408" localSheetId="0">#REF!</definedName>
    <definedName name="__SUM8408" localSheetId="1">#REF!</definedName>
    <definedName name="__SUM8408" localSheetId="2">#REF!</definedName>
    <definedName name="__SUM8408" localSheetId="3">#REF!</definedName>
    <definedName name="__SUM8408" localSheetId="4">#REF!</definedName>
    <definedName name="__SUM8408" localSheetId="5">#REF!</definedName>
    <definedName name="__SUM8408" localSheetId="6">#REF!</definedName>
    <definedName name="__SUM8408" localSheetId="7">#REF!</definedName>
    <definedName name="__SUM8408">#REF!</definedName>
    <definedName name="__SUM8409" localSheetId="0">#REF!</definedName>
    <definedName name="__SUM8409" localSheetId="1">#REF!</definedName>
    <definedName name="__SUM8409" localSheetId="2">#REF!</definedName>
    <definedName name="__SUM8409" localSheetId="3">#REF!</definedName>
    <definedName name="__SUM8409" localSheetId="4">#REF!</definedName>
    <definedName name="__SUM8409" localSheetId="5">#REF!</definedName>
    <definedName name="__SUM8409" localSheetId="6">#REF!</definedName>
    <definedName name="__SUM8409" localSheetId="7">#REF!</definedName>
    <definedName name="__SUM8409">#REF!</definedName>
    <definedName name="__SUM8411" localSheetId="0">#REF!</definedName>
    <definedName name="__SUM8411" localSheetId="1">#REF!</definedName>
    <definedName name="__SUM8411" localSheetId="2">#REF!</definedName>
    <definedName name="__SUM8411" localSheetId="3">#REF!</definedName>
    <definedName name="__SUM8411" localSheetId="4">#REF!</definedName>
    <definedName name="__SUM8411" localSheetId="5">#REF!</definedName>
    <definedName name="__SUM8411" localSheetId="6">#REF!</definedName>
    <definedName name="__SUM8411" localSheetId="7">#REF!</definedName>
    <definedName name="__SUM8411">#REF!</definedName>
    <definedName name="__SUM8511" localSheetId="0">#REF!</definedName>
    <definedName name="__SUM8511" localSheetId="1">#REF!</definedName>
    <definedName name="__SUM8511" localSheetId="2">#REF!</definedName>
    <definedName name="__SUM8511" localSheetId="3">#REF!</definedName>
    <definedName name="__SUM8511" localSheetId="4">#REF!</definedName>
    <definedName name="__SUM8511" localSheetId="5">#REF!</definedName>
    <definedName name="__SUM8511" localSheetId="6">#REF!</definedName>
    <definedName name="__SUM8511" localSheetId="7">#REF!</definedName>
    <definedName name="__SUM8511">#REF!</definedName>
    <definedName name="__SUM8613" localSheetId="0">#REF!</definedName>
    <definedName name="__SUM8613" localSheetId="1">#REF!</definedName>
    <definedName name="__SUM8613" localSheetId="2">#REF!</definedName>
    <definedName name="__SUM8613" localSheetId="3">#REF!</definedName>
    <definedName name="__SUM8613" localSheetId="4">#REF!</definedName>
    <definedName name="__SUM8613" localSheetId="5">#REF!</definedName>
    <definedName name="__SUM8613" localSheetId="6">#REF!</definedName>
    <definedName name="__SUM8613" localSheetId="7">#REF!</definedName>
    <definedName name="__SUM8613">#REF!</definedName>
    <definedName name="__SUM8701" localSheetId="0">#REF!</definedName>
    <definedName name="__SUM8701" localSheetId="1">#REF!</definedName>
    <definedName name="__SUM8701" localSheetId="2">#REF!</definedName>
    <definedName name="__SUM8701" localSheetId="3">#REF!</definedName>
    <definedName name="__SUM8701" localSheetId="4">#REF!</definedName>
    <definedName name="__SUM8701" localSheetId="5">#REF!</definedName>
    <definedName name="__SUM8701" localSheetId="6">#REF!</definedName>
    <definedName name="__SUM8701" localSheetId="7">#REF!</definedName>
    <definedName name="__SUM8701">#REF!</definedName>
    <definedName name="__SUM8702" localSheetId="0">#REF!</definedName>
    <definedName name="__SUM8702" localSheetId="1">#REF!</definedName>
    <definedName name="__SUM8702" localSheetId="2">#REF!</definedName>
    <definedName name="__SUM8702" localSheetId="3">#REF!</definedName>
    <definedName name="__SUM8702" localSheetId="4">#REF!</definedName>
    <definedName name="__SUM8702" localSheetId="5">#REF!</definedName>
    <definedName name="__SUM8702" localSheetId="6">#REF!</definedName>
    <definedName name="__SUM8702" localSheetId="7">#REF!</definedName>
    <definedName name="__SUM8702">#REF!</definedName>
    <definedName name="__SUM8708" localSheetId="0">#REF!</definedName>
    <definedName name="__SUM8708" localSheetId="1">#REF!</definedName>
    <definedName name="__SUM8708" localSheetId="2">#REF!</definedName>
    <definedName name="__SUM8708" localSheetId="3">#REF!</definedName>
    <definedName name="__SUM8708" localSheetId="4">#REF!</definedName>
    <definedName name="__SUM8708" localSheetId="5">#REF!</definedName>
    <definedName name="__SUM8708" localSheetId="6">#REF!</definedName>
    <definedName name="__SUM8708" localSheetId="7">#REF!</definedName>
    <definedName name="__SUM8708">#REF!</definedName>
    <definedName name="__SUM8709" localSheetId="0">#REF!</definedName>
    <definedName name="__SUM8709" localSheetId="1">#REF!</definedName>
    <definedName name="__SUM8709" localSheetId="2">#REF!</definedName>
    <definedName name="__SUM8709" localSheetId="3">#REF!</definedName>
    <definedName name="__SUM8709" localSheetId="4">#REF!</definedName>
    <definedName name="__SUM8709" localSheetId="5">#REF!</definedName>
    <definedName name="__SUM8709" localSheetId="6">#REF!</definedName>
    <definedName name="__SUM8709" localSheetId="7">#REF!</definedName>
    <definedName name="__SUM8709">#REF!</definedName>
    <definedName name="__SUM8710" localSheetId="0">#REF!</definedName>
    <definedName name="__SUM8710" localSheetId="1">#REF!</definedName>
    <definedName name="__SUM8710" localSheetId="2">#REF!</definedName>
    <definedName name="__SUM8710" localSheetId="3">#REF!</definedName>
    <definedName name="__SUM8710" localSheetId="4">#REF!</definedName>
    <definedName name="__SUM8710" localSheetId="5">#REF!</definedName>
    <definedName name="__SUM8710" localSheetId="6">#REF!</definedName>
    <definedName name="__SUM8710" localSheetId="7">#REF!</definedName>
    <definedName name="__SUM8710">#REF!</definedName>
    <definedName name="__SUM8711" localSheetId="0">#REF!</definedName>
    <definedName name="__SUM8711" localSheetId="1">#REF!</definedName>
    <definedName name="__SUM8711" localSheetId="2">#REF!</definedName>
    <definedName name="__SUM8711" localSheetId="3">#REF!</definedName>
    <definedName name="__SUM8711" localSheetId="4">#REF!</definedName>
    <definedName name="__SUM8711" localSheetId="5">#REF!</definedName>
    <definedName name="__SUM8711" localSheetId="6">#REF!</definedName>
    <definedName name="__SUM8711" localSheetId="7">#REF!</definedName>
    <definedName name="__SUM8711">#REF!</definedName>
    <definedName name="__SUM8713" localSheetId="0">#REF!</definedName>
    <definedName name="__SUM8713" localSheetId="1">#REF!</definedName>
    <definedName name="__SUM8713" localSheetId="2">#REF!</definedName>
    <definedName name="__SUM8713" localSheetId="3">#REF!</definedName>
    <definedName name="__SUM8713" localSheetId="4">#REF!</definedName>
    <definedName name="__SUM8713" localSheetId="5">#REF!</definedName>
    <definedName name="__SUM8713" localSheetId="6">#REF!</definedName>
    <definedName name="__SUM8713" localSheetId="7">#REF!</definedName>
    <definedName name="__SUM8713">#REF!</definedName>
    <definedName name="__SUM8714" localSheetId="0">#REF!</definedName>
    <definedName name="__SUM8714" localSheetId="1">#REF!</definedName>
    <definedName name="__SUM8714" localSheetId="2">#REF!</definedName>
    <definedName name="__SUM8714" localSheetId="3">#REF!</definedName>
    <definedName name="__SUM8714" localSheetId="4">#REF!</definedName>
    <definedName name="__SUM8714" localSheetId="5">#REF!</definedName>
    <definedName name="__SUM8714" localSheetId="6">#REF!</definedName>
    <definedName name="__SUM8714" localSheetId="7">#REF!</definedName>
    <definedName name="__SUM8714">#REF!</definedName>
    <definedName name="__SUM8715" localSheetId="0">#REF!</definedName>
    <definedName name="__SUM8715" localSheetId="1">#REF!</definedName>
    <definedName name="__SUM8715" localSheetId="2">#REF!</definedName>
    <definedName name="__SUM8715" localSheetId="3">#REF!</definedName>
    <definedName name="__SUM8715" localSheetId="4">#REF!</definedName>
    <definedName name="__SUM8715" localSheetId="5">#REF!</definedName>
    <definedName name="__SUM8715" localSheetId="6">#REF!</definedName>
    <definedName name="__SUM8715" localSheetId="7">#REF!</definedName>
    <definedName name="__SUM8715">#REF!</definedName>
    <definedName name="__SUM8716" localSheetId="0">#REF!</definedName>
    <definedName name="__SUM8716" localSheetId="1">#REF!</definedName>
    <definedName name="__SUM8716" localSheetId="2">#REF!</definedName>
    <definedName name="__SUM8716" localSheetId="3">#REF!</definedName>
    <definedName name="__SUM8716" localSheetId="4">#REF!</definedName>
    <definedName name="__SUM8716" localSheetId="5">#REF!</definedName>
    <definedName name="__SUM8716" localSheetId="6">#REF!</definedName>
    <definedName name="__SUM8716" localSheetId="7">#REF!</definedName>
    <definedName name="__SUM8716">#REF!</definedName>
    <definedName name="__SUM8717" localSheetId="0">#REF!</definedName>
    <definedName name="__SUM8717" localSheetId="1">#REF!</definedName>
    <definedName name="__SUM8717" localSheetId="2">#REF!</definedName>
    <definedName name="__SUM8717" localSheetId="3">#REF!</definedName>
    <definedName name="__SUM8717" localSheetId="4">#REF!</definedName>
    <definedName name="__SUM8717" localSheetId="5">#REF!</definedName>
    <definedName name="__SUM8717" localSheetId="6">#REF!</definedName>
    <definedName name="__SUM8717" localSheetId="7">#REF!</definedName>
    <definedName name="__SUM8717">#REF!</definedName>
    <definedName name="__SUM8719" localSheetId="0">#REF!</definedName>
    <definedName name="__SUM8719" localSheetId="1">#REF!</definedName>
    <definedName name="__SUM8719" localSheetId="2">#REF!</definedName>
    <definedName name="__SUM8719" localSheetId="3">#REF!</definedName>
    <definedName name="__SUM8719" localSheetId="4">#REF!</definedName>
    <definedName name="__SUM8719" localSheetId="5">#REF!</definedName>
    <definedName name="__SUM8719" localSheetId="6">#REF!</definedName>
    <definedName name="__SUM8719" localSheetId="7">#REF!</definedName>
    <definedName name="__SUM8719">#REF!</definedName>
    <definedName name="_1__123Graph_ACHART_1">[3]DSAR!$BY$6:$BY$32</definedName>
    <definedName name="_10__123Graph_XMKT_STOR">[3]DSAR!$A$6:$A$32</definedName>
    <definedName name="_10TAXPROP" localSheetId="0">#REF!</definedName>
    <definedName name="_10TAXPROP" localSheetId="1">#REF!</definedName>
    <definedName name="_10TAXPROP" localSheetId="2">#REF!</definedName>
    <definedName name="_10TAXPROP" localSheetId="3">#REF!</definedName>
    <definedName name="_10TAXPROP" localSheetId="4">#REF!</definedName>
    <definedName name="_10TAXPROP" localSheetId="5">#REF!</definedName>
    <definedName name="_10TAXPROP" localSheetId="6">#REF!</definedName>
    <definedName name="_10TAXPROP" localSheetId="7">#REF!</definedName>
    <definedName name="_10TAXPROP">#REF!</definedName>
    <definedName name="_11__123Graph_XX_ACTUAL">[3]DSAR!$A$6:$A$32</definedName>
    <definedName name="_11GROSSTAX" localSheetId="0">#REF!</definedName>
    <definedName name="_11GROSSTAX" localSheetId="1">#REF!</definedName>
    <definedName name="_11GROSSTAX" localSheetId="2">#REF!</definedName>
    <definedName name="_11GROSSTAX" localSheetId="3">#REF!</definedName>
    <definedName name="_11GROSSTAX" localSheetId="4">#REF!</definedName>
    <definedName name="_11GROSSTAX" localSheetId="5">#REF!</definedName>
    <definedName name="_11GROSSTAX" localSheetId="6">#REF!</definedName>
    <definedName name="_11GROSSTAX" localSheetId="7">#REF!</definedName>
    <definedName name="_11GROSSTAX">#REF!</definedName>
    <definedName name="_12FRANCTAX" localSheetId="0">#REF!</definedName>
    <definedName name="_12FRANCTAX" localSheetId="1">#REF!</definedName>
    <definedName name="_12FRANCTAX" localSheetId="2">#REF!</definedName>
    <definedName name="_12FRANCTAX" localSheetId="3">#REF!</definedName>
    <definedName name="_12FRANCTAX" localSheetId="4">#REF!</definedName>
    <definedName name="_12FRANCTAX" localSheetId="5">#REF!</definedName>
    <definedName name="_12FRANCTAX" localSheetId="6">#REF!</definedName>
    <definedName name="_12FRANCTAX" localSheetId="7">#REF!</definedName>
    <definedName name="_12FRANCTAX">#REF!</definedName>
    <definedName name="_13TAXFED" localSheetId="0">#REF!</definedName>
    <definedName name="_13TAXFED" localSheetId="1">#REF!</definedName>
    <definedName name="_13TAXFED" localSheetId="2">#REF!</definedName>
    <definedName name="_13TAXFED" localSheetId="3">#REF!</definedName>
    <definedName name="_13TAXFED" localSheetId="4">#REF!</definedName>
    <definedName name="_13TAXFED" localSheetId="5">#REF!</definedName>
    <definedName name="_13TAXFED" localSheetId="6">#REF!</definedName>
    <definedName name="_13TAXFED" localSheetId="7">#REF!</definedName>
    <definedName name="_13TAXFED">#REF!</definedName>
    <definedName name="_14DEBTINTEREST" localSheetId="0">#REF!</definedName>
    <definedName name="_14DEBTINTEREST" localSheetId="1">#REF!</definedName>
    <definedName name="_14DEBTINTEREST" localSheetId="2">#REF!</definedName>
    <definedName name="_14DEBTINTEREST" localSheetId="3">#REF!</definedName>
    <definedName name="_14DEBTINTEREST" localSheetId="4">#REF!</definedName>
    <definedName name="_14DEBTINTEREST" localSheetId="5">#REF!</definedName>
    <definedName name="_14DEBTINTEREST" localSheetId="6">#REF!</definedName>
    <definedName name="_14DEBTINTEREST" localSheetId="7">#REF!</definedName>
    <definedName name="_14DEBTINTEREST">#REF!</definedName>
    <definedName name="_1QTR" localSheetId="0">#REF!</definedName>
    <definedName name="_1QTR" localSheetId="1">#REF!</definedName>
    <definedName name="_1QTR" localSheetId="2">#REF!</definedName>
    <definedName name="_1QTR" localSheetId="3">#REF!</definedName>
    <definedName name="_1QTR" localSheetId="4">#REF!</definedName>
    <definedName name="_1QTR" localSheetId="5">#REF!</definedName>
    <definedName name="_1QTR" localSheetId="6">#REF!</definedName>
    <definedName name="_1QTR" localSheetId="7">#REF!</definedName>
    <definedName name="_1QTR">#REF!</definedName>
    <definedName name="_1QTR_PROPANE" localSheetId="0">#REF!</definedName>
    <definedName name="_1QTR_PROPANE" localSheetId="1">#REF!</definedName>
    <definedName name="_1QTR_PROPANE" localSheetId="2">#REF!</definedName>
    <definedName name="_1QTR_PROPANE" localSheetId="3">#REF!</definedName>
    <definedName name="_1QTR_PROPANE" localSheetId="4">#REF!</definedName>
    <definedName name="_1QTR_PROPANE" localSheetId="5">#REF!</definedName>
    <definedName name="_1QTR_PROPANE" localSheetId="6">#REF!</definedName>
    <definedName name="_1QTR_PROPANE" localSheetId="7">#REF!</definedName>
    <definedName name="_1QTR_PROPANE">#REF!</definedName>
    <definedName name="_2__123Graph_AMKT_STOR">[3]DSAR!$AR$6:$AR$23</definedName>
    <definedName name="_2_SUMMARY" localSheetId="0">#REF!</definedName>
    <definedName name="_2_SUMMARY" localSheetId="1">#REF!</definedName>
    <definedName name="_2_SUMMARY" localSheetId="2">#REF!</definedName>
    <definedName name="_2_SUMMARY" localSheetId="3">#REF!</definedName>
    <definedName name="_2_SUMMARY" localSheetId="4">#REF!</definedName>
    <definedName name="_2_SUMMARY" localSheetId="5">#REF!</definedName>
    <definedName name="_2_SUMMARY" localSheetId="6">#REF!</definedName>
    <definedName name="_2_SUMMARY" localSheetId="7">#REF!</definedName>
    <definedName name="_2_SUMMARY">#REF!</definedName>
    <definedName name="_2_SUMMARY10" localSheetId="0">#REF!</definedName>
    <definedName name="_2_SUMMARY10" localSheetId="1">#REF!</definedName>
    <definedName name="_2_SUMMARY10" localSheetId="2">#REF!</definedName>
    <definedName name="_2_SUMMARY10" localSheetId="3">#REF!</definedName>
    <definedName name="_2_SUMMARY10" localSheetId="4">#REF!</definedName>
    <definedName name="_2_SUMMARY10" localSheetId="5">#REF!</definedName>
    <definedName name="_2_SUMMARY10" localSheetId="6">#REF!</definedName>
    <definedName name="_2_SUMMARY10" localSheetId="7">#REF!</definedName>
    <definedName name="_2_SUMMARY10">#REF!</definedName>
    <definedName name="_235" localSheetId="0">#REF!</definedName>
    <definedName name="_235" localSheetId="1">#REF!</definedName>
    <definedName name="_235" localSheetId="2">#REF!</definedName>
    <definedName name="_235" localSheetId="3">#REF!</definedName>
    <definedName name="_235" localSheetId="4">#REF!</definedName>
    <definedName name="_235" localSheetId="5">#REF!</definedName>
    <definedName name="_235" localSheetId="6">#REF!</definedName>
    <definedName name="_235" localSheetId="7">#REF!</definedName>
    <definedName name="_235">#REF!</definedName>
    <definedName name="_2QTR" localSheetId="0">#REF!</definedName>
    <definedName name="_2QTR" localSheetId="1">#REF!</definedName>
    <definedName name="_2QTR" localSheetId="2">#REF!</definedName>
    <definedName name="_2QTR" localSheetId="3">#REF!</definedName>
    <definedName name="_2QTR" localSheetId="4">#REF!</definedName>
    <definedName name="_2QTR" localSheetId="5">#REF!</definedName>
    <definedName name="_2QTR" localSheetId="6">#REF!</definedName>
    <definedName name="_2QTR" localSheetId="7">#REF!</definedName>
    <definedName name="_2QTR">#REF!</definedName>
    <definedName name="_2QTR_PROPANE" localSheetId="0">#REF!</definedName>
    <definedName name="_2QTR_PROPANE" localSheetId="1">#REF!</definedName>
    <definedName name="_2QTR_PROPANE" localSheetId="2">#REF!</definedName>
    <definedName name="_2QTR_PROPANE" localSheetId="3">#REF!</definedName>
    <definedName name="_2QTR_PROPANE" localSheetId="4">#REF!</definedName>
    <definedName name="_2QTR_PROPANE" localSheetId="5">#REF!</definedName>
    <definedName name="_2QTR_PROPANE" localSheetId="6">#REF!</definedName>
    <definedName name="_2QTR_PROPANE" localSheetId="7">#REF!</definedName>
    <definedName name="_2QTR_PROPANE">#REF!</definedName>
    <definedName name="_3__123Graph_AX_ACTUAL">[3]DSAR!$P$6:$P$32</definedName>
    <definedName name="_3_REV_LAG" localSheetId="0">#REF!</definedName>
    <definedName name="_3_REV_LAG" localSheetId="1">#REF!</definedName>
    <definedName name="_3_REV_LAG" localSheetId="2">#REF!</definedName>
    <definedName name="_3_REV_LAG" localSheetId="3">#REF!</definedName>
    <definedName name="_3_REV_LAG" localSheetId="4">#REF!</definedName>
    <definedName name="_3_REV_LAG" localSheetId="5">#REF!</definedName>
    <definedName name="_3_REV_LAG" localSheetId="6">#REF!</definedName>
    <definedName name="_3_REV_LAG" localSheetId="7">#REF!</definedName>
    <definedName name="_3_REV_LAG">#REF!</definedName>
    <definedName name="_3A_COLLECTIONS" localSheetId="0">#REF!</definedName>
    <definedName name="_3A_COLLECTIONS" localSheetId="1">#REF!</definedName>
    <definedName name="_3A_COLLECTIONS" localSheetId="2">#REF!</definedName>
    <definedName name="_3A_COLLECTIONS" localSheetId="3">#REF!</definedName>
    <definedName name="_3A_COLLECTIONS" localSheetId="4">#REF!</definedName>
    <definedName name="_3A_COLLECTIONS" localSheetId="5">#REF!</definedName>
    <definedName name="_3A_COLLECTIONS" localSheetId="6">#REF!</definedName>
    <definedName name="_3A_COLLECTIONS" localSheetId="7">#REF!</definedName>
    <definedName name="_3A_COLLECTIONS">#REF!</definedName>
    <definedName name="_3B_ACC_REC" localSheetId="0">#REF!</definedName>
    <definedName name="_3B_ACC_REC" localSheetId="1">#REF!</definedName>
    <definedName name="_3B_ACC_REC" localSheetId="2">#REF!</definedName>
    <definedName name="_3B_ACC_REC" localSheetId="3">#REF!</definedName>
    <definedName name="_3B_ACC_REC" localSheetId="4">#REF!</definedName>
    <definedName name="_3B_ACC_REC" localSheetId="5">#REF!</definedName>
    <definedName name="_3B_ACC_REC" localSheetId="6">#REF!</definedName>
    <definedName name="_3B_ACC_REC" localSheetId="7">#REF!</definedName>
    <definedName name="_3B_ACC_REC">#REF!</definedName>
    <definedName name="_3C_ADJ_REV" localSheetId="0">#REF!</definedName>
    <definedName name="_3C_ADJ_REV" localSheetId="1">#REF!</definedName>
    <definedName name="_3C_ADJ_REV" localSheetId="2">#REF!</definedName>
    <definedName name="_3C_ADJ_REV" localSheetId="3">#REF!</definedName>
    <definedName name="_3C_ADJ_REV" localSheetId="4">#REF!</definedName>
    <definedName name="_3C_ADJ_REV" localSheetId="5">#REF!</definedName>
    <definedName name="_3C_ADJ_REV" localSheetId="6">#REF!</definedName>
    <definedName name="_3C_ADJ_REV" localSheetId="7">#REF!</definedName>
    <definedName name="_3C_ADJ_REV">#REF!</definedName>
    <definedName name="_3QTR" localSheetId="0">#REF!</definedName>
    <definedName name="_3QTR" localSheetId="1">#REF!</definedName>
    <definedName name="_3QTR" localSheetId="2">#REF!</definedName>
    <definedName name="_3QTR" localSheetId="3">#REF!</definedName>
    <definedName name="_3QTR" localSheetId="4">#REF!</definedName>
    <definedName name="_3QTR" localSheetId="5">#REF!</definedName>
    <definedName name="_3QTR" localSheetId="6">#REF!</definedName>
    <definedName name="_3QTR" localSheetId="7">#REF!</definedName>
    <definedName name="_3QTR">#REF!</definedName>
    <definedName name="_3QTR_PROPANE" localSheetId="0">#REF!</definedName>
    <definedName name="_3QTR_PROPANE" localSheetId="1">#REF!</definedName>
    <definedName name="_3QTR_PROPANE" localSheetId="2">#REF!</definedName>
    <definedName name="_3QTR_PROPANE" localSheetId="3">#REF!</definedName>
    <definedName name="_3QTR_PROPANE" localSheetId="4">#REF!</definedName>
    <definedName name="_3QTR_PROPANE" localSheetId="5">#REF!</definedName>
    <definedName name="_3QTR_PROPANE" localSheetId="6">#REF!</definedName>
    <definedName name="_3QTR_PROPANE" localSheetId="7">#REF!</definedName>
    <definedName name="_3QTR_PROPANE">#REF!</definedName>
    <definedName name="_4__123Graph_BCHART_1">[3]DSAR!$CB$6:$CB$9</definedName>
    <definedName name="_4GASPURCHASES" localSheetId="0">#REF!</definedName>
    <definedName name="_4GASPURCHASES" localSheetId="1">#REF!</definedName>
    <definedName name="_4GASPURCHASES" localSheetId="2">#REF!</definedName>
    <definedName name="_4GASPURCHASES" localSheetId="3">#REF!</definedName>
    <definedName name="_4GASPURCHASES" localSheetId="4">#REF!</definedName>
    <definedName name="_4GASPURCHASES" localSheetId="5">#REF!</definedName>
    <definedName name="_4GASPURCHASES" localSheetId="6">#REF!</definedName>
    <definedName name="_4GASPURCHASES" localSheetId="7">#REF!</definedName>
    <definedName name="_4GASPURCHASES">#REF!</definedName>
    <definedName name="_4QTR" localSheetId="0">#REF!</definedName>
    <definedName name="_4QTR" localSheetId="1">#REF!</definedName>
    <definedName name="_4QTR" localSheetId="2">#REF!</definedName>
    <definedName name="_4QTR" localSheetId="3">#REF!</definedName>
    <definedName name="_4QTR" localSheetId="4">#REF!</definedName>
    <definedName name="_4QTR" localSheetId="5">#REF!</definedName>
    <definedName name="_4QTR" localSheetId="6">#REF!</definedName>
    <definedName name="_4QTR" localSheetId="7">#REF!</definedName>
    <definedName name="_4QTR">#REF!</definedName>
    <definedName name="_4QTR_PROPANE" localSheetId="0">#REF!</definedName>
    <definedName name="_4QTR_PROPANE" localSheetId="1">#REF!</definedName>
    <definedName name="_4QTR_PROPANE" localSheetId="2">#REF!</definedName>
    <definedName name="_4QTR_PROPANE" localSheetId="3">#REF!</definedName>
    <definedName name="_4QTR_PROPANE" localSheetId="4">#REF!</definedName>
    <definedName name="_4QTR_PROPANE" localSheetId="5">#REF!</definedName>
    <definedName name="_4QTR_PROPANE" localSheetId="6">#REF!</definedName>
    <definedName name="_4QTR_PROPANE" localSheetId="7">#REF!</definedName>
    <definedName name="_4QTR_PROPANE">#REF!</definedName>
    <definedName name="_5__123Graph_BMKT_STOR">[3]DSAR!$AS$6:$AS$32</definedName>
    <definedName name="_5A_NON_APP_GAS" localSheetId="0">#REF!</definedName>
    <definedName name="_5A_NON_APP_GAS" localSheetId="1">#REF!</definedName>
    <definedName name="_5A_NON_APP_GAS" localSheetId="2">#REF!</definedName>
    <definedName name="_5A_NON_APP_GAS" localSheetId="3">#REF!</definedName>
    <definedName name="_5A_NON_APP_GAS" localSheetId="4">#REF!</definedName>
    <definedName name="_5A_NON_APP_GAS" localSheetId="5">#REF!</definedName>
    <definedName name="_5A_NON_APP_GAS" localSheetId="6">#REF!</definedName>
    <definedName name="_5A_NON_APP_GAS" localSheetId="7">#REF!</definedName>
    <definedName name="_5A_NON_APP_GAS">#REF!</definedName>
    <definedName name="_5GP_TCO" localSheetId="0">#REF!</definedName>
    <definedName name="_5GP_TCO" localSheetId="1">#REF!</definedName>
    <definedName name="_5GP_TCO" localSheetId="2">#REF!</definedName>
    <definedName name="_5GP_TCO" localSheetId="3">#REF!</definedName>
    <definedName name="_5GP_TCO" localSheetId="4">#REF!</definedName>
    <definedName name="_5GP_TCO" localSheetId="5">#REF!</definedName>
    <definedName name="_5GP_TCO" localSheetId="6">#REF!</definedName>
    <definedName name="_5GP_TCO" localSheetId="7">#REF!</definedName>
    <definedName name="_5GP_TCO">#REF!</definedName>
    <definedName name="_5GP_TCOINPUT" localSheetId="0">#REF!</definedName>
    <definedName name="_5GP_TCOINPUT" localSheetId="1">#REF!</definedName>
    <definedName name="_5GP_TCOINPUT" localSheetId="2">#REF!</definedName>
    <definedName name="_5GP_TCOINPUT" localSheetId="3">#REF!</definedName>
    <definedName name="_5GP_TCOINPUT" localSheetId="4">#REF!</definedName>
    <definedName name="_5GP_TCOINPUT" localSheetId="5">#REF!</definedName>
    <definedName name="_5GP_TCOINPUT" localSheetId="6">#REF!</definedName>
    <definedName name="_5GP_TCOINPUT" localSheetId="7">#REF!</definedName>
    <definedName name="_5GP_TCOINPUT">#REF!</definedName>
    <definedName name="_6__123Graph_CCHART_1">[3]DSAR!$CD$6:$CD$32</definedName>
    <definedName name="_6_PAYROLL_COST" localSheetId="0">#REF!</definedName>
    <definedName name="_6_PAYROLL_COST" localSheetId="1">#REF!</definedName>
    <definedName name="_6_PAYROLL_COST" localSheetId="2">#REF!</definedName>
    <definedName name="_6_PAYROLL_COST" localSheetId="3">#REF!</definedName>
    <definedName name="_6_PAYROLL_COST" localSheetId="4">#REF!</definedName>
    <definedName name="_6_PAYROLL_COST" localSheetId="5">#REF!</definedName>
    <definedName name="_6_PAYROLL_COST" localSheetId="6">#REF!</definedName>
    <definedName name="_6_PAYROLL_COST" localSheetId="7">#REF!</definedName>
    <definedName name="_6_PAYROLL_COST">#REF!</definedName>
    <definedName name="_7__123Graph_CMKT_STOR">[3]DSAR!$AT$6:$AT$23</definedName>
    <definedName name="_7BENEFITS" localSheetId="0">#REF!</definedName>
    <definedName name="_7BENEFITS" localSheetId="1">#REF!</definedName>
    <definedName name="_7BENEFITS" localSheetId="2">#REF!</definedName>
    <definedName name="_7BENEFITS" localSheetId="3">#REF!</definedName>
    <definedName name="_7BENEFITS" localSheetId="4">#REF!</definedName>
    <definedName name="_7BENEFITS" localSheetId="5">#REF!</definedName>
    <definedName name="_7BENEFITS" localSheetId="6">#REF!</definedName>
    <definedName name="_7BENEFITS" localSheetId="7">#REF!</definedName>
    <definedName name="_7BENEFITS">#REF!</definedName>
    <definedName name="_8__123Graph_CX_ACTUAL">[3]DSAR!$S$6:$S$23</definedName>
    <definedName name="_8TAXPSC" localSheetId="0">#REF!</definedName>
    <definedName name="_8TAXPSC" localSheetId="1">#REF!</definedName>
    <definedName name="_8TAXPSC" localSheetId="2">#REF!</definedName>
    <definedName name="_8TAXPSC" localSheetId="3">#REF!</definedName>
    <definedName name="_8TAXPSC" localSheetId="4">#REF!</definedName>
    <definedName name="_8TAXPSC" localSheetId="5">#REF!</definedName>
    <definedName name="_8TAXPSC" localSheetId="6">#REF!</definedName>
    <definedName name="_8TAXPSC" localSheetId="7">#REF!</definedName>
    <definedName name="_8TAXPSC">#REF!</definedName>
    <definedName name="_9__123Graph_XCHART_1">[3]DSAR!$A$6:$A$32</definedName>
    <definedName name="_9_PAY_TAXES" localSheetId="0">#REF!</definedName>
    <definedName name="_9_PAY_TAXES" localSheetId="1">#REF!</definedName>
    <definedName name="_9_PAY_TAXES" localSheetId="2">#REF!</definedName>
    <definedName name="_9_PAY_TAXES" localSheetId="3">#REF!</definedName>
    <definedName name="_9_PAY_TAXES" localSheetId="4">#REF!</definedName>
    <definedName name="_9_PAY_TAXES" localSheetId="5">#REF!</definedName>
    <definedName name="_9_PAY_TAXES" localSheetId="6">#REF!</definedName>
    <definedName name="_9_PAY_TAXES" localSheetId="7">#REF!</definedName>
    <definedName name="_9_PAY_TAXES">#REF!</definedName>
    <definedName name="_ADJ24" localSheetId="0">#REF!</definedName>
    <definedName name="_ADJ24" localSheetId="1">#REF!</definedName>
    <definedName name="_ADJ24" localSheetId="2">#REF!</definedName>
    <definedName name="_ADJ24" localSheetId="3">#REF!</definedName>
    <definedName name="_ADJ24" localSheetId="4">#REF!</definedName>
    <definedName name="_ADJ24" localSheetId="5">#REF!</definedName>
    <definedName name="_ADJ24" localSheetId="6">#REF!</definedName>
    <definedName name="_ADJ24" localSheetId="7">#REF!</definedName>
    <definedName name="_ADJ24">#REF!</definedName>
    <definedName name="_ADJ25" localSheetId="0">#REF!</definedName>
    <definedName name="_ADJ25" localSheetId="1">#REF!</definedName>
    <definedName name="_ADJ25" localSheetId="2">#REF!</definedName>
    <definedName name="_ADJ25" localSheetId="3">#REF!</definedName>
    <definedName name="_ADJ25" localSheetId="4">#REF!</definedName>
    <definedName name="_ADJ25" localSheetId="5">#REF!</definedName>
    <definedName name="_ADJ25" localSheetId="6">#REF!</definedName>
    <definedName name="_ADJ25" localSheetId="7">#REF!</definedName>
    <definedName name="_ADJ25">#REF!</definedName>
    <definedName name="_adj4" localSheetId="0">#REF!</definedName>
    <definedName name="_adj4" localSheetId="1">#REF!</definedName>
    <definedName name="_adj4" localSheetId="2">#REF!</definedName>
    <definedName name="_adj4" localSheetId="3">#REF!</definedName>
    <definedName name="_adj4" localSheetId="4">#REF!</definedName>
    <definedName name="_adj4" localSheetId="5">#REF!</definedName>
    <definedName name="_adj4" localSheetId="6">#REF!</definedName>
    <definedName name="_adj4" localSheetId="7">#REF!</definedName>
    <definedName name="_adj4">#REF!</definedName>
    <definedName name="_ADJ44" localSheetId="0">#REF!</definedName>
    <definedName name="_ADJ44" localSheetId="1">#REF!</definedName>
    <definedName name="_ADJ44" localSheetId="2">#REF!</definedName>
    <definedName name="_ADJ44" localSheetId="3">#REF!</definedName>
    <definedName name="_ADJ44" localSheetId="4">#REF!</definedName>
    <definedName name="_ADJ44" localSheetId="5">#REF!</definedName>
    <definedName name="_ADJ44" localSheetId="6">#REF!</definedName>
    <definedName name="_ADJ44" localSheetId="7">#REF!</definedName>
    <definedName name="_ADJ44">#REF!</definedName>
    <definedName name="_ADJ48" localSheetId="0">#REF!</definedName>
    <definedName name="_ADJ48" localSheetId="1">#REF!</definedName>
    <definedName name="_ADJ48" localSheetId="2">#REF!</definedName>
    <definedName name="_ADJ48" localSheetId="3">#REF!</definedName>
    <definedName name="_ADJ48" localSheetId="4">#REF!</definedName>
    <definedName name="_ADJ48" localSheetId="5">#REF!</definedName>
    <definedName name="_ADJ48" localSheetId="6">#REF!</definedName>
    <definedName name="_ADJ48" localSheetId="7">#REF!</definedName>
    <definedName name="_ADJ48">#REF!</definedName>
    <definedName name="_ADJ49" localSheetId="0">#REF!</definedName>
    <definedName name="_ADJ49" localSheetId="1">#REF!</definedName>
    <definedName name="_ADJ49" localSheetId="2">#REF!</definedName>
    <definedName name="_ADJ49" localSheetId="3">#REF!</definedName>
    <definedName name="_ADJ49" localSheetId="4">#REF!</definedName>
    <definedName name="_ADJ49" localSheetId="5">#REF!</definedName>
    <definedName name="_ADJ49" localSheetId="6">#REF!</definedName>
    <definedName name="_ADJ49" localSheetId="7">#REF!</definedName>
    <definedName name="_ADJ49">#REF!</definedName>
    <definedName name="_ADJ51" localSheetId="0">#REF!</definedName>
    <definedName name="_ADJ51" localSheetId="1">#REF!</definedName>
    <definedName name="_ADJ51" localSheetId="2">#REF!</definedName>
    <definedName name="_ADJ51" localSheetId="3">#REF!</definedName>
    <definedName name="_ADJ51" localSheetId="4">#REF!</definedName>
    <definedName name="_ADJ51" localSheetId="5">#REF!</definedName>
    <definedName name="_ADJ51" localSheetId="6">#REF!</definedName>
    <definedName name="_ADJ51" localSheetId="7">#REF!</definedName>
    <definedName name="_ADJ51">#REF!</definedName>
    <definedName name="_Dist_Values" localSheetId="0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hidden="1">#REF!</definedName>
    <definedName name="_EMP11" localSheetId="0">#REF!</definedName>
    <definedName name="_EMP11" localSheetId="1">#REF!</definedName>
    <definedName name="_EMP11" localSheetId="2">#REF!</definedName>
    <definedName name="_EMP11" localSheetId="3">#REF!</definedName>
    <definedName name="_EMP11" localSheetId="4">#REF!</definedName>
    <definedName name="_EMP11" localSheetId="5">#REF!</definedName>
    <definedName name="_EMP11" localSheetId="6">#REF!</definedName>
    <definedName name="_EMP11" localSheetId="7">#REF!</definedName>
    <definedName name="_EMP11">#REF!</definedName>
    <definedName name="_EMP12" localSheetId="0">#REF!</definedName>
    <definedName name="_EMP12" localSheetId="1">#REF!</definedName>
    <definedName name="_EMP12" localSheetId="2">#REF!</definedName>
    <definedName name="_EMP12" localSheetId="3">#REF!</definedName>
    <definedName name="_EMP12" localSheetId="4">#REF!</definedName>
    <definedName name="_EMP12" localSheetId="5">#REF!</definedName>
    <definedName name="_EMP12" localSheetId="6">#REF!</definedName>
    <definedName name="_EMP12" localSheetId="7">#REF!</definedName>
    <definedName name="_EMP12">#REF!</definedName>
    <definedName name="_EMP14" localSheetId="0">#REF!</definedName>
    <definedName name="_EMP14" localSheetId="1">#REF!</definedName>
    <definedName name="_EMP14" localSheetId="2">#REF!</definedName>
    <definedName name="_EMP14" localSheetId="3">#REF!</definedName>
    <definedName name="_EMP14" localSheetId="4">#REF!</definedName>
    <definedName name="_EMP14" localSheetId="5">#REF!</definedName>
    <definedName name="_EMP14" localSheetId="6">#REF!</definedName>
    <definedName name="_EMP14" localSheetId="7">#REF!</definedName>
    <definedName name="_EMP14">#REF!</definedName>
    <definedName name="_EMP15" localSheetId="0">#REF!</definedName>
    <definedName name="_EMP15" localSheetId="1">#REF!</definedName>
    <definedName name="_EMP15" localSheetId="2">#REF!</definedName>
    <definedName name="_EMP15" localSheetId="3">#REF!</definedName>
    <definedName name="_EMP15" localSheetId="4">#REF!</definedName>
    <definedName name="_EMP15" localSheetId="5">#REF!</definedName>
    <definedName name="_EMP15" localSheetId="6">#REF!</definedName>
    <definedName name="_EMP15" localSheetId="7">#REF!</definedName>
    <definedName name="_EMP15">#REF!</definedName>
    <definedName name="_EMP16" localSheetId="0">#REF!</definedName>
    <definedName name="_EMP16" localSheetId="1">#REF!</definedName>
    <definedName name="_EMP16" localSheetId="2">#REF!</definedName>
    <definedName name="_EMP16" localSheetId="3">#REF!</definedName>
    <definedName name="_EMP16" localSheetId="4">#REF!</definedName>
    <definedName name="_EMP16" localSheetId="5">#REF!</definedName>
    <definedName name="_EMP16" localSheetId="6">#REF!</definedName>
    <definedName name="_EMP16" localSheetId="7">#REF!</definedName>
    <definedName name="_EMP16">#REF!</definedName>
    <definedName name="_EMP17" localSheetId="0">#REF!</definedName>
    <definedName name="_EMP17" localSheetId="1">#REF!</definedName>
    <definedName name="_EMP17" localSheetId="2">#REF!</definedName>
    <definedName name="_EMP17" localSheetId="3">#REF!</definedName>
    <definedName name="_EMP17" localSheetId="4">#REF!</definedName>
    <definedName name="_EMP17" localSheetId="5">#REF!</definedName>
    <definedName name="_EMP17" localSheetId="6">#REF!</definedName>
    <definedName name="_EMP17" localSheetId="7">#REF!</definedName>
    <definedName name="_EMP17">#REF!</definedName>
    <definedName name="_EMP18" localSheetId="0">#REF!</definedName>
    <definedName name="_EMP18" localSheetId="1">#REF!</definedName>
    <definedName name="_EMP18" localSheetId="2">#REF!</definedName>
    <definedName name="_EMP18" localSheetId="3">#REF!</definedName>
    <definedName name="_EMP18" localSheetId="4">#REF!</definedName>
    <definedName name="_EMP18" localSheetId="5">#REF!</definedName>
    <definedName name="_EMP18" localSheetId="6">#REF!</definedName>
    <definedName name="_EMP18" localSheetId="7">#REF!</definedName>
    <definedName name="_EMP18">#REF!</definedName>
    <definedName name="_EMP20" localSheetId="0">#REF!</definedName>
    <definedName name="_EMP20" localSheetId="1">#REF!</definedName>
    <definedName name="_EMP20" localSheetId="2">#REF!</definedName>
    <definedName name="_EMP20" localSheetId="3">#REF!</definedName>
    <definedName name="_EMP20" localSheetId="4">#REF!</definedName>
    <definedName name="_EMP20" localSheetId="5">#REF!</definedName>
    <definedName name="_EMP20" localSheetId="6">#REF!</definedName>
    <definedName name="_EMP20" localSheetId="7">#REF!</definedName>
    <definedName name="_EMP20">#REF!</definedName>
    <definedName name="_EMP22" localSheetId="0">#REF!</definedName>
    <definedName name="_EMP22" localSheetId="1">#REF!</definedName>
    <definedName name="_EMP22" localSheetId="2">#REF!</definedName>
    <definedName name="_EMP22" localSheetId="3">#REF!</definedName>
    <definedName name="_EMP22" localSheetId="4">#REF!</definedName>
    <definedName name="_EMP22" localSheetId="5">#REF!</definedName>
    <definedName name="_EMP22" localSheetId="6">#REF!</definedName>
    <definedName name="_EMP22" localSheetId="7">#REF!</definedName>
    <definedName name="_EMP22">#REF!</definedName>
    <definedName name="_EMP32" localSheetId="0">#REF!</definedName>
    <definedName name="_EMP32" localSheetId="1">#REF!</definedName>
    <definedName name="_EMP32" localSheetId="2">#REF!</definedName>
    <definedName name="_EMP32" localSheetId="3">#REF!</definedName>
    <definedName name="_EMP32" localSheetId="4">#REF!</definedName>
    <definedName name="_EMP32" localSheetId="5">#REF!</definedName>
    <definedName name="_EMP32" localSheetId="6">#REF!</definedName>
    <definedName name="_EMP32" localSheetId="7">#REF!</definedName>
    <definedName name="_EMP32">#REF!</definedName>
    <definedName name="_EMP34" localSheetId="0">#REF!</definedName>
    <definedName name="_EMP34" localSheetId="1">#REF!</definedName>
    <definedName name="_EMP34" localSheetId="2">#REF!</definedName>
    <definedName name="_EMP34" localSheetId="3">#REF!</definedName>
    <definedName name="_EMP34" localSheetId="4">#REF!</definedName>
    <definedName name="_EMP34" localSheetId="5">#REF!</definedName>
    <definedName name="_EMP34" localSheetId="6">#REF!</definedName>
    <definedName name="_EMP34" localSheetId="7">#REF!</definedName>
    <definedName name="_EMP34">#REF!</definedName>
    <definedName name="_EMP35" localSheetId="0">#REF!</definedName>
    <definedName name="_EMP35" localSheetId="1">#REF!</definedName>
    <definedName name="_EMP35" localSheetId="2">#REF!</definedName>
    <definedName name="_EMP35" localSheetId="3">#REF!</definedName>
    <definedName name="_EMP35" localSheetId="4">#REF!</definedName>
    <definedName name="_EMP35" localSheetId="5">#REF!</definedName>
    <definedName name="_EMP35" localSheetId="6">#REF!</definedName>
    <definedName name="_EMP35" localSheetId="7">#REF!</definedName>
    <definedName name="_EMP35">#REF!</definedName>
    <definedName name="_EMP37" localSheetId="0">#REF!</definedName>
    <definedName name="_EMP37" localSheetId="1">#REF!</definedName>
    <definedName name="_EMP37" localSheetId="2">#REF!</definedName>
    <definedName name="_EMP37" localSheetId="3">#REF!</definedName>
    <definedName name="_EMP37" localSheetId="4">#REF!</definedName>
    <definedName name="_EMP37" localSheetId="5">#REF!</definedName>
    <definedName name="_EMP37" localSheetId="6">#REF!</definedName>
    <definedName name="_EMP37" localSheetId="7">#REF!</definedName>
    <definedName name="_EMP37">#REF!</definedName>
    <definedName name="_EMP38" localSheetId="0">#REF!</definedName>
    <definedName name="_EMP38" localSheetId="1">#REF!</definedName>
    <definedName name="_EMP38" localSheetId="2">#REF!</definedName>
    <definedName name="_EMP38" localSheetId="3">#REF!</definedName>
    <definedName name="_EMP38" localSheetId="4">#REF!</definedName>
    <definedName name="_EMP38" localSheetId="5">#REF!</definedName>
    <definedName name="_EMP38" localSheetId="6">#REF!</definedName>
    <definedName name="_EMP38" localSheetId="7">#REF!</definedName>
    <definedName name="_EMP38">#REF!</definedName>
    <definedName name="_EMP43" localSheetId="0">#REF!</definedName>
    <definedName name="_EMP43" localSheetId="1">#REF!</definedName>
    <definedName name="_EMP43" localSheetId="2">#REF!</definedName>
    <definedName name="_EMP43" localSheetId="3">#REF!</definedName>
    <definedName name="_EMP43" localSheetId="4">#REF!</definedName>
    <definedName name="_EMP43" localSheetId="5">#REF!</definedName>
    <definedName name="_EMP43" localSheetId="6">#REF!</definedName>
    <definedName name="_EMP43" localSheetId="7">#REF!</definedName>
    <definedName name="_EMP43">#REF!</definedName>
    <definedName name="_EMP48" localSheetId="0">#REF!</definedName>
    <definedName name="_EMP48" localSheetId="1">#REF!</definedName>
    <definedName name="_EMP48" localSheetId="2">#REF!</definedName>
    <definedName name="_EMP48" localSheetId="3">#REF!</definedName>
    <definedName name="_EMP48" localSheetId="4">#REF!</definedName>
    <definedName name="_EMP48" localSheetId="5">#REF!</definedName>
    <definedName name="_EMP48" localSheetId="6">#REF!</definedName>
    <definedName name="_EMP48" localSheetId="7">#REF!</definedName>
    <definedName name="_EMP48">#REF!</definedName>
    <definedName name="_EMP51" localSheetId="0">#REF!</definedName>
    <definedName name="_EMP51" localSheetId="1">#REF!</definedName>
    <definedName name="_EMP51" localSheetId="2">#REF!</definedName>
    <definedName name="_EMP51" localSheetId="3">#REF!</definedName>
    <definedName name="_EMP51" localSheetId="4">#REF!</definedName>
    <definedName name="_EMP51" localSheetId="5">#REF!</definedName>
    <definedName name="_EMP51" localSheetId="6">#REF!</definedName>
    <definedName name="_EMP51" localSheetId="7">#REF!</definedName>
    <definedName name="_EMP51">#REF!</definedName>
    <definedName name="_EMP52" localSheetId="0">#REF!</definedName>
    <definedName name="_EMP52" localSheetId="1">#REF!</definedName>
    <definedName name="_EMP52" localSheetId="2">#REF!</definedName>
    <definedName name="_EMP52" localSheetId="3">#REF!</definedName>
    <definedName name="_EMP52" localSheetId="4">#REF!</definedName>
    <definedName name="_EMP52" localSheetId="5">#REF!</definedName>
    <definedName name="_EMP52" localSheetId="6">#REF!</definedName>
    <definedName name="_EMP52" localSheetId="7">#REF!</definedName>
    <definedName name="_EMP52">#REF!</definedName>
    <definedName name="_EMP53" localSheetId="0">#REF!</definedName>
    <definedName name="_EMP53" localSheetId="1">#REF!</definedName>
    <definedName name="_EMP53" localSheetId="2">#REF!</definedName>
    <definedName name="_EMP53" localSheetId="3">#REF!</definedName>
    <definedName name="_EMP53" localSheetId="4">#REF!</definedName>
    <definedName name="_EMP53" localSheetId="5">#REF!</definedName>
    <definedName name="_EMP53" localSheetId="6">#REF!</definedName>
    <definedName name="_EMP53" localSheetId="7">#REF!</definedName>
    <definedName name="_EMP53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FS_ESC_3_X_\TA" localSheetId="0">'[2]E-2'!#REF!</definedName>
    <definedName name="_FS_ESC_3_X_\TA" localSheetId="1">'[2]E-2'!#REF!</definedName>
    <definedName name="_FS_ESC_3_X_\TA" localSheetId="2">'[2]E-2'!#REF!</definedName>
    <definedName name="_FS_ESC_3_X_\TA" localSheetId="3">'[2]E-2'!#REF!</definedName>
    <definedName name="_FS_ESC_3_X_\TA" localSheetId="4">'[2]E-2'!#REF!</definedName>
    <definedName name="_FS_ESC_3_X_\TA" localSheetId="5">'[2]E-2'!#REF!</definedName>
    <definedName name="_FS_ESC_3_X_\TA" localSheetId="6">'[2]E-2'!#REF!</definedName>
    <definedName name="_FS_ESC_3_X_\TA" localSheetId="7">'[2]E-2'!#REF!</definedName>
    <definedName name="_FS_ESC_3_X_\TA">'[2]E-2'!#REF!</definedName>
    <definedName name="_FXD0111" localSheetId="0">#REF!</definedName>
    <definedName name="_FXD0111" localSheetId="1">#REF!</definedName>
    <definedName name="_FXD0111" localSheetId="2">#REF!</definedName>
    <definedName name="_FXD0111" localSheetId="3">#REF!</definedName>
    <definedName name="_FXD0111" localSheetId="4">#REF!</definedName>
    <definedName name="_FXD0111" localSheetId="5">#REF!</definedName>
    <definedName name="_FXD0111" localSheetId="6">#REF!</definedName>
    <definedName name="_FXD0111" localSheetId="7">#REF!</definedName>
    <definedName name="_FXD0111">#REF!</definedName>
    <definedName name="_FXD0151" localSheetId="0">#REF!</definedName>
    <definedName name="_FXD0151" localSheetId="1">#REF!</definedName>
    <definedName name="_FXD0151" localSheetId="2">#REF!</definedName>
    <definedName name="_FXD0151" localSheetId="3">#REF!</definedName>
    <definedName name="_FXD0151" localSheetId="4">#REF!</definedName>
    <definedName name="_FXD0151" localSheetId="5">#REF!</definedName>
    <definedName name="_FXD0151" localSheetId="6">#REF!</definedName>
    <definedName name="_FXD0151" localSheetId="7">#REF!</definedName>
    <definedName name="_FXD0151">#REF!</definedName>
    <definedName name="_FXD0212" localSheetId="0">#REF!</definedName>
    <definedName name="_FXD0212" localSheetId="1">#REF!</definedName>
    <definedName name="_FXD0212" localSheetId="2">#REF!</definedName>
    <definedName name="_FXD0212" localSheetId="3">#REF!</definedName>
    <definedName name="_FXD0212" localSheetId="4">#REF!</definedName>
    <definedName name="_FXD0212" localSheetId="5">#REF!</definedName>
    <definedName name="_FXD0212" localSheetId="6">#REF!</definedName>
    <definedName name="_FXD0212" localSheetId="7">#REF!</definedName>
    <definedName name="_FXD0212">#REF!</definedName>
    <definedName name="_FXD0214" localSheetId="0">#REF!</definedName>
    <definedName name="_FXD0214" localSheetId="1">#REF!</definedName>
    <definedName name="_FXD0214" localSheetId="2">#REF!</definedName>
    <definedName name="_FXD0214" localSheetId="3">#REF!</definedName>
    <definedName name="_FXD0214" localSheetId="4">#REF!</definedName>
    <definedName name="_FXD0214" localSheetId="5">#REF!</definedName>
    <definedName name="_FXD0214" localSheetId="6">#REF!</definedName>
    <definedName name="_FXD0214" localSheetId="7">#REF!</definedName>
    <definedName name="_FXD0214">#REF!</definedName>
    <definedName name="_FXD0234" localSheetId="0">#REF!</definedName>
    <definedName name="_FXD0234" localSheetId="1">#REF!</definedName>
    <definedName name="_FXD0234" localSheetId="2">#REF!</definedName>
    <definedName name="_FXD0234" localSheetId="3">#REF!</definedName>
    <definedName name="_FXD0234" localSheetId="4">#REF!</definedName>
    <definedName name="_FXD0234" localSheetId="5">#REF!</definedName>
    <definedName name="_FXD0234" localSheetId="6">#REF!</definedName>
    <definedName name="_FXD0234" localSheetId="7">#REF!</definedName>
    <definedName name="_FXD0234">#REF!</definedName>
    <definedName name="_FXD0235" localSheetId="0">#REF!</definedName>
    <definedName name="_FXD0235" localSheetId="1">#REF!</definedName>
    <definedName name="_FXD0235" localSheetId="2">#REF!</definedName>
    <definedName name="_FXD0235" localSheetId="3">#REF!</definedName>
    <definedName name="_FXD0235" localSheetId="4">#REF!</definedName>
    <definedName name="_FXD0235" localSheetId="5">#REF!</definedName>
    <definedName name="_FXD0235" localSheetId="6">#REF!</definedName>
    <definedName name="_FXD0235" localSheetId="7">#REF!</definedName>
    <definedName name="_FXD0235">#REF!</definedName>
    <definedName name="_FXD0237" localSheetId="0">#REF!</definedName>
    <definedName name="_FXD0237" localSheetId="1">#REF!</definedName>
    <definedName name="_FXD0237" localSheetId="2">#REF!</definedName>
    <definedName name="_FXD0237" localSheetId="3">#REF!</definedName>
    <definedName name="_FXD0237" localSheetId="4">#REF!</definedName>
    <definedName name="_FXD0237" localSheetId="5">#REF!</definedName>
    <definedName name="_FXD0237" localSheetId="6">#REF!</definedName>
    <definedName name="_FXD0237" localSheetId="7">#REF!</definedName>
    <definedName name="_FXD0237">#REF!</definedName>
    <definedName name="_FXD0238" localSheetId="0">#REF!</definedName>
    <definedName name="_FXD0238" localSheetId="1">#REF!</definedName>
    <definedName name="_FXD0238" localSheetId="2">#REF!</definedName>
    <definedName name="_FXD0238" localSheetId="3">#REF!</definedName>
    <definedName name="_FXD0238" localSheetId="4">#REF!</definedName>
    <definedName name="_FXD0238" localSheetId="5">#REF!</definedName>
    <definedName name="_FXD0238" localSheetId="6">#REF!</definedName>
    <definedName name="_FXD0238" localSheetId="7">#REF!</definedName>
    <definedName name="_FXD0238">#REF!</definedName>
    <definedName name="_FXD0251" localSheetId="0">#REF!</definedName>
    <definedName name="_FXD0251" localSheetId="1">#REF!</definedName>
    <definedName name="_FXD0251" localSheetId="2">#REF!</definedName>
    <definedName name="_FXD0251" localSheetId="3">#REF!</definedName>
    <definedName name="_FXD0251" localSheetId="4">#REF!</definedName>
    <definedName name="_FXD0251" localSheetId="5">#REF!</definedName>
    <definedName name="_FXD0251" localSheetId="6">#REF!</definedName>
    <definedName name="_FXD0251" localSheetId="7">#REF!</definedName>
    <definedName name="_FXD0251">#REF!</definedName>
    <definedName name="_FXD0612" localSheetId="0">#REF!</definedName>
    <definedName name="_FXD0612" localSheetId="1">#REF!</definedName>
    <definedName name="_FXD0612" localSheetId="2">#REF!</definedName>
    <definedName name="_FXD0612" localSheetId="3">#REF!</definedName>
    <definedName name="_FXD0612" localSheetId="4">#REF!</definedName>
    <definedName name="_FXD0612" localSheetId="5">#REF!</definedName>
    <definedName name="_FXD0612" localSheetId="6">#REF!</definedName>
    <definedName name="_FXD0612" localSheetId="7">#REF!</definedName>
    <definedName name="_FXD0612">#REF!</definedName>
    <definedName name="_FXD0614" localSheetId="0">#REF!</definedName>
    <definedName name="_FXD0614" localSheetId="1">#REF!</definedName>
    <definedName name="_FXD0614" localSheetId="2">#REF!</definedName>
    <definedName name="_FXD0614" localSheetId="3">#REF!</definedName>
    <definedName name="_FXD0614" localSheetId="4">#REF!</definedName>
    <definedName name="_FXD0614" localSheetId="5">#REF!</definedName>
    <definedName name="_FXD0614" localSheetId="6">#REF!</definedName>
    <definedName name="_FXD0614" localSheetId="7">#REF!</definedName>
    <definedName name="_FXD0614">#REF!</definedName>
    <definedName name="_FXD0615" localSheetId="0">#REF!</definedName>
    <definedName name="_FXD0615" localSheetId="1">#REF!</definedName>
    <definedName name="_FXD0615" localSheetId="2">#REF!</definedName>
    <definedName name="_FXD0615" localSheetId="3">#REF!</definedName>
    <definedName name="_FXD0615" localSheetId="4">#REF!</definedName>
    <definedName name="_FXD0615" localSheetId="5">#REF!</definedName>
    <definedName name="_FXD0615" localSheetId="6">#REF!</definedName>
    <definedName name="_FXD0615" localSheetId="7">#REF!</definedName>
    <definedName name="_FXD0615">#REF!</definedName>
    <definedName name="_FXD0616" localSheetId="0">#REF!</definedName>
    <definedName name="_FXD0616" localSheetId="1">#REF!</definedName>
    <definedName name="_FXD0616" localSheetId="2">#REF!</definedName>
    <definedName name="_FXD0616" localSheetId="3">#REF!</definedName>
    <definedName name="_FXD0616" localSheetId="4">#REF!</definedName>
    <definedName name="_FXD0616" localSheetId="5">#REF!</definedName>
    <definedName name="_FXD0616" localSheetId="6">#REF!</definedName>
    <definedName name="_FXD0616" localSheetId="7">#REF!</definedName>
    <definedName name="_FXD0616">#REF!</definedName>
    <definedName name="_FXD0617" localSheetId="0">#REF!</definedName>
    <definedName name="_FXD0617" localSheetId="1">#REF!</definedName>
    <definedName name="_FXD0617" localSheetId="2">#REF!</definedName>
    <definedName name="_FXD0617" localSheetId="3">#REF!</definedName>
    <definedName name="_FXD0617" localSheetId="4">#REF!</definedName>
    <definedName name="_FXD0617" localSheetId="5">#REF!</definedName>
    <definedName name="_FXD0617" localSheetId="6">#REF!</definedName>
    <definedName name="_FXD0617" localSheetId="7">#REF!</definedName>
    <definedName name="_FXD0617">#REF!</definedName>
    <definedName name="_FXD0618" localSheetId="0">#REF!</definedName>
    <definedName name="_FXD0618" localSheetId="1">#REF!</definedName>
    <definedName name="_FXD0618" localSheetId="2">#REF!</definedName>
    <definedName name="_FXD0618" localSheetId="3">#REF!</definedName>
    <definedName name="_FXD0618" localSheetId="4">#REF!</definedName>
    <definedName name="_FXD0618" localSheetId="5">#REF!</definedName>
    <definedName name="_FXD0618" localSheetId="6">#REF!</definedName>
    <definedName name="_FXD0618" localSheetId="7">#REF!</definedName>
    <definedName name="_FXD0618">#REF!</definedName>
    <definedName name="_FXD0632" localSheetId="0">#REF!</definedName>
    <definedName name="_FXD0632" localSheetId="1">#REF!</definedName>
    <definedName name="_FXD0632" localSheetId="2">#REF!</definedName>
    <definedName name="_FXD0632" localSheetId="3">#REF!</definedName>
    <definedName name="_FXD0632" localSheetId="4">#REF!</definedName>
    <definedName name="_FXD0632" localSheetId="5">#REF!</definedName>
    <definedName name="_FXD0632" localSheetId="6">#REF!</definedName>
    <definedName name="_FXD0632" localSheetId="7">#REF!</definedName>
    <definedName name="_FXD0632">#REF!</definedName>
    <definedName name="_FXD0634" localSheetId="0">#REF!</definedName>
    <definedName name="_FXD0634" localSheetId="1">#REF!</definedName>
    <definedName name="_FXD0634" localSheetId="2">#REF!</definedName>
    <definedName name="_FXD0634" localSheetId="3">#REF!</definedName>
    <definedName name="_FXD0634" localSheetId="4">#REF!</definedName>
    <definedName name="_FXD0634" localSheetId="5">#REF!</definedName>
    <definedName name="_FXD0634" localSheetId="6">#REF!</definedName>
    <definedName name="_FXD0634" localSheetId="7">#REF!</definedName>
    <definedName name="_FXD0634">#REF!</definedName>
    <definedName name="_FXD0635" localSheetId="0">#REF!</definedName>
    <definedName name="_FXD0635" localSheetId="1">#REF!</definedName>
    <definedName name="_FXD0635" localSheetId="2">#REF!</definedName>
    <definedName name="_FXD0635" localSheetId="3">#REF!</definedName>
    <definedName name="_FXD0635" localSheetId="4">#REF!</definedName>
    <definedName name="_FXD0635" localSheetId="5">#REF!</definedName>
    <definedName name="_FXD0635" localSheetId="6">#REF!</definedName>
    <definedName name="_FXD0635" localSheetId="7">#REF!</definedName>
    <definedName name="_FXD0635">#REF!</definedName>
    <definedName name="_FXD0637" localSheetId="0">#REF!</definedName>
    <definedName name="_FXD0637" localSheetId="1">#REF!</definedName>
    <definedName name="_FXD0637" localSheetId="2">#REF!</definedName>
    <definedName name="_FXD0637" localSheetId="3">#REF!</definedName>
    <definedName name="_FXD0637" localSheetId="4">#REF!</definedName>
    <definedName name="_FXD0637" localSheetId="5">#REF!</definedName>
    <definedName name="_FXD0637" localSheetId="6">#REF!</definedName>
    <definedName name="_FXD0637" localSheetId="7">#REF!</definedName>
    <definedName name="_FXD0637">#REF!</definedName>
    <definedName name="_FXD0638" localSheetId="0">#REF!</definedName>
    <definedName name="_FXD0638" localSheetId="1">#REF!</definedName>
    <definedName name="_FXD0638" localSheetId="2">#REF!</definedName>
    <definedName name="_FXD0638" localSheetId="3">#REF!</definedName>
    <definedName name="_FXD0638" localSheetId="4">#REF!</definedName>
    <definedName name="_FXD0638" localSheetId="5">#REF!</definedName>
    <definedName name="_FXD0638" localSheetId="6">#REF!</definedName>
    <definedName name="_FXD0638" localSheetId="7">#REF!</definedName>
    <definedName name="_FXD0638">#REF!</definedName>
    <definedName name="_FXD0643" localSheetId="0">#REF!</definedName>
    <definedName name="_FXD0643" localSheetId="1">#REF!</definedName>
    <definedName name="_FXD0643" localSheetId="2">#REF!</definedName>
    <definedName name="_FXD0643" localSheetId="3">#REF!</definedName>
    <definedName name="_FXD0643" localSheetId="4">#REF!</definedName>
    <definedName name="_FXD0643" localSheetId="5">#REF!</definedName>
    <definedName name="_FXD0643" localSheetId="6">#REF!</definedName>
    <definedName name="_FXD0643" localSheetId="7">#REF!</definedName>
    <definedName name="_FXD0643">#REF!</definedName>
    <definedName name="_FXD0651" localSheetId="0">#REF!</definedName>
    <definedName name="_FXD0651" localSheetId="1">#REF!</definedName>
    <definedName name="_FXD0651" localSheetId="2">#REF!</definedName>
    <definedName name="_FXD0651" localSheetId="3">#REF!</definedName>
    <definedName name="_FXD0651" localSheetId="4">#REF!</definedName>
    <definedName name="_FXD0651" localSheetId="5">#REF!</definedName>
    <definedName name="_FXD0651" localSheetId="6">#REF!</definedName>
    <definedName name="_FXD0651" localSheetId="7">#REF!</definedName>
    <definedName name="_FXD0651">#REF!</definedName>
    <definedName name="_FXD0653" localSheetId="0">#REF!</definedName>
    <definedName name="_FXD0653" localSheetId="1">#REF!</definedName>
    <definedName name="_FXD0653" localSheetId="2">#REF!</definedName>
    <definedName name="_FXD0653" localSheetId="3">#REF!</definedName>
    <definedName name="_FXD0653" localSheetId="4">#REF!</definedName>
    <definedName name="_FXD0653" localSheetId="5">#REF!</definedName>
    <definedName name="_FXD0653" localSheetId="6">#REF!</definedName>
    <definedName name="_FXD0653" localSheetId="7">#REF!</definedName>
    <definedName name="_FXD0653">#REF!</definedName>
    <definedName name="_FXD0814" localSheetId="0">#REF!</definedName>
    <definedName name="_FXD0814" localSheetId="1">#REF!</definedName>
    <definedName name="_FXD0814" localSheetId="2">#REF!</definedName>
    <definedName name="_FXD0814" localSheetId="3">#REF!</definedName>
    <definedName name="_FXD0814" localSheetId="4">#REF!</definedName>
    <definedName name="_FXD0814" localSheetId="5">#REF!</definedName>
    <definedName name="_FXD0814" localSheetId="6">#REF!</definedName>
    <definedName name="_FXD0814" localSheetId="7">#REF!</definedName>
    <definedName name="_FXD0814">#REF!</definedName>
    <definedName name="_FXD0832" localSheetId="0">#REF!</definedName>
    <definedName name="_FXD0832" localSheetId="1">#REF!</definedName>
    <definedName name="_FXD0832" localSheetId="2">#REF!</definedName>
    <definedName name="_FXD0832" localSheetId="3">#REF!</definedName>
    <definedName name="_FXD0832" localSheetId="4">#REF!</definedName>
    <definedName name="_FXD0832" localSheetId="5">#REF!</definedName>
    <definedName name="_FXD0832" localSheetId="6">#REF!</definedName>
    <definedName name="_FXD0832" localSheetId="7">#REF!</definedName>
    <definedName name="_FXD0832">#REF!</definedName>
    <definedName name="_FXD0834" localSheetId="0">#REF!</definedName>
    <definedName name="_FXD0834" localSheetId="1">#REF!</definedName>
    <definedName name="_FXD0834" localSheetId="2">#REF!</definedName>
    <definedName name="_FXD0834" localSheetId="3">#REF!</definedName>
    <definedName name="_FXD0834" localSheetId="4">#REF!</definedName>
    <definedName name="_FXD0834" localSheetId="5">#REF!</definedName>
    <definedName name="_FXD0834" localSheetId="6">#REF!</definedName>
    <definedName name="_FXD0834" localSheetId="7">#REF!</definedName>
    <definedName name="_FXD0834">#REF!</definedName>
    <definedName name="_FXD0835" localSheetId="0">#REF!</definedName>
    <definedName name="_FXD0835" localSheetId="1">#REF!</definedName>
    <definedName name="_FXD0835" localSheetId="2">#REF!</definedName>
    <definedName name="_FXD0835" localSheetId="3">#REF!</definedName>
    <definedName name="_FXD0835" localSheetId="4">#REF!</definedName>
    <definedName name="_FXD0835" localSheetId="5">#REF!</definedName>
    <definedName name="_FXD0835" localSheetId="6">#REF!</definedName>
    <definedName name="_FXD0835" localSheetId="7">#REF!</definedName>
    <definedName name="_FXD0835">#REF!</definedName>
    <definedName name="_FXD0837" localSheetId="0">#REF!</definedName>
    <definedName name="_FXD0837" localSheetId="1">#REF!</definedName>
    <definedName name="_FXD0837" localSheetId="2">#REF!</definedName>
    <definedName name="_FXD0837" localSheetId="3">#REF!</definedName>
    <definedName name="_FXD0837" localSheetId="4">#REF!</definedName>
    <definedName name="_FXD0837" localSheetId="5">#REF!</definedName>
    <definedName name="_FXD0837" localSheetId="6">#REF!</definedName>
    <definedName name="_FXD0837" localSheetId="7">#REF!</definedName>
    <definedName name="_FXD0837">#REF!</definedName>
    <definedName name="_FXD0838" localSheetId="0">#REF!</definedName>
    <definedName name="_FXD0838" localSheetId="1">#REF!</definedName>
    <definedName name="_FXD0838" localSheetId="2">#REF!</definedName>
    <definedName name="_FXD0838" localSheetId="3">#REF!</definedName>
    <definedName name="_FXD0838" localSheetId="4">#REF!</definedName>
    <definedName name="_FXD0838" localSheetId="5">#REF!</definedName>
    <definedName name="_FXD0838" localSheetId="6">#REF!</definedName>
    <definedName name="_FXD0838" localSheetId="7">#REF!</definedName>
    <definedName name="_FXD0838">#REF!</definedName>
    <definedName name="_FXD0851" localSheetId="0">#REF!</definedName>
    <definedName name="_FXD0851" localSheetId="1">#REF!</definedName>
    <definedName name="_FXD0851" localSheetId="2">#REF!</definedName>
    <definedName name="_FXD0851" localSheetId="3">#REF!</definedName>
    <definedName name="_FXD0851" localSheetId="4">#REF!</definedName>
    <definedName name="_FXD0851" localSheetId="5">#REF!</definedName>
    <definedName name="_FXD0851" localSheetId="6">#REF!</definedName>
    <definedName name="_FXD0851" localSheetId="7">#REF!</definedName>
    <definedName name="_FXD0851">#REF!</definedName>
    <definedName name="_FXD0932" localSheetId="0">#REF!</definedName>
    <definedName name="_FXD0932" localSheetId="1">#REF!</definedName>
    <definedName name="_FXD0932" localSheetId="2">#REF!</definedName>
    <definedName name="_FXD0932" localSheetId="3">#REF!</definedName>
    <definedName name="_FXD0932" localSheetId="4">#REF!</definedName>
    <definedName name="_FXD0932" localSheetId="5">#REF!</definedName>
    <definedName name="_FXD0932" localSheetId="6">#REF!</definedName>
    <definedName name="_FXD0932" localSheetId="7">#REF!</definedName>
    <definedName name="_FXD0932">#REF!</definedName>
    <definedName name="_FXD0934" localSheetId="0">#REF!</definedName>
    <definedName name="_FXD0934" localSheetId="1">#REF!</definedName>
    <definedName name="_FXD0934" localSheetId="2">#REF!</definedName>
    <definedName name="_FXD0934" localSheetId="3">#REF!</definedName>
    <definedName name="_FXD0934" localSheetId="4">#REF!</definedName>
    <definedName name="_FXD0934" localSheetId="5">#REF!</definedName>
    <definedName name="_FXD0934" localSheetId="6">#REF!</definedName>
    <definedName name="_FXD0934" localSheetId="7">#REF!</definedName>
    <definedName name="_FXD0934">#REF!</definedName>
    <definedName name="_FXD0935" localSheetId="0">#REF!</definedName>
    <definedName name="_FXD0935" localSheetId="1">#REF!</definedName>
    <definedName name="_FXD0935" localSheetId="2">#REF!</definedName>
    <definedName name="_FXD0935" localSheetId="3">#REF!</definedName>
    <definedName name="_FXD0935" localSheetId="4">#REF!</definedName>
    <definedName name="_FXD0935" localSheetId="5">#REF!</definedName>
    <definedName name="_FXD0935" localSheetId="6">#REF!</definedName>
    <definedName name="_FXD0935" localSheetId="7">#REF!</definedName>
    <definedName name="_FXD0935">#REF!</definedName>
    <definedName name="_FXD0937" localSheetId="0">#REF!</definedName>
    <definedName name="_FXD0937" localSheetId="1">#REF!</definedName>
    <definedName name="_FXD0937" localSheetId="2">#REF!</definedName>
    <definedName name="_FXD0937" localSheetId="3">#REF!</definedName>
    <definedName name="_FXD0937" localSheetId="4">#REF!</definedName>
    <definedName name="_FXD0937" localSheetId="5">#REF!</definedName>
    <definedName name="_FXD0937" localSheetId="6">#REF!</definedName>
    <definedName name="_FXD0937" localSheetId="7">#REF!</definedName>
    <definedName name="_FXD0937">#REF!</definedName>
    <definedName name="_FXD0938" localSheetId="0">#REF!</definedName>
    <definedName name="_FXD0938" localSheetId="1">#REF!</definedName>
    <definedName name="_FXD0938" localSheetId="2">#REF!</definedName>
    <definedName name="_FXD0938" localSheetId="3">#REF!</definedName>
    <definedName name="_FXD0938" localSheetId="4">#REF!</definedName>
    <definedName name="_FXD0938" localSheetId="5">#REF!</definedName>
    <definedName name="_FXD0938" localSheetId="6">#REF!</definedName>
    <definedName name="_FXD0938" localSheetId="7">#REF!</definedName>
    <definedName name="_FXD0938">#REF!</definedName>
    <definedName name="_FXD0951" localSheetId="0">#REF!</definedName>
    <definedName name="_FXD0951" localSheetId="1">#REF!</definedName>
    <definedName name="_FXD0951" localSheetId="2">#REF!</definedName>
    <definedName name="_FXD0951" localSheetId="3">#REF!</definedName>
    <definedName name="_FXD0951" localSheetId="4">#REF!</definedName>
    <definedName name="_FXD0951" localSheetId="5">#REF!</definedName>
    <definedName name="_FXD0951" localSheetId="6">#REF!</definedName>
    <definedName name="_FXD0951" localSheetId="7">#REF!</definedName>
    <definedName name="_FXD0951">#REF!</definedName>
    <definedName name="_FXD7032" localSheetId="0">#REF!</definedName>
    <definedName name="_FXD7032" localSheetId="1">#REF!</definedName>
    <definedName name="_FXD7032" localSheetId="2">#REF!</definedName>
    <definedName name="_FXD7032" localSheetId="3">#REF!</definedName>
    <definedName name="_FXD7032" localSheetId="4">#REF!</definedName>
    <definedName name="_FXD7032" localSheetId="5">#REF!</definedName>
    <definedName name="_FXD7032" localSheetId="6">#REF!</definedName>
    <definedName name="_FXD7032" localSheetId="7">#REF!</definedName>
    <definedName name="_FXD7032">#REF!</definedName>
    <definedName name="_FXD7034" localSheetId="0">#REF!</definedName>
    <definedName name="_FXD7034" localSheetId="1">#REF!</definedName>
    <definedName name="_FXD7034" localSheetId="2">#REF!</definedName>
    <definedName name="_FXD7034" localSheetId="3">#REF!</definedName>
    <definedName name="_FXD7034" localSheetId="4">#REF!</definedName>
    <definedName name="_FXD7034" localSheetId="5">#REF!</definedName>
    <definedName name="_FXD7034" localSheetId="6">#REF!</definedName>
    <definedName name="_FXD7034" localSheetId="7">#REF!</definedName>
    <definedName name="_FXD7034">#REF!</definedName>
    <definedName name="_FXD7035" localSheetId="0">#REF!</definedName>
    <definedName name="_FXD7035" localSheetId="1">#REF!</definedName>
    <definedName name="_FXD7035" localSheetId="2">#REF!</definedName>
    <definedName name="_FXD7035" localSheetId="3">#REF!</definedName>
    <definedName name="_FXD7035" localSheetId="4">#REF!</definedName>
    <definedName name="_FXD7035" localSheetId="5">#REF!</definedName>
    <definedName name="_FXD7035" localSheetId="6">#REF!</definedName>
    <definedName name="_FXD7035" localSheetId="7">#REF!</definedName>
    <definedName name="_FXD7035">#REF!</definedName>
    <definedName name="_FXD7037" localSheetId="0">#REF!</definedName>
    <definedName name="_FXD7037" localSheetId="1">#REF!</definedName>
    <definedName name="_FXD7037" localSheetId="2">#REF!</definedName>
    <definedName name="_FXD7037" localSheetId="3">#REF!</definedName>
    <definedName name="_FXD7037" localSheetId="4">#REF!</definedName>
    <definedName name="_FXD7037" localSheetId="5">#REF!</definedName>
    <definedName name="_FXD7037" localSheetId="6">#REF!</definedName>
    <definedName name="_FXD7037" localSheetId="7">#REF!</definedName>
    <definedName name="_FXD7037">#REF!</definedName>
    <definedName name="_FXD7038" localSheetId="0">#REF!</definedName>
    <definedName name="_FXD7038" localSheetId="1">#REF!</definedName>
    <definedName name="_FXD7038" localSheetId="2">#REF!</definedName>
    <definedName name="_FXD7038" localSheetId="3">#REF!</definedName>
    <definedName name="_FXD7038" localSheetId="4">#REF!</definedName>
    <definedName name="_FXD7038" localSheetId="5">#REF!</definedName>
    <definedName name="_FXD7038" localSheetId="6">#REF!</definedName>
    <definedName name="_FXD7038" localSheetId="7">#REF!</definedName>
    <definedName name="_FXD7038">#REF!</definedName>
    <definedName name="_FXD8614" localSheetId="0">#REF!</definedName>
    <definedName name="_FXD8614" localSheetId="1">#REF!</definedName>
    <definedName name="_FXD8614" localSheetId="2">#REF!</definedName>
    <definedName name="_FXD8614" localSheetId="3">#REF!</definedName>
    <definedName name="_FXD8614" localSheetId="4">#REF!</definedName>
    <definedName name="_FXD8614" localSheetId="5">#REF!</definedName>
    <definedName name="_FXD8614" localSheetId="6">#REF!</definedName>
    <definedName name="_FXD8614" localSheetId="7">#REF!</definedName>
    <definedName name="_FXD8614">#REF!</definedName>
    <definedName name="_FXD8615" localSheetId="0">#REF!</definedName>
    <definedName name="_FXD8615" localSheetId="1">#REF!</definedName>
    <definedName name="_FXD8615" localSheetId="2">#REF!</definedName>
    <definedName name="_FXD8615" localSheetId="3">#REF!</definedName>
    <definedName name="_FXD8615" localSheetId="4">#REF!</definedName>
    <definedName name="_FXD8615" localSheetId="5">#REF!</definedName>
    <definedName name="_FXD8615" localSheetId="6">#REF!</definedName>
    <definedName name="_FXD8615" localSheetId="7">#REF!</definedName>
    <definedName name="_FXD8615">#REF!</definedName>
    <definedName name="_FXD8616" localSheetId="0">#REF!</definedName>
    <definedName name="_FXD8616" localSheetId="1">#REF!</definedName>
    <definedName name="_FXD8616" localSheetId="2">#REF!</definedName>
    <definedName name="_FXD8616" localSheetId="3">#REF!</definedName>
    <definedName name="_FXD8616" localSheetId="4">#REF!</definedName>
    <definedName name="_FXD8616" localSheetId="5">#REF!</definedName>
    <definedName name="_FXD8616" localSheetId="6">#REF!</definedName>
    <definedName name="_FXD8616" localSheetId="7">#REF!</definedName>
    <definedName name="_FXD8616">#REF!</definedName>
    <definedName name="_FXD8617" localSheetId="0">#REF!</definedName>
    <definedName name="_FXD8617" localSheetId="1">#REF!</definedName>
    <definedName name="_FXD8617" localSheetId="2">#REF!</definedName>
    <definedName name="_FXD8617" localSheetId="3">#REF!</definedName>
    <definedName name="_FXD8617" localSheetId="4">#REF!</definedName>
    <definedName name="_FXD8617" localSheetId="5">#REF!</definedName>
    <definedName name="_FXD8617" localSheetId="6">#REF!</definedName>
    <definedName name="_FXD8617" localSheetId="7">#REF!</definedName>
    <definedName name="_FXD8617">#REF!</definedName>
    <definedName name="_FXD8618" localSheetId="0">#REF!</definedName>
    <definedName name="_FXD8618" localSheetId="1">#REF!</definedName>
    <definedName name="_FXD8618" localSheetId="2">#REF!</definedName>
    <definedName name="_FXD8618" localSheetId="3">#REF!</definedName>
    <definedName name="_FXD8618" localSheetId="4">#REF!</definedName>
    <definedName name="_FXD8618" localSheetId="5">#REF!</definedName>
    <definedName name="_FXD8618" localSheetId="6">#REF!</definedName>
    <definedName name="_FXD8618" localSheetId="7">#REF!</definedName>
    <definedName name="_FXD8618">#REF!</definedName>
    <definedName name="_FXD8632" localSheetId="0">#REF!</definedName>
    <definedName name="_FXD8632" localSheetId="1">#REF!</definedName>
    <definedName name="_FXD8632" localSheetId="2">#REF!</definedName>
    <definedName name="_FXD8632" localSheetId="3">#REF!</definedName>
    <definedName name="_FXD8632" localSheetId="4">#REF!</definedName>
    <definedName name="_FXD8632" localSheetId="5">#REF!</definedName>
    <definedName name="_FXD8632" localSheetId="6">#REF!</definedName>
    <definedName name="_FXD8632" localSheetId="7">#REF!</definedName>
    <definedName name="_FXD8632">#REF!</definedName>
    <definedName name="_FXD8634" localSheetId="0">#REF!</definedName>
    <definedName name="_FXD8634" localSheetId="1">#REF!</definedName>
    <definedName name="_FXD8634" localSheetId="2">#REF!</definedName>
    <definedName name="_FXD8634" localSheetId="3">#REF!</definedName>
    <definedName name="_FXD8634" localSheetId="4">#REF!</definedName>
    <definedName name="_FXD8634" localSheetId="5">#REF!</definedName>
    <definedName name="_FXD8634" localSheetId="6">#REF!</definedName>
    <definedName name="_FXD8634" localSheetId="7">#REF!</definedName>
    <definedName name="_FXD8634">#REF!</definedName>
    <definedName name="_FXD8635" localSheetId="0">#REF!</definedName>
    <definedName name="_FXD8635" localSheetId="1">#REF!</definedName>
    <definedName name="_FXD8635" localSheetId="2">#REF!</definedName>
    <definedName name="_FXD8635" localSheetId="3">#REF!</definedName>
    <definedName name="_FXD8635" localSheetId="4">#REF!</definedName>
    <definedName name="_FXD8635" localSheetId="5">#REF!</definedName>
    <definedName name="_FXD8635" localSheetId="6">#REF!</definedName>
    <definedName name="_FXD8635" localSheetId="7">#REF!</definedName>
    <definedName name="_FXD8635">#REF!</definedName>
    <definedName name="_FXD8637" localSheetId="0">#REF!</definedName>
    <definedName name="_FXD8637" localSheetId="1">#REF!</definedName>
    <definedName name="_FXD8637" localSheetId="2">#REF!</definedName>
    <definedName name="_FXD8637" localSheetId="3">#REF!</definedName>
    <definedName name="_FXD8637" localSheetId="4">#REF!</definedName>
    <definedName name="_FXD8637" localSheetId="5">#REF!</definedName>
    <definedName name="_FXD8637" localSheetId="6">#REF!</definedName>
    <definedName name="_FXD8637" localSheetId="7">#REF!</definedName>
    <definedName name="_FXD8637">#REF!</definedName>
    <definedName name="_FXD8638" localSheetId="0">#REF!</definedName>
    <definedName name="_FXD8638" localSheetId="1">#REF!</definedName>
    <definedName name="_FXD8638" localSheetId="2">#REF!</definedName>
    <definedName name="_FXD8638" localSheetId="3">#REF!</definedName>
    <definedName name="_FXD8638" localSheetId="4">#REF!</definedName>
    <definedName name="_FXD8638" localSheetId="5">#REF!</definedName>
    <definedName name="_FXD8638" localSheetId="6">#REF!</definedName>
    <definedName name="_FXD8638" localSheetId="7">#REF!</definedName>
    <definedName name="_FXD8638">#REF!</definedName>
    <definedName name="_FXD8651" localSheetId="0">#REF!</definedName>
    <definedName name="_FXD8651" localSheetId="1">#REF!</definedName>
    <definedName name="_FXD8651" localSheetId="2">#REF!</definedName>
    <definedName name="_FXD8651" localSheetId="3">#REF!</definedName>
    <definedName name="_FXD8651" localSheetId="4">#REF!</definedName>
    <definedName name="_FXD8651" localSheetId="5">#REF!</definedName>
    <definedName name="_FXD8651" localSheetId="6">#REF!</definedName>
    <definedName name="_FXD8651" localSheetId="7">#REF!</definedName>
    <definedName name="_FXD8651">#REF!</definedName>
    <definedName name="_HOME__APP1__LP" localSheetId="0">#REF!</definedName>
    <definedName name="_HOME__APP1__LP" localSheetId="1">#REF!</definedName>
    <definedName name="_HOME__APP1__LP" localSheetId="2">#REF!</definedName>
    <definedName name="_HOME__APP1__LP" localSheetId="3">#REF!</definedName>
    <definedName name="_HOME__APP1__LP" localSheetId="4">#REF!</definedName>
    <definedName name="_HOME__APP1__LP" localSheetId="5">#REF!</definedName>
    <definedName name="_HOME__APP1__LP" localSheetId="6">#REF!</definedName>
    <definedName name="_HOME__APP1__LP" localSheetId="7">#REF!</definedName>
    <definedName name="_HOME__APP1__LP">#REF!</definedName>
    <definedName name="_HOME__APP1__PC" localSheetId="0">'[2]E-2'!#REF!</definedName>
    <definedName name="_HOME__APP1__PC" localSheetId="1">'[2]E-2'!#REF!</definedName>
    <definedName name="_HOME__APP1__PC" localSheetId="2">'[2]E-2'!#REF!</definedName>
    <definedName name="_HOME__APP1__PC" localSheetId="3">'[2]E-2'!#REF!</definedName>
    <definedName name="_HOME__APP1__PC" localSheetId="4">'[2]E-2'!#REF!</definedName>
    <definedName name="_HOME__APP1__PC" localSheetId="5">'[2]E-2'!#REF!</definedName>
    <definedName name="_HOME__APP1__PC" localSheetId="6">'[2]E-2'!#REF!</definedName>
    <definedName name="_HOME__APP1__PC" localSheetId="7">'[2]E-2'!#REF!</definedName>
    <definedName name="_HOME__APP1__PC">'[2]E-2'!#REF!</definedName>
    <definedName name="_HOME__FS_ESC_3" localSheetId="0">'[2]E-2'!#REF!</definedName>
    <definedName name="_HOME__FS_ESC_3" localSheetId="1">'[2]E-2'!#REF!</definedName>
    <definedName name="_HOME__FS_ESC_3" localSheetId="2">'[2]E-2'!#REF!</definedName>
    <definedName name="_HOME__FS_ESC_3" localSheetId="3">'[2]E-2'!#REF!</definedName>
    <definedName name="_HOME__FS_ESC_3" localSheetId="4">'[2]E-2'!#REF!</definedName>
    <definedName name="_HOME__FS_ESC_3" localSheetId="5">'[2]E-2'!#REF!</definedName>
    <definedName name="_HOME__FS_ESC_3" localSheetId="6">'[2]E-2'!#REF!</definedName>
    <definedName name="_HOME__FS_ESC_3" localSheetId="7">'[2]E-2'!#REF!</definedName>
    <definedName name="_HOME__FS_ESC_3">'[2]E-2'!#REF!</definedName>
    <definedName name="_Order1" hidden="1">255</definedName>
    <definedName name="_Order2" hidden="1">255</definedName>
    <definedName name="_PRCRSA148..O17" localSheetId="0">'[2]E-2'!#REF!</definedName>
    <definedName name="_PRCRSA148..O17" localSheetId="1">'[2]E-2'!#REF!</definedName>
    <definedName name="_PRCRSA148..O17" localSheetId="2">'[2]E-2'!#REF!</definedName>
    <definedName name="_PRCRSA148..O17" localSheetId="3">'[2]E-2'!#REF!</definedName>
    <definedName name="_PRCRSA148..O17" localSheetId="4">'[2]E-2'!#REF!</definedName>
    <definedName name="_PRCRSA148..O17" localSheetId="5">'[2]E-2'!#REF!</definedName>
    <definedName name="_PRCRSA148..O17" localSheetId="6">'[2]E-2'!#REF!</definedName>
    <definedName name="_PRCRSA148..O17" localSheetId="7">'[2]E-2'!#REF!</definedName>
    <definedName name="_PRCRSA148..O17">'[2]E-2'!#REF!</definedName>
    <definedName name="_PRCRSAC1..AK46" localSheetId="0">#REF!</definedName>
    <definedName name="_PRCRSAC1..AK46" localSheetId="1">#REF!</definedName>
    <definedName name="_PRCRSAC1..AK46" localSheetId="2">#REF!</definedName>
    <definedName name="_PRCRSAC1..AK46" localSheetId="3">#REF!</definedName>
    <definedName name="_PRCRSAC1..AK46" localSheetId="4">#REF!</definedName>
    <definedName name="_PRCRSAC1..AK46" localSheetId="5">#REF!</definedName>
    <definedName name="_PRCRSAC1..AK46" localSheetId="6">#REF!</definedName>
    <definedName name="_PRCRSAC1..AK46" localSheetId="7">#REF!</definedName>
    <definedName name="_PRCRSAC1..AK46">#REF!</definedName>
    <definedName name="_PRCRSO1..Y60_G" localSheetId="0">#REF!</definedName>
    <definedName name="_PRCRSO1..Y60_G" localSheetId="1">#REF!</definedName>
    <definedName name="_PRCRSO1..Y60_G" localSheetId="2">#REF!</definedName>
    <definedName name="_PRCRSO1..Y60_G" localSheetId="3">#REF!</definedName>
    <definedName name="_PRCRSO1..Y60_G" localSheetId="4">#REF!</definedName>
    <definedName name="_PRCRSO1..Y60_G" localSheetId="5">#REF!</definedName>
    <definedName name="_PRCRSO1..Y60_G" localSheetId="6">#REF!</definedName>
    <definedName name="_PRCRSO1..Y60_G" localSheetId="7">#REF!</definedName>
    <definedName name="_PRCRSO1..Y60_G">#REF!</definedName>
    <definedName name="_PRCRSQ148..AE1" localSheetId="0">'[2]E-2'!#REF!</definedName>
    <definedName name="_PRCRSQ148..AE1" localSheetId="1">'[2]E-2'!#REF!</definedName>
    <definedName name="_PRCRSQ148..AE1" localSheetId="2">'[2]E-2'!#REF!</definedName>
    <definedName name="_PRCRSQ148..AE1" localSheetId="3">'[2]E-2'!#REF!</definedName>
    <definedName name="_PRCRSQ148..AE1" localSheetId="4">'[2]E-2'!#REF!</definedName>
    <definedName name="_PRCRSQ148..AE1" localSheetId="5">'[2]E-2'!#REF!</definedName>
    <definedName name="_PRCRSQ148..AE1" localSheetId="6">'[2]E-2'!#REF!</definedName>
    <definedName name="_PRCRSQ148..AE1" localSheetId="7">'[2]E-2'!#REF!</definedName>
    <definedName name="_PRCRSQ148..AE1">'[2]E-2'!#REF!</definedName>
    <definedName name="_Regression_Int" hidden="1">1</definedName>
    <definedName name="_SCH10" localSheetId="0">'[6]Rev Def Sum'!#REF!</definedName>
    <definedName name="_SCH10" localSheetId="1">'[6]Rev Def Sum'!#REF!</definedName>
    <definedName name="_SCH10" localSheetId="2">'[6]Rev Def Sum'!#REF!</definedName>
    <definedName name="_SCH10" localSheetId="3">'[6]Rev Def Sum'!#REF!</definedName>
    <definedName name="_SCH10" localSheetId="4">'[6]Rev Def Sum'!#REF!</definedName>
    <definedName name="_SCH10" localSheetId="5">'[6]Rev Def Sum'!#REF!</definedName>
    <definedName name="_SCH10" localSheetId="6">'[6]Rev Def Sum'!#REF!</definedName>
    <definedName name="_SCH10" localSheetId="7">'[6]Rev Def Sum'!#REF!</definedName>
    <definedName name="_SCH10">'[6]Rev Def Sum'!#REF!</definedName>
    <definedName name="_sch17" localSheetId="0">#REF!</definedName>
    <definedName name="_sch17" localSheetId="1">#REF!</definedName>
    <definedName name="_sch17" localSheetId="2">#REF!</definedName>
    <definedName name="_sch17" localSheetId="3">#REF!</definedName>
    <definedName name="_sch17" localSheetId="4">#REF!</definedName>
    <definedName name="_sch17" localSheetId="5">#REF!</definedName>
    <definedName name="_sch17" localSheetId="6">#REF!</definedName>
    <definedName name="_sch17" localSheetId="7">#REF!</definedName>
    <definedName name="_sch17">#REF!</definedName>
    <definedName name="_SCH33">'[7]SCHEDULE 33 A REV.'!$A$1:$H$67</definedName>
    <definedName name="_SCH6">#N/A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SUM0111" localSheetId="0">#REF!</definedName>
    <definedName name="_SUM0111" localSheetId="1">#REF!</definedName>
    <definedName name="_SUM0111" localSheetId="2">#REF!</definedName>
    <definedName name="_SUM0111" localSheetId="3">#REF!</definedName>
    <definedName name="_SUM0111" localSheetId="4">#REF!</definedName>
    <definedName name="_SUM0111" localSheetId="5">#REF!</definedName>
    <definedName name="_SUM0111" localSheetId="6">#REF!</definedName>
    <definedName name="_SUM0111" localSheetId="7">#REF!</definedName>
    <definedName name="_SUM0111">#REF!</definedName>
    <definedName name="_SUM0113" localSheetId="0">#REF!</definedName>
    <definedName name="_SUM0113" localSheetId="1">#REF!</definedName>
    <definedName name="_SUM0113" localSheetId="2">#REF!</definedName>
    <definedName name="_SUM0113" localSheetId="3">#REF!</definedName>
    <definedName name="_SUM0113" localSheetId="4">#REF!</definedName>
    <definedName name="_SUM0113" localSheetId="5">#REF!</definedName>
    <definedName name="_SUM0113" localSheetId="6">#REF!</definedName>
    <definedName name="_SUM0113" localSheetId="7">#REF!</definedName>
    <definedName name="_SUM0113">#REF!</definedName>
    <definedName name="_SUM0210" localSheetId="0">#REF!</definedName>
    <definedName name="_SUM0210" localSheetId="1">#REF!</definedName>
    <definedName name="_SUM0210" localSheetId="2">#REF!</definedName>
    <definedName name="_SUM0210" localSheetId="3">#REF!</definedName>
    <definedName name="_SUM0210" localSheetId="4">#REF!</definedName>
    <definedName name="_SUM0210" localSheetId="5">#REF!</definedName>
    <definedName name="_SUM0210" localSheetId="6">#REF!</definedName>
    <definedName name="_SUM0210" localSheetId="7">#REF!</definedName>
    <definedName name="_SUM0210">#REF!</definedName>
    <definedName name="_SUM0213" localSheetId="0">#REF!</definedName>
    <definedName name="_SUM0213" localSheetId="1">#REF!</definedName>
    <definedName name="_SUM0213" localSheetId="2">#REF!</definedName>
    <definedName name="_SUM0213" localSheetId="3">#REF!</definedName>
    <definedName name="_SUM0213" localSheetId="4">#REF!</definedName>
    <definedName name="_SUM0213" localSheetId="5">#REF!</definedName>
    <definedName name="_SUM0213" localSheetId="6">#REF!</definedName>
    <definedName name="_SUM0213" localSheetId="7">#REF!</definedName>
    <definedName name="_SUM0213">#REF!</definedName>
    <definedName name="_SUM0401" localSheetId="0">#REF!</definedName>
    <definedName name="_SUM0401" localSheetId="1">#REF!</definedName>
    <definedName name="_SUM0401" localSheetId="2">#REF!</definedName>
    <definedName name="_SUM0401" localSheetId="3">#REF!</definedName>
    <definedName name="_SUM0401" localSheetId="4">#REF!</definedName>
    <definedName name="_SUM0401" localSheetId="5">#REF!</definedName>
    <definedName name="_SUM0401" localSheetId="6">#REF!</definedName>
    <definedName name="_SUM0401" localSheetId="7">#REF!</definedName>
    <definedName name="_SUM0401">#REF!</definedName>
    <definedName name="_SUM0402" localSheetId="0">#REF!</definedName>
    <definedName name="_SUM0402" localSheetId="1">#REF!</definedName>
    <definedName name="_SUM0402" localSheetId="2">#REF!</definedName>
    <definedName name="_SUM0402" localSheetId="3">#REF!</definedName>
    <definedName name="_SUM0402" localSheetId="4">#REF!</definedName>
    <definedName name="_SUM0402" localSheetId="5">#REF!</definedName>
    <definedName name="_SUM0402" localSheetId="6">#REF!</definedName>
    <definedName name="_SUM0402" localSheetId="7">#REF!</definedName>
    <definedName name="_SUM0402">#REF!</definedName>
    <definedName name="_SUM0408" localSheetId="0">#REF!</definedName>
    <definedName name="_SUM0408" localSheetId="1">#REF!</definedName>
    <definedName name="_SUM0408" localSheetId="2">#REF!</definedName>
    <definedName name="_SUM0408" localSheetId="3">#REF!</definedName>
    <definedName name="_SUM0408" localSheetId="4">#REF!</definedName>
    <definedName name="_SUM0408" localSheetId="5">#REF!</definedName>
    <definedName name="_SUM0408" localSheetId="6">#REF!</definedName>
    <definedName name="_SUM0408" localSheetId="7">#REF!</definedName>
    <definedName name="_SUM0408">#REF!</definedName>
    <definedName name="_SUM0409" localSheetId="0">#REF!</definedName>
    <definedName name="_SUM0409" localSheetId="1">#REF!</definedName>
    <definedName name="_SUM0409" localSheetId="2">#REF!</definedName>
    <definedName name="_SUM0409" localSheetId="3">#REF!</definedName>
    <definedName name="_SUM0409" localSheetId="4">#REF!</definedName>
    <definedName name="_SUM0409" localSheetId="5">#REF!</definedName>
    <definedName name="_SUM0409" localSheetId="6">#REF!</definedName>
    <definedName name="_SUM0409" localSheetId="7">#REF!</definedName>
    <definedName name="_SUM0409">#REF!</definedName>
    <definedName name="_SUM0411" localSheetId="0">#REF!</definedName>
    <definedName name="_SUM0411" localSheetId="1">#REF!</definedName>
    <definedName name="_SUM0411" localSheetId="2">#REF!</definedName>
    <definedName name="_SUM0411" localSheetId="3">#REF!</definedName>
    <definedName name="_SUM0411" localSheetId="4">#REF!</definedName>
    <definedName name="_SUM0411" localSheetId="5">#REF!</definedName>
    <definedName name="_SUM0411" localSheetId="6">#REF!</definedName>
    <definedName name="_SUM0411" localSheetId="7">#REF!</definedName>
    <definedName name="_SUM0411">#REF!</definedName>
    <definedName name="_SUM0501" localSheetId="0">#REF!</definedName>
    <definedName name="_SUM0501" localSheetId="1">#REF!</definedName>
    <definedName name="_SUM0501" localSheetId="2">#REF!</definedName>
    <definedName name="_SUM0501" localSheetId="3">#REF!</definedName>
    <definedName name="_SUM0501" localSheetId="4">#REF!</definedName>
    <definedName name="_SUM0501" localSheetId="5">#REF!</definedName>
    <definedName name="_SUM0501" localSheetId="6">#REF!</definedName>
    <definedName name="_SUM0501" localSheetId="7">#REF!</definedName>
    <definedName name="_SUM0501">#REF!</definedName>
    <definedName name="_SUM0502" localSheetId="0">#REF!</definedName>
    <definedName name="_SUM0502" localSheetId="1">#REF!</definedName>
    <definedName name="_SUM0502" localSheetId="2">#REF!</definedName>
    <definedName name="_SUM0502" localSheetId="3">#REF!</definedName>
    <definedName name="_SUM0502" localSheetId="4">#REF!</definedName>
    <definedName name="_SUM0502" localSheetId="5">#REF!</definedName>
    <definedName name="_SUM0502" localSheetId="6">#REF!</definedName>
    <definedName name="_SUM0502" localSheetId="7">#REF!</definedName>
    <definedName name="_SUM0502">#REF!</definedName>
    <definedName name="_SUM0508" localSheetId="0">#REF!</definedName>
    <definedName name="_SUM0508" localSheetId="1">#REF!</definedName>
    <definedName name="_SUM0508" localSheetId="2">#REF!</definedName>
    <definedName name="_SUM0508" localSheetId="3">#REF!</definedName>
    <definedName name="_SUM0508" localSheetId="4">#REF!</definedName>
    <definedName name="_SUM0508" localSheetId="5">#REF!</definedName>
    <definedName name="_SUM0508" localSheetId="6">#REF!</definedName>
    <definedName name="_SUM0508" localSheetId="7">#REF!</definedName>
    <definedName name="_SUM0508">#REF!</definedName>
    <definedName name="_SUM0509" localSheetId="0">#REF!</definedName>
    <definedName name="_SUM0509" localSheetId="1">#REF!</definedName>
    <definedName name="_SUM0509" localSheetId="2">#REF!</definedName>
    <definedName name="_SUM0509" localSheetId="3">#REF!</definedName>
    <definedName name="_SUM0509" localSheetId="4">#REF!</definedName>
    <definedName name="_SUM0509" localSheetId="5">#REF!</definedName>
    <definedName name="_SUM0509" localSheetId="6">#REF!</definedName>
    <definedName name="_SUM0509" localSheetId="7">#REF!</definedName>
    <definedName name="_SUM0509">#REF!</definedName>
    <definedName name="_SUM0510" localSheetId="0">#REF!</definedName>
    <definedName name="_SUM0510" localSheetId="1">#REF!</definedName>
    <definedName name="_SUM0510" localSheetId="2">#REF!</definedName>
    <definedName name="_SUM0510" localSheetId="3">#REF!</definedName>
    <definedName name="_SUM0510" localSheetId="4">#REF!</definedName>
    <definedName name="_SUM0510" localSheetId="5">#REF!</definedName>
    <definedName name="_SUM0510" localSheetId="6">#REF!</definedName>
    <definedName name="_SUM0510" localSheetId="7">#REF!</definedName>
    <definedName name="_SUM0510">#REF!</definedName>
    <definedName name="_SUM0511" localSheetId="0">#REF!</definedName>
    <definedName name="_SUM0511" localSheetId="1">#REF!</definedName>
    <definedName name="_SUM0511" localSheetId="2">#REF!</definedName>
    <definedName name="_SUM0511" localSheetId="3">#REF!</definedName>
    <definedName name="_SUM0511" localSheetId="4">#REF!</definedName>
    <definedName name="_SUM0511" localSheetId="5">#REF!</definedName>
    <definedName name="_SUM0511" localSheetId="6">#REF!</definedName>
    <definedName name="_SUM0511" localSheetId="7">#REF!</definedName>
    <definedName name="_SUM0511">#REF!</definedName>
    <definedName name="_SUM0613" localSheetId="0">#REF!</definedName>
    <definedName name="_SUM0613" localSheetId="1">#REF!</definedName>
    <definedName name="_SUM0613" localSheetId="2">#REF!</definedName>
    <definedName name="_SUM0613" localSheetId="3">#REF!</definedName>
    <definedName name="_SUM0613" localSheetId="4">#REF!</definedName>
    <definedName name="_SUM0613" localSheetId="5">#REF!</definedName>
    <definedName name="_SUM0613" localSheetId="6">#REF!</definedName>
    <definedName name="_SUM0613" localSheetId="7">#REF!</definedName>
    <definedName name="_SUM0613">#REF!</definedName>
    <definedName name="_SUM0701" localSheetId="0">#REF!</definedName>
    <definedName name="_SUM0701" localSheetId="1">#REF!</definedName>
    <definedName name="_SUM0701" localSheetId="2">#REF!</definedName>
    <definedName name="_SUM0701" localSheetId="3">#REF!</definedName>
    <definedName name="_SUM0701" localSheetId="4">#REF!</definedName>
    <definedName name="_SUM0701" localSheetId="5">#REF!</definedName>
    <definedName name="_SUM0701" localSheetId="6">#REF!</definedName>
    <definedName name="_SUM0701" localSheetId="7">#REF!</definedName>
    <definedName name="_SUM0701">#REF!</definedName>
    <definedName name="_SUM0702" localSheetId="0">#REF!</definedName>
    <definedName name="_SUM0702" localSheetId="1">#REF!</definedName>
    <definedName name="_SUM0702" localSheetId="2">#REF!</definedName>
    <definedName name="_SUM0702" localSheetId="3">#REF!</definedName>
    <definedName name="_SUM0702" localSheetId="4">#REF!</definedName>
    <definedName name="_SUM0702" localSheetId="5">#REF!</definedName>
    <definedName name="_SUM0702" localSheetId="6">#REF!</definedName>
    <definedName name="_SUM0702" localSheetId="7">#REF!</definedName>
    <definedName name="_SUM0702">#REF!</definedName>
    <definedName name="_SUM0708" localSheetId="0">#REF!</definedName>
    <definedName name="_SUM0708" localSheetId="1">#REF!</definedName>
    <definedName name="_SUM0708" localSheetId="2">#REF!</definedName>
    <definedName name="_SUM0708" localSheetId="3">#REF!</definedName>
    <definedName name="_SUM0708" localSheetId="4">#REF!</definedName>
    <definedName name="_SUM0708" localSheetId="5">#REF!</definedName>
    <definedName name="_SUM0708" localSheetId="6">#REF!</definedName>
    <definedName name="_SUM0708" localSheetId="7">#REF!</definedName>
    <definedName name="_SUM0708">#REF!</definedName>
    <definedName name="_SUM0709" localSheetId="0">#REF!</definedName>
    <definedName name="_SUM0709" localSheetId="1">#REF!</definedName>
    <definedName name="_SUM0709" localSheetId="2">#REF!</definedName>
    <definedName name="_SUM0709" localSheetId="3">#REF!</definedName>
    <definedName name="_SUM0709" localSheetId="4">#REF!</definedName>
    <definedName name="_SUM0709" localSheetId="5">#REF!</definedName>
    <definedName name="_SUM0709" localSheetId="6">#REF!</definedName>
    <definedName name="_SUM0709" localSheetId="7">#REF!</definedName>
    <definedName name="_SUM0709">#REF!</definedName>
    <definedName name="_SUM0813" localSheetId="0">#REF!</definedName>
    <definedName name="_SUM0813" localSheetId="1">#REF!</definedName>
    <definedName name="_SUM0813" localSheetId="2">#REF!</definedName>
    <definedName name="_SUM0813" localSheetId="3">#REF!</definedName>
    <definedName name="_SUM0813" localSheetId="4">#REF!</definedName>
    <definedName name="_SUM0813" localSheetId="5">#REF!</definedName>
    <definedName name="_SUM0813" localSheetId="6">#REF!</definedName>
    <definedName name="_SUM0813" localSheetId="7">#REF!</definedName>
    <definedName name="_SUM0813">#REF!</definedName>
    <definedName name="_SUM0901" localSheetId="0">#REF!</definedName>
    <definedName name="_SUM0901" localSheetId="1">#REF!</definedName>
    <definedName name="_SUM0901" localSheetId="2">#REF!</definedName>
    <definedName name="_SUM0901" localSheetId="3">#REF!</definedName>
    <definedName name="_SUM0901" localSheetId="4">#REF!</definedName>
    <definedName name="_SUM0901" localSheetId="5">#REF!</definedName>
    <definedName name="_SUM0901" localSheetId="6">#REF!</definedName>
    <definedName name="_SUM0901" localSheetId="7">#REF!</definedName>
    <definedName name="_SUM0901">#REF!</definedName>
    <definedName name="_SUM0902" localSheetId="0">#REF!</definedName>
    <definedName name="_SUM0902" localSheetId="1">#REF!</definedName>
    <definedName name="_SUM0902" localSheetId="2">#REF!</definedName>
    <definedName name="_SUM0902" localSheetId="3">#REF!</definedName>
    <definedName name="_SUM0902" localSheetId="4">#REF!</definedName>
    <definedName name="_SUM0902" localSheetId="5">#REF!</definedName>
    <definedName name="_SUM0902" localSheetId="6">#REF!</definedName>
    <definedName name="_SUM0902" localSheetId="7">#REF!</definedName>
    <definedName name="_SUM0902">#REF!</definedName>
    <definedName name="_SUM0908" localSheetId="0">#REF!</definedName>
    <definedName name="_SUM0908" localSheetId="1">#REF!</definedName>
    <definedName name="_SUM0908" localSheetId="2">#REF!</definedName>
    <definedName name="_SUM0908" localSheetId="3">#REF!</definedName>
    <definedName name="_SUM0908" localSheetId="4">#REF!</definedName>
    <definedName name="_SUM0908" localSheetId="5">#REF!</definedName>
    <definedName name="_SUM0908" localSheetId="6">#REF!</definedName>
    <definedName name="_SUM0908" localSheetId="7">#REF!</definedName>
    <definedName name="_SUM0908">#REF!</definedName>
    <definedName name="_SUM0911" localSheetId="0">#REF!</definedName>
    <definedName name="_SUM0911" localSheetId="1">#REF!</definedName>
    <definedName name="_SUM0911" localSheetId="2">#REF!</definedName>
    <definedName name="_SUM0911" localSheetId="3">#REF!</definedName>
    <definedName name="_SUM0911" localSheetId="4">#REF!</definedName>
    <definedName name="_SUM0911" localSheetId="5">#REF!</definedName>
    <definedName name="_SUM0911" localSheetId="6">#REF!</definedName>
    <definedName name="_SUM0911" localSheetId="7">#REF!</definedName>
    <definedName name="_SUM0911">#REF!</definedName>
    <definedName name="_SUM0913" localSheetId="0">#REF!</definedName>
    <definedName name="_SUM0913" localSheetId="1">#REF!</definedName>
    <definedName name="_SUM0913" localSheetId="2">#REF!</definedName>
    <definedName name="_SUM0913" localSheetId="3">#REF!</definedName>
    <definedName name="_SUM0913" localSheetId="4">#REF!</definedName>
    <definedName name="_SUM0913" localSheetId="5">#REF!</definedName>
    <definedName name="_SUM0913" localSheetId="6">#REF!</definedName>
    <definedName name="_SUM0913" localSheetId="7">#REF!</definedName>
    <definedName name="_SUM0913">#REF!</definedName>
    <definedName name="_SUM5701" localSheetId="0">#REF!</definedName>
    <definedName name="_SUM5701" localSheetId="1">#REF!</definedName>
    <definedName name="_SUM5701" localSheetId="2">#REF!</definedName>
    <definedName name="_SUM5701" localSheetId="3">#REF!</definedName>
    <definedName name="_SUM5701" localSheetId="4">#REF!</definedName>
    <definedName name="_SUM5701" localSheetId="5">#REF!</definedName>
    <definedName name="_SUM5701" localSheetId="6">#REF!</definedName>
    <definedName name="_SUM5701" localSheetId="7">#REF!</definedName>
    <definedName name="_SUM5701">#REF!</definedName>
    <definedName name="_SUM5702" localSheetId="0">#REF!</definedName>
    <definedName name="_SUM5702" localSheetId="1">#REF!</definedName>
    <definedName name="_SUM5702" localSheetId="2">#REF!</definedName>
    <definedName name="_SUM5702" localSheetId="3">#REF!</definedName>
    <definedName name="_SUM5702" localSheetId="4">#REF!</definedName>
    <definedName name="_SUM5702" localSheetId="5">#REF!</definedName>
    <definedName name="_SUM5702" localSheetId="6">#REF!</definedName>
    <definedName name="_SUM5702" localSheetId="7">#REF!</definedName>
    <definedName name="_SUM5702">#REF!</definedName>
    <definedName name="_SUM5708" localSheetId="0">#REF!</definedName>
    <definedName name="_SUM5708" localSheetId="1">#REF!</definedName>
    <definedName name="_SUM5708" localSheetId="2">#REF!</definedName>
    <definedName name="_SUM5708" localSheetId="3">#REF!</definedName>
    <definedName name="_SUM5708" localSheetId="4">#REF!</definedName>
    <definedName name="_SUM5708" localSheetId="5">#REF!</definedName>
    <definedName name="_SUM5708" localSheetId="6">#REF!</definedName>
    <definedName name="_SUM5708" localSheetId="7">#REF!</definedName>
    <definedName name="_SUM5708">#REF!</definedName>
    <definedName name="_SUM5709" localSheetId="0">#REF!</definedName>
    <definedName name="_SUM5709" localSheetId="1">#REF!</definedName>
    <definedName name="_SUM5709" localSheetId="2">#REF!</definedName>
    <definedName name="_SUM5709" localSheetId="3">#REF!</definedName>
    <definedName name="_SUM5709" localSheetId="4">#REF!</definedName>
    <definedName name="_SUM5709" localSheetId="5">#REF!</definedName>
    <definedName name="_SUM5709" localSheetId="6">#REF!</definedName>
    <definedName name="_SUM5709" localSheetId="7">#REF!</definedName>
    <definedName name="_SUM5709">#REF!</definedName>
    <definedName name="_SUM5711" localSheetId="0">#REF!</definedName>
    <definedName name="_SUM5711" localSheetId="1">#REF!</definedName>
    <definedName name="_SUM5711" localSheetId="2">#REF!</definedName>
    <definedName name="_SUM5711" localSheetId="3">#REF!</definedName>
    <definedName name="_SUM5711" localSheetId="4">#REF!</definedName>
    <definedName name="_SUM5711" localSheetId="5">#REF!</definedName>
    <definedName name="_SUM5711" localSheetId="6">#REF!</definedName>
    <definedName name="_SUM5711" localSheetId="7">#REF!</definedName>
    <definedName name="_SUM5711">#REF!</definedName>
    <definedName name="_SUM5801" localSheetId="0">#REF!</definedName>
    <definedName name="_SUM5801" localSheetId="1">#REF!</definedName>
    <definedName name="_SUM5801" localSheetId="2">#REF!</definedName>
    <definedName name="_SUM5801" localSheetId="3">#REF!</definedName>
    <definedName name="_SUM5801" localSheetId="4">#REF!</definedName>
    <definedName name="_SUM5801" localSheetId="5">#REF!</definedName>
    <definedName name="_SUM5801" localSheetId="6">#REF!</definedName>
    <definedName name="_SUM5801" localSheetId="7">#REF!</definedName>
    <definedName name="_SUM5801">#REF!</definedName>
    <definedName name="_SUM5802" localSheetId="0">#REF!</definedName>
    <definedName name="_SUM5802" localSheetId="1">#REF!</definedName>
    <definedName name="_SUM5802" localSheetId="2">#REF!</definedName>
    <definedName name="_SUM5802" localSheetId="3">#REF!</definedName>
    <definedName name="_SUM5802" localSheetId="4">#REF!</definedName>
    <definedName name="_SUM5802" localSheetId="5">#REF!</definedName>
    <definedName name="_SUM5802" localSheetId="6">#REF!</definedName>
    <definedName name="_SUM5802" localSheetId="7">#REF!</definedName>
    <definedName name="_SUM5802">#REF!</definedName>
    <definedName name="_SUM5811" localSheetId="0">#REF!</definedName>
    <definedName name="_SUM5811" localSheetId="1">#REF!</definedName>
    <definedName name="_SUM5811" localSheetId="2">#REF!</definedName>
    <definedName name="_SUM5811" localSheetId="3">#REF!</definedName>
    <definedName name="_SUM5811" localSheetId="4">#REF!</definedName>
    <definedName name="_SUM5811" localSheetId="5">#REF!</definedName>
    <definedName name="_SUM5811" localSheetId="6">#REF!</definedName>
    <definedName name="_SUM5811" localSheetId="7">#REF!</definedName>
    <definedName name="_SUM5811">#REF!</definedName>
    <definedName name="_SUM6001" localSheetId="0">#REF!</definedName>
    <definedName name="_SUM6001" localSheetId="1">#REF!</definedName>
    <definedName name="_SUM6001" localSheetId="2">#REF!</definedName>
    <definedName name="_SUM6001" localSheetId="3">#REF!</definedName>
    <definedName name="_SUM6001" localSheetId="4">#REF!</definedName>
    <definedName name="_SUM6001" localSheetId="5">#REF!</definedName>
    <definedName name="_SUM6001" localSheetId="6">#REF!</definedName>
    <definedName name="_SUM6001" localSheetId="7">#REF!</definedName>
    <definedName name="_SUM6001">#REF!</definedName>
    <definedName name="_SUM6002" localSheetId="0">#REF!</definedName>
    <definedName name="_SUM6002" localSheetId="1">#REF!</definedName>
    <definedName name="_SUM6002" localSheetId="2">#REF!</definedName>
    <definedName name="_SUM6002" localSheetId="3">#REF!</definedName>
    <definedName name="_SUM6002" localSheetId="4">#REF!</definedName>
    <definedName name="_SUM6002" localSheetId="5">#REF!</definedName>
    <definedName name="_SUM6002" localSheetId="6">#REF!</definedName>
    <definedName name="_SUM6002" localSheetId="7">#REF!</definedName>
    <definedName name="_SUM6002">#REF!</definedName>
    <definedName name="_SUM6008" localSheetId="0">#REF!</definedName>
    <definedName name="_SUM6008" localSheetId="1">#REF!</definedName>
    <definedName name="_SUM6008" localSheetId="2">#REF!</definedName>
    <definedName name="_SUM6008" localSheetId="3">#REF!</definedName>
    <definedName name="_SUM6008" localSheetId="4">#REF!</definedName>
    <definedName name="_SUM6008" localSheetId="5">#REF!</definedName>
    <definedName name="_SUM6008" localSheetId="6">#REF!</definedName>
    <definedName name="_SUM6008" localSheetId="7">#REF!</definedName>
    <definedName name="_SUM6008">#REF!</definedName>
    <definedName name="_sum6009" localSheetId="0">#REF!</definedName>
    <definedName name="_sum6009" localSheetId="1">#REF!</definedName>
    <definedName name="_sum6009" localSheetId="2">#REF!</definedName>
    <definedName name="_sum6009" localSheetId="3">#REF!</definedName>
    <definedName name="_sum6009" localSheetId="4">#REF!</definedName>
    <definedName name="_sum6009" localSheetId="5">#REF!</definedName>
    <definedName name="_sum6009" localSheetId="6">#REF!</definedName>
    <definedName name="_sum6009" localSheetId="7">#REF!</definedName>
    <definedName name="_sum6009">#REF!</definedName>
    <definedName name="_SUM6011" localSheetId="0">#REF!</definedName>
    <definedName name="_SUM6011" localSheetId="1">#REF!</definedName>
    <definedName name="_SUM6011" localSheetId="2">#REF!</definedName>
    <definedName name="_SUM6011" localSheetId="3">#REF!</definedName>
    <definedName name="_SUM6011" localSheetId="4">#REF!</definedName>
    <definedName name="_SUM6011" localSheetId="5">#REF!</definedName>
    <definedName name="_SUM6011" localSheetId="6">#REF!</definedName>
    <definedName name="_SUM6011" localSheetId="7">#REF!</definedName>
    <definedName name="_SUM6011">#REF!</definedName>
    <definedName name="_SUM6101" localSheetId="0">#REF!</definedName>
    <definedName name="_SUM6101" localSheetId="1">#REF!</definedName>
    <definedName name="_SUM6101" localSheetId="2">#REF!</definedName>
    <definedName name="_SUM6101" localSheetId="3">#REF!</definedName>
    <definedName name="_SUM6101" localSheetId="4">#REF!</definedName>
    <definedName name="_SUM6101" localSheetId="5">#REF!</definedName>
    <definedName name="_SUM6101" localSheetId="6">#REF!</definedName>
    <definedName name="_SUM6101" localSheetId="7">#REF!</definedName>
    <definedName name="_SUM6101">#REF!</definedName>
    <definedName name="_SUM6102" localSheetId="0">#REF!</definedName>
    <definedName name="_SUM6102" localSheetId="1">#REF!</definedName>
    <definedName name="_SUM6102" localSheetId="2">#REF!</definedName>
    <definedName name="_SUM6102" localSheetId="3">#REF!</definedName>
    <definedName name="_SUM6102" localSheetId="4">#REF!</definedName>
    <definedName name="_SUM6102" localSheetId="5">#REF!</definedName>
    <definedName name="_SUM6102" localSheetId="6">#REF!</definedName>
    <definedName name="_SUM6102" localSheetId="7">#REF!</definedName>
    <definedName name="_SUM6102">#REF!</definedName>
    <definedName name="_SUM6108" localSheetId="0">#REF!</definedName>
    <definedName name="_SUM6108" localSheetId="1">#REF!</definedName>
    <definedName name="_SUM6108" localSheetId="2">#REF!</definedName>
    <definedName name="_SUM6108" localSheetId="3">#REF!</definedName>
    <definedName name="_SUM6108" localSheetId="4">#REF!</definedName>
    <definedName name="_SUM6108" localSheetId="5">#REF!</definedName>
    <definedName name="_SUM6108" localSheetId="6">#REF!</definedName>
    <definedName name="_SUM6108" localSheetId="7">#REF!</definedName>
    <definedName name="_SUM6108">#REF!</definedName>
    <definedName name="_SUM6109" localSheetId="0">#REF!</definedName>
    <definedName name="_SUM6109" localSheetId="1">#REF!</definedName>
    <definedName name="_SUM6109" localSheetId="2">#REF!</definedName>
    <definedName name="_SUM6109" localSheetId="3">#REF!</definedName>
    <definedName name="_SUM6109" localSheetId="4">#REF!</definedName>
    <definedName name="_SUM6109" localSheetId="5">#REF!</definedName>
    <definedName name="_SUM6109" localSheetId="6">#REF!</definedName>
    <definedName name="_SUM6109" localSheetId="7">#REF!</definedName>
    <definedName name="_SUM6109">#REF!</definedName>
    <definedName name="_SUM6111" localSheetId="0">#REF!</definedName>
    <definedName name="_SUM6111" localSheetId="1">#REF!</definedName>
    <definedName name="_SUM6111" localSheetId="2">#REF!</definedName>
    <definedName name="_SUM6111" localSheetId="3">#REF!</definedName>
    <definedName name="_SUM6111" localSheetId="4">#REF!</definedName>
    <definedName name="_SUM6111" localSheetId="5">#REF!</definedName>
    <definedName name="_SUM6111" localSheetId="6">#REF!</definedName>
    <definedName name="_SUM6111" localSheetId="7">#REF!</definedName>
    <definedName name="_SUM6111">#REF!</definedName>
    <definedName name="_SUM6201" localSheetId="0">#REF!</definedName>
    <definedName name="_SUM6201" localSheetId="1">#REF!</definedName>
    <definedName name="_SUM6201" localSheetId="2">#REF!</definedName>
    <definedName name="_SUM6201" localSheetId="3">#REF!</definedName>
    <definedName name="_SUM6201" localSheetId="4">#REF!</definedName>
    <definedName name="_SUM6201" localSheetId="5">#REF!</definedName>
    <definedName name="_SUM6201" localSheetId="6">#REF!</definedName>
    <definedName name="_SUM6201" localSheetId="7">#REF!</definedName>
    <definedName name="_SUM6201">#REF!</definedName>
    <definedName name="_SUM6202" localSheetId="0">#REF!</definedName>
    <definedName name="_SUM6202" localSheetId="1">#REF!</definedName>
    <definedName name="_SUM6202" localSheetId="2">#REF!</definedName>
    <definedName name="_SUM6202" localSheetId="3">#REF!</definedName>
    <definedName name="_SUM6202" localSheetId="4">#REF!</definedName>
    <definedName name="_SUM6202" localSheetId="5">#REF!</definedName>
    <definedName name="_SUM6202" localSheetId="6">#REF!</definedName>
    <definedName name="_SUM6202" localSheetId="7">#REF!</definedName>
    <definedName name="_SUM6202">#REF!</definedName>
    <definedName name="_SUM6301" localSheetId="0">#REF!</definedName>
    <definedName name="_SUM6301" localSheetId="1">#REF!</definedName>
    <definedName name="_SUM6301" localSheetId="2">#REF!</definedName>
    <definedName name="_SUM6301" localSheetId="3">#REF!</definedName>
    <definedName name="_SUM6301" localSheetId="4">#REF!</definedName>
    <definedName name="_SUM6301" localSheetId="5">#REF!</definedName>
    <definedName name="_SUM6301" localSheetId="6">#REF!</definedName>
    <definedName name="_SUM6301" localSheetId="7">#REF!</definedName>
    <definedName name="_SUM6301">#REF!</definedName>
    <definedName name="_SUM6302" localSheetId="0">#REF!</definedName>
    <definedName name="_SUM6302" localSheetId="1">#REF!</definedName>
    <definedName name="_SUM6302" localSheetId="2">#REF!</definedName>
    <definedName name="_SUM6302" localSheetId="3">#REF!</definedName>
    <definedName name="_SUM6302" localSheetId="4">#REF!</definedName>
    <definedName name="_SUM6302" localSheetId="5">#REF!</definedName>
    <definedName name="_SUM6302" localSheetId="6">#REF!</definedName>
    <definedName name="_SUM6302" localSheetId="7">#REF!</definedName>
    <definedName name="_SUM6302">#REF!</definedName>
    <definedName name="_SUM6308" localSheetId="0">#REF!</definedName>
    <definedName name="_SUM6308" localSheetId="1">#REF!</definedName>
    <definedName name="_SUM6308" localSheetId="2">#REF!</definedName>
    <definedName name="_SUM6308" localSheetId="3">#REF!</definedName>
    <definedName name="_SUM6308" localSheetId="4">#REF!</definedName>
    <definedName name="_SUM6308" localSheetId="5">#REF!</definedName>
    <definedName name="_SUM6308" localSheetId="6">#REF!</definedName>
    <definedName name="_SUM6308" localSheetId="7">#REF!</definedName>
    <definedName name="_SUM6308">#REF!</definedName>
    <definedName name="_SUM6309" localSheetId="0">#REF!</definedName>
    <definedName name="_SUM6309" localSheetId="1">#REF!</definedName>
    <definedName name="_SUM6309" localSheetId="2">#REF!</definedName>
    <definedName name="_SUM6309" localSheetId="3">#REF!</definedName>
    <definedName name="_SUM6309" localSheetId="4">#REF!</definedName>
    <definedName name="_SUM6309" localSheetId="5">#REF!</definedName>
    <definedName name="_SUM6309" localSheetId="6">#REF!</definedName>
    <definedName name="_SUM6309" localSheetId="7">#REF!</definedName>
    <definedName name="_SUM6309">#REF!</definedName>
    <definedName name="_SUM6311" localSheetId="0">#REF!</definedName>
    <definedName name="_SUM6311" localSheetId="1">#REF!</definedName>
    <definedName name="_SUM6311" localSheetId="2">#REF!</definedName>
    <definedName name="_SUM6311" localSheetId="3">#REF!</definedName>
    <definedName name="_SUM6311" localSheetId="4">#REF!</definedName>
    <definedName name="_SUM6311" localSheetId="5">#REF!</definedName>
    <definedName name="_SUM6311" localSheetId="6">#REF!</definedName>
    <definedName name="_SUM6311" localSheetId="7">#REF!</definedName>
    <definedName name="_SUM6311">#REF!</definedName>
    <definedName name="_SUM6401" localSheetId="0">#REF!</definedName>
    <definedName name="_SUM6401" localSheetId="1">#REF!</definedName>
    <definedName name="_SUM6401" localSheetId="2">#REF!</definedName>
    <definedName name="_SUM6401" localSheetId="3">#REF!</definedName>
    <definedName name="_SUM6401" localSheetId="4">#REF!</definedName>
    <definedName name="_SUM6401" localSheetId="5">#REF!</definedName>
    <definedName name="_SUM6401" localSheetId="6">#REF!</definedName>
    <definedName name="_SUM6401" localSheetId="7">#REF!</definedName>
    <definedName name="_SUM6401">#REF!</definedName>
    <definedName name="_SUM6402" localSheetId="0">#REF!</definedName>
    <definedName name="_SUM6402" localSheetId="1">#REF!</definedName>
    <definedName name="_SUM6402" localSheetId="2">#REF!</definedName>
    <definedName name="_SUM6402" localSheetId="3">#REF!</definedName>
    <definedName name="_SUM6402" localSheetId="4">#REF!</definedName>
    <definedName name="_SUM6402" localSheetId="5">#REF!</definedName>
    <definedName name="_SUM6402" localSheetId="6">#REF!</definedName>
    <definedName name="_SUM6402" localSheetId="7">#REF!</definedName>
    <definedName name="_SUM6402">#REF!</definedName>
    <definedName name="_SUM6408" localSheetId="0">#REF!</definedName>
    <definedName name="_SUM6408" localSheetId="1">#REF!</definedName>
    <definedName name="_SUM6408" localSheetId="2">#REF!</definedName>
    <definedName name="_SUM6408" localSheetId="3">#REF!</definedName>
    <definedName name="_SUM6408" localSheetId="4">#REF!</definedName>
    <definedName name="_SUM6408" localSheetId="5">#REF!</definedName>
    <definedName name="_SUM6408" localSheetId="6">#REF!</definedName>
    <definedName name="_SUM6408" localSheetId="7">#REF!</definedName>
    <definedName name="_SUM6408">#REF!</definedName>
    <definedName name="_SUM6409" localSheetId="0">#REF!</definedName>
    <definedName name="_SUM6409" localSheetId="1">#REF!</definedName>
    <definedName name="_SUM6409" localSheetId="2">#REF!</definedName>
    <definedName name="_SUM6409" localSheetId="3">#REF!</definedName>
    <definedName name="_SUM6409" localSheetId="4">#REF!</definedName>
    <definedName name="_SUM6409" localSheetId="5">#REF!</definedName>
    <definedName name="_SUM6409" localSheetId="6">#REF!</definedName>
    <definedName name="_SUM6409" localSheetId="7">#REF!</definedName>
    <definedName name="_SUM6409">#REF!</definedName>
    <definedName name="_SUM6411" localSheetId="0">#REF!</definedName>
    <definedName name="_SUM6411" localSheetId="1">#REF!</definedName>
    <definedName name="_SUM6411" localSheetId="2">#REF!</definedName>
    <definedName name="_SUM6411" localSheetId="3">#REF!</definedName>
    <definedName name="_SUM6411" localSheetId="4">#REF!</definedName>
    <definedName name="_SUM6411" localSheetId="5">#REF!</definedName>
    <definedName name="_SUM6411" localSheetId="6">#REF!</definedName>
    <definedName name="_SUM6411" localSheetId="7">#REF!</definedName>
    <definedName name="_SUM6411">#REF!</definedName>
    <definedName name="_SUM6413" localSheetId="0">#REF!</definedName>
    <definedName name="_SUM6413" localSheetId="1">#REF!</definedName>
    <definedName name="_SUM6413" localSheetId="2">#REF!</definedName>
    <definedName name="_SUM6413" localSheetId="3">#REF!</definedName>
    <definedName name="_SUM6413" localSheetId="4">#REF!</definedName>
    <definedName name="_SUM6413" localSheetId="5">#REF!</definedName>
    <definedName name="_SUM6413" localSheetId="6">#REF!</definedName>
    <definedName name="_SUM6413" localSheetId="7">#REF!</definedName>
    <definedName name="_SUM6413">#REF!</definedName>
    <definedName name="_SUM6501" localSheetId="0">#REF!</definedName>
    <definedName name="_SUM6501" localSheetId="1">#REF!</definedName>
    <definedName name="_SUM6501" localSheetId="2">#REF!</definedName>
    <definedName name="_SUM6501" localSheetId="3">#REF!</definedName>
    <definedName name="_SUM6501" localSheetId="4">#REF!</definedName>
    <definedName name="_SUM6501" localSheetId="5">#REF!</definedName>
    <definedName name="_SUM6501" localSheetId="6">#REF!</definedName>
    <definedName name="_SUM6501" localSheetId="7">#REF!</definedName>
    <definedName name="_SUM6501">#REF!</definedName>
    <definedName name="_SUM6502" localSheetId="0">#REF!</definedName>
    <definedName name="_SUM6502" localSheetId="1">#REF!</definedName>
    <definedName name="_SUM6502" localSheetId="2">#REF!</definedName>
    <definedName name="_SUM6502" localSheetId="3">#REF!</definedName>
    <definedName name="_SUM6502" localSheetId="4">#REF!</definedName>
    <definedName name="_SUM6502" localSheetId="5">#REF!</definedName>
    <definedName name="_SUM6502" localSheetId="6">#REF!</definedName>
    <definedName name="_SUM6502" localSheetId="7">#REF!</definedName>
    <definedName name="_SUM6502">#REF!</definedName>
    <definedName name="_SUM6508" localSheetId="0">#REF!</definedName>
    <definedName name="_SUM6508" localSheetId="1">#REF!</definedName>
    <definedName name="_SUM6508" localSheetId="2">#REF!</definedName>
    <definedName name="_SUM6508" localSheetId="3">#REF!</definedName>
    <definedName name="_SUM6508" localSheetId="4">#REF!</definedName>
    <definedName name="_SUM6508" localSheetId="5">#REF!</definedName>
    <definedName name="_SUM6508" localSheetId="6">#REF!</definedName>
    <definedName name="_SUM6508" localSheetId="7">#REF!</definedName>
    <definedName name="_SUM6508">#REF!</definedName>
    <definedName name="_SUM6509" localSheetId="0">#REF!</definedName>
    <definedName name="_SUM6509" localSheetId="1">#REF!</definedName>
    <definedName name="_SUM6509" localSheetId="2">#REF!</definedName>
    <definedName name="_SUM6509" localSheetId="3">#REF!</definedName>
    <definedName name="_SUM6509" localSheetId="4">#REF!</definedName>
    <definedName name="_SUM6509" localSheetId="5">#REF!</definedName>
    <definedName name="_SUM6509" localSheetId="6">#REF!</definedName>
    <definedName name="_SUM6509" localSheetId="7">#REF!</definedName>
    <definedName name="_SUM6509">#REF!</definedName>
    <definedName name="_SUM6510" localSheetId="0">#REF!</definedName>
    <definedName name="_SUM6510" localSheetId="1">#REF!</definedName>
    <definedName name="_SUM6510" localSheetId="2">#REF!</definedName>
    <definedName name="_SUM6510" localSheetId="3">#REF!</definedName>
    <definedName name="_SUM6510" localSheetId="4">#REF!</definedName>
    <definedName name="_SUM6510" localSheetId="5">#REF!</definedName>
    <definedName name="_SUM6510" localSheetId="6">#REF!</definedName>
    <definedName name="_SUM6510" localSheetId="7">#REF!</definedName>
    <definedName name="_SUM6510">#REF!</definedName>
    <definedName name="_SUM6511" localSheetId="0">#REF!</definedName>
    <definedName name="_SUM6511" localSheetId="1">#REF!</definedName>
    <definedName name="_SUM6511" localSheetId="2">#REF!</definedName>
    <definedName name="_SUM6511" localSheetId="3">#REF!</definedName>
    <definedName name="_SUM6511" localSheetId="4">#REF!</definedName>
    <definedName name="_SUM6511" localSheetId="5">#REF!</definedName>
    <definedName name="_SUM6511" localSheetId="6">#REF!</definedName>
    <definedName name="_SUM6511" localSheetId="7">#REF!</definedName>
    <definedName name="_SUM6511">#REF!</definedName>
    <definedName name="_SUM6601" localSheetId="0">#REF!</definedName>
    <definedName name="_SUM6601" localSheetId="1">#REF!</definedName>
    <definedName name="_SUM6601" localSheetId="2">#REF!</definedName>
    <definedName name="_SUM6601" localSheetId="3">#REF!</definedName>
    <definedName name="_SUM6601" localSheetId="4">#REF!</definedName>
    <definedName name="_SUM6601" localSheetId="5">#REF!</definedName>
    <definedName name="_SUM6601" localSheetId="6">#REF!</definedName>
    <definedName name="_SUM6601" localSheetId="7">#REF!</definedName>
    <definedName name="_SUM6601">#REF!</definedName>
    <definedName name="_SUM6602" localSheetId="0">#REF!</definedName>
    <definedName name="_SUM6602" localSheetId="1">#REF!</definedName>
    <definedName name="_SUM6602" localSheetId="2">#REF!</definedName>
    <definedName name="_SUM6602" localSheetId="3">#REF!</definedName>
    <definedName name="_SUM6602" localSheetId="4">#REF!</definedName>
    <definedName name="_SUM6602" localSheetId="5">#REF!</definedName>
    <definedName name="_SUM6602" localSheetId="6">#REF!</definedName>
    <definedName name="_SUM6602" localSheetId="7">#REF!</definedName>
    <definedName name="_SUM6602">#REF!</definedName>
    <definedName name="_SUM6608" localSheetId="0">#REF!</definedName>
    <definedName name="_SUM6608" localSheetId="1">#REF!</definedName>
    <definedName name="_SUM6608" localSheetId="2">#REF!</definedName>
    <definedName name="_SUM6608" localSheetId="3">#REF!</definedName>
    <definedName name="_SUM6608" localSheetId="4">#REF!</definedName>
    <definedName name="_SUM6608" localSheetId="5">#REF!</definedName>
    <definedName name="_SUM6608" localSheetId="6">#REF!</definedName>
    <definedName name="_SUM6608" localSheetId="7">#REF!</definedName>
    <definedName name="_SUM6608">#REF!</definedName>
    <definedName name="_SUM6609" localSheetId="0">#REF!</definedName>
    <definedName name="_SUM6609" localSheetId="1">#REF!</definedName>
    <definedName name="_SUM6609" localSheetId="2">#REF!</definedName>
    <definedName name="_SUM6609" localSheetId="3">#REF!</definedName>
    <definedName name="_SUM6609" localSheetId="4">#REF!</definedName>
    <definedName name="_SUM6609" localSheetId="5">#REF!</definedName>
    <definedName name="_SUM6609" localSheetId="6">#REF!</definedName>
    <definedName name="_SUM6609" localSheetId="7">#REF!</definedName>
    <definedName name="_SUM6609">#REF!</definedName>
    <definedName name="_SUM6611" localSheetId="0">#REF!</definedName>
    <definedName name="_SUM6611" localSheetId="1">#REF!</definedName>
    <definedName name="_SUM6611" localSheetId="2">#REF!</definedName>
    <definedName name="_SUM6611" localSheetId="3">#REF!</definedName>
    <definedName name="_SUM6611" localSheetId="4">#REF!</definedName>
    <definedName name="_SUM6611" localSheetId="5">#REF!</definedName>
    <definedName name="_SUM6611" localSheetId="6">#REF!</definedName>
    <definedName name="_SUM6611" localSheetId="7">#REF!</definedName>
    <definedName name="_SUM6611">#REF!</definedName>
    <definedName name="_SUM6701" localSheetId="0">#REF!</definedName>
    <definedName name="_SUM6701" localSheetId="1">#REF!</definedName>
    <definedName name="_SUM6701" localSheetId="2">#REF!</definedName>
    <definedName name="_SUM6701" localSheetId="3">#REF!</definedName>
    <definedName name="_SUM6701" localSheetId="4">#REF!</definedName>
    <definedName name="_SUM6701" localSheetId="5">#REF!</definedName>
    <definedName name="_SUM6701" localSheetId="6">#REF!</definedName>
    <definedName name="_SUM6701" localSheetId="7">#REF!</definedName>
    <definedName name="_SUM6701">#REF!</definedName>
    <definedName name="_SUM6702" localSheetId="0">#REF!</definedName>
    <definedName name="_SUM6702" localSheetId="1">#REF!</definedName>
    <definedName name="_SUM6702" localSheetId="2">#REF!</definedName>
    <definedName name="_SUM6702" localSheetId="3">#REF!</definedName>
    <definedName name="_SUM6702" localSheetId="4">#REF!</definedName>
    <definedName name="_SUM6702" localSheetId="5">#REF!</definedName>
    <definedName name="_SUM6702" localSheetId="6">#REF!</definedName>
    <definedName name="_SUM6702" localSheetId="7">#REF!</definedName>
    <definedName name="_SUM6702">#REF!</definedName>
    <definedName name="_SUM6708" localSheetId="0">#REF!</definedName>
    <definedName name="_SUM6708" localSheetId="1">#REF!</definedName>
    <definedName name="_SUM6708" localSheetId="2">#REF!</definedName>
    <definedName name="_SUM6708" localSheetId="3">#REF!</definedName>
    <definedName name="_SUM6708" localSheetId="4">#REF!</definedName>
    <definedName name="_SUM6708" localSheetId="5">#REF!</definedName>
    <definedName name="_SUM6708" localSheetId="6">#REF!</definedName>
    <definedName name="_SUM6708" localSheetId="7">#REF!</definedName>
    <definedName name="_SUM6708">#REF!</definedName>
    <definedName name="_SUM6709" localSheetId="0">#REF!</definedName>
    <definedName name="_SUM6709" localSheetId="1">#REF!</definedName>
    <definedName name="_SUM6709" localSheetId="2">#REF!</definedName>
    <definedName name="_SUM6709" localSheetId="3">#REF!</definedName>
    <definedName name="_SUM6709" localSheetId="4">#REF!</definedName>
    <definedName name="_SUM6709" localSheetId="5">#REF!</definedName>
    <definedName name="_SUM6709" localSheetId="6">#REF!</definedName>
    <definedName name="_SUM6709" localSheetId="7">#REF!</definedName>
    <definedName name="_SUM6709">#REF!</definedName>
    <definedName name="_SUM6710" localSheetId="0">#REF!</definedName>
    <definedName name="_SUM6710" localSheetId="1">#REF!</definedName>
    <definedName name="_SUM6710" localSheetId="2">#REF!</definedName>
    <definedName name="_SUM6710" localSheetId="3">#REF!</definedName>
    <definedName name="_SUM6710" localSheetId="4">#REF!</definedName>
    <definedName name="_SUM6710" localSheetId="5">#REF!</definedName>
    <definedName name="_SUM6710" localSheetId="6">#REF!</definedName>
    <definedName name="_SUM6710" localSheetId="7">#REF!</definedName>
    <definedName name="_SUM6710">#REF!</definedName>
    <definedName name="_SUM6711" localSheetId="0">#REF!</definedName>
    <definedName name="_SUM6711" localSheetId="1">#REF!</definedName>
    <definedName name="_SUM6711" localSheetId="2">#REF!</definedName>
    <definedName name="_SUM6711" localSheetId="3">#REF!</definedName>
    <definedName name="_SUM6711" localSheetId="4">#REF!</definedName>
    <definedName name="_SUM6711" localSheetId="5">#REF!</definedName>
    <definedName name="_SUM6711" localSheetId="6">#REF!</definedName>
    <definedName name="_SUM6711" localSheetId="7">#REF!</definedName>
    <definedName name="_SUM6711">#REF!</definedName>
    <definedName name="_SUM6718" localSheetId="0">#REF!</definedName>
    <definedName name="_SUM6718" localSheetId="1">#REF!</definedName>
    <definedName name="_SUM6718" localSheetId="2">#REF!</definedName>
    <definedName name="_SUM6718" localSheetId="3">#REF!</definedName>
    <definedName name="_SUM6718" localSheetId="4">#REF!</definedName>
    <definedName name="_SUM6718" localSheetId="5">#REF!</definedName>
    <definedName name="_SUM6718" localSheetId="6">#REF!</definedName>
    <definedName name="_SUM6718" localSheetId="7">#REF!</definedName>
    <definedName name="_SUM6718">#REF!</definedName>
    <definedName name="_SUM6801" localSheetId="0">#REF!</definedName>
    <definedName name="_SUM6801" localSheetId="1">#REF!</definedName>
    <definedName name="_SUM6801" localSheetId="2">#REF!</definedName>
    <definedName name="_SUM6801" localSheetId="3">#REF!</definedName>
    <definedName name="_SUM6801" localSheetId="4">#REF!</definedName>
    <definedName name="_SUM6801" localSheetId="5">#REF!</definedName>
    <definedName name="_SUM6801" localSheetId="6">#REF!</definedName>
    <definedName name="_SUM6801" localSheetId="7">#REF!</definedName>
    <definedName name="_SUM6801">#REF!</definedName>
    <definedName name="_SUM6802" localSheetId="0">#REF!</definedName>
    <definedName name="_SUM6802" localSheetId="1">#REF!</definedName>
    <definedName name="_SUM6802" localSheetId="2">#REF!</definedName>
    <definedName name="_SUM6802" localSheetId="3">#REF!</definedName>
    <definedName name="_SUM6802" localSheetId="4">#REF!</definedName>
    <definedName name="_SUM6802" localSheetId="5">#REF!</definedName>
    <definedName name="_SUM6802" localSheetId="6">#REF!</definedName>
    <definedName name="_SUM6802" localSheetId="7">#REF!</definedName>
    <definedName name="_SUM6802">#REF!</definedName>
    <definedName name="_SUM7013" localSheetId="0">#REF!</definedName>
    <definedName name="_SUM7013" localSheetId="1">#REF!</definedName>
    <definedName name="_SUM7013" localSheetId="2">#REF!</definedName>
    <definedName name="_SUM7013" localSheetId="3">#REF!</definedName>
    <definedName name="_SUM7013" localSheetId="4">#REF!</definedName>
    <definedName name="_SUM7013" localSheetId="5">#REF!</definedName>
    <definedName name="_SUM7013" localSheetId="6">#REF!</definedName>
    <definedName name="_SUM7013" localSheetId="7">#REF!</definedName>
    <definedName name="_SUM7013">#REF!</definedName>
    <definedName name="_SUM7201" localSheetId="0">#REF!</definedName>
    <definedName name="_SUM7201" localSheetId="1">#REF!</definedName>
    <definedName name="_SUM7201" localSheetId="2">#REF!</definedName>
    <definedName name="_SUM7201" localSheetId="3">#REF!</definedName>
    <definedName name="_SUM7201" localSheetId="4">#REF!</definedName>
    <definedName name="_SUM7201" localSheetId="5">#REF!</definedName>
    <definedName name="_SUM7201" localSheetId="6">#REF!</definedName>
    <definedName name="_SUM7201" localSheetId="7">#REF!</definedName>
    <definedName name="_SUM7201">#REF!</definedName>
    <definedName name="_SUM7202" localSheetId="0">#REF!</definedName>
    <definedName name="_SUM7202" localSheetId="1">#REF!</definedName>
    <definedName name="_SUM7202" localSheetId="2">#REF!</definedName>
    <definedName name="_SUM7202" localSheetId="3">#REF!</definedName>
    <definedName name="_SUM7202" localSheetId="4">#REF!</definedName>
    <definedName name="_SUM7202" localSheetId="5">#REF!</definedName>
    <definedName name="_SUM7202" localSheetId="6">#REF!</definedName>
    <definedName name="_SUM7202" localSheetId="7">#REF!</definedName>
    <definedName name="_SUM7202">#REF!</definedName>
    <definedName name="_SUM7208" localSheetId="0">#REF!</definedName>
    <definedName name="_SUM7208" localSheetId="1">#REF!</definedName>
    <definedName name="_SUM7208" localSheetId="2">#REF!</definedName>
    <definedName name="_SUM7208" localSheetId="3">#REF!</definedName>
    <definedName name="_SUM7208" localSheetId="4">#REF!</definedName>
    <definedName name="_SUM7208" localSheetId="5">#REF!</definedName>
    <definedName name="_SUM7208" localSheetId="6">#REF!</definedName>
    <definedName name="_SUM7208" localSheetId="7">#REF!</definedName>
    <definedName name="_SUM7208">#REF!</definedName>
    <definedName name="_SUM7209" localSheetId="0">#REF!</definedName>
    <definedName name="_SUM7209" localSheetId="1">#REF!</definedName>
    <definedName name="_SUM7209" localSheetId="2">#REF!</definedName>
    <definedName name="_SUM7209" localSheetId="3">#REF!</definedName>
    <definedName name="_SUM7209" localSheetId="4">#REF!</definedName>
    <definedName name="_SUM7209" localSheetId="5">#REF!</definedName>
    <definedName name="_SUM7209" localSheetId="6">#REF!</definedName>
    <definedName name="_SUM7209" localSheetId="7">#REF!</definedName>
    <definedName name="_SUM7209">#REF!</definedName>
    <definedName name="_SUM7210" localSheetId="0">#REF!</definedName>
    <definedName name="_SUM7210" localSheetId="1">#REF!</definedName>
    <definedName name="_SUM7210" localSheetId="2">#REF!</definedName>
    <definedName name="_SUM7210" localSheetId="3">#REF!</definedName>
    <definedName name="_SUM7210" localSheetId="4">#REF!</definedName>
    <definedName name="_SUM7210" localSheetId="5">#REF!</definedName>
    <definedName name="_SUM7210" localSheetId="6">#REF!</definedName>
    <definedName name="_SUM7210" localSheetId="7">#REF!</definedName>
    <definedName name="_SUM7210">#REF!</definedName>
    <definedName name="_SUM7211" localSheetId="0">#REF!</definedName>
    <definedName name="_SUM7211" localSheetId="1">#REF!</definedName>
    <definedName name="_SUM7211" localSheetId="2">#REF!</definedName>
    <definedName name="_SUM7211" localSheetId="3">#REF!</definedName>
    <definedName name="_SUM7211" localSheetId="4">#REF!</definedName>
    <definedName name="_SUM7211" localSheetId="5">#REF!</definedName>
    <definedName name="_SUM7211" localSheetId="6">#REF!</definedName>
    <definedName name="_SUM7211" localSheetId="7">#REF!</definedName>
    <definedName name="_SUM7211">#REF!</definedName>
    <definedName name="_SUM7301" localSheetId="0">#REF!</definedName>
    <definedName name="_SUM7301" localSheetId="1">#REF!</definedName>
    <definedName name="_SUM7301" localSheetId="2">#REF!</definedName>
    <definedName name="_SUM7301" localSheetId="3">#REF!</definedName>
    <definedName name="_SUM7301" localSheetId="4">#REF!</definedName>
    <definedName name="_SUM7301" localSheetId="5">#REF!</definedName>
    <definedName name="_SUM7301" localSheetId="6">#REF!</definedName>
    <definedName name="_SUM7301" localSheetId="7">#REF!</definedName>
    <definedName name="_SUM7301">#REF!</definedName>
    <definedName name="_SUM7302" localSheetId="0">#REF!</definedName>
    <definedName name="_SUM7302" localSheetId="1">#REF!</definedName>
    <definedName name="_SUM7302" localSheetId="2">#REF!</definedName>
    <definedName name="_SUM7302" localSheetId="3">#REF!</definedName>
    <definedName name="_SUM7302" localSheetId="4">#REF!</definedName>
    <definedName name="_SUM7302" localSheetId="5">#REF!</definedName>
    <definedName name="_SUM7302" localSheetId="6">#REF!</definedName>
    <definedName name="_SUM7302" localSheetId="7">#REF!</definedName>
    <definedName name="_SUM7302">#REF!</definedName>
    <definedName name="_SUM7308" localSheetId="0">#REF!</definedName>
    <definedName name="_SUM7308" localSheetId="1">#REF!</definedName>
    <definedName name="_SUM7308" localSheetId="2">#REF!</definedName>
    <definedName name="_SUM7308" localSheetId="3">#REF!</definedName>
    <definedName name="_SUM7308" localSheetId="4">#REF!</definedName>
    <definedName name="_SUM7308" localSheetId="5">#REF!</definedName>
    <definedName name="_SUM7308" localSheetId="6">#REF!</definedName>
    <definedName name="_SUM7308" localSheetId="7">#REF!</definedName>
    <definedName name="_SUM7308">#REF!</definedName>
    <definedName name="_SUM7309" localSheetId="0">#REF!</definedName>
    <definedName name="_SUM7309" localSheetId="1">#REF!</definedName>
    <definedName name="_SUM7309" localSheetId="2">#REF!</definedName>
    <definedName name="_SUM7309" localSheetId="3">#REF!</definedName>
    <definedName name="_SUM7309" localSheetId="4">#REF!</definedName>
    <definedName name="_SUM7309" localSheetId="5">#REF!</definedName>
    <definedName name="_SUM7309" localSheetId="6">#REF!</definedName>
    <definedName name="_SUM7309" localSheetId="7">#REF!</definedName>
    <definedName name="_SUM7309">#REF!</definedName>
    <definedName name="_SUM7311" localSheetId="0">#REF!</definedName>
    <definedName name="_SUM7311" localSheetId="1">#REF!</definedName>
    <definedName name="_SUM7311" localSheetId="2">#REF!</definedName>
    <definedName name="_SUM7311" localSheetId="3">#REF!</definedName>
    <definedName name="_SUM7311" localSheetId="4">#REF!</definedName>
    <definedName name="_SUM7311" localSheetId="5">#REF!</definedName>
    <definedName name="_SUM7311" localSheetId="6">#REF!</definedName>
    <definedName name="_SUM7311" localSheetId="7">#REF!</definedName>
    <definedName name="_SUM7311">#REF!</definedName>
    <definedName name="_SUM7401" localSheetId="0">#REF!</definedName>
    <definedName name="_SUM7401" localSheetId="1">#REF!</definedName>
    <definedName name="_SUM7401" localSheetId="2">#REF!</definedName>
    <definedName name="_SUM7401" localSheetId="3">#REF!</definedName>
    <definedName name="_SUM7401" localSheetId="4">#REF!</definedName>
    <definedName name="_SUM7401" localSheetId="5">#REF!</definedName>
    <definedName name="_SUM7401" localSheetId="6">#REF!</definedName>
    <definedName name="_SUM7401" localSheetId="7">#REF!</definedName>
    <definedName name="_SUM7401">#REF!</definedName>
    <definedName name="_SUM7402" localSheetId="0">#REF!</definedName>
    <definedName name="_SUM7402" localSheetId="1">#REF!</definedName>
    <definedName name="_SUM7402" localSheetId="2">#REF!</definedName>
    <definedName name="_SUM7402" localSheetId="3">#REF!</definedName>
    <definedName name="_SUM7402" localSheetId="4">#REF!</definedName>
    <definedName name="_SUM7402" localSheetId="5">#REF!</definedName>
    <definedName name="_SUM7402" localSheetId="6">#REF!</definedName>
    <definedName name="_SUM7402" localSheetId="7">#REF!</definedName>
    <definedName name="_SUM7402">#REF!</definedName>
    <definedName name="_SUM7408" localSheetId="0">#REF!</definedName>
    <definedName name="_SUM7408" localSheetId="1">#REF!</definedName>
    <definedName name="_SUM7408" localSheetId="2">#REF!</definedName>
    <definedName name="_SUM7408" localSheetId="3">#REF!</definedName>
    <definedName name="_SUM7408" localSheetId="4">#REF!</definedName>
    <definedName name="_SUM7408" localSheetId="5">#REF!</definedName>
    <definedName name="_SUM7408" localSheetId="6">#REF!</definedName>
    <definedName name="_SUM7408" localSheetId="7">#REF!</definedName>
    <definedName name="_SUM7408">#REF!</definedName>
    <definedName name="_SUM7409" localSheetId="0">#REF!</definedName>
    <definedName name="_SUM7409" localSheetId="1">#REF!</definedName>
    <definedName name="_SUM7409" localSheetId="2">#REF!</definedName>
    <definedName name="_SUM7409" localSheetId="3">#REF!</definedName>
    <definedName name="_SUM7409" localSheetId="4">#REF!</definedName>
    <definedName name="_SUM7409" localSheetId="5">#REF!</definedName>
    <definedName name="_SUM7409" localSheetId="6">#REF!</definedName>
    <definedName name="_SUM7409" localSheetId="7">#REF!</definedName>
    <definedName name="_SUM7409">#REF!</definedName>
    <definedName name="_SUM7411" localSheetId="0">#REF!</definedName>
    <definedName name="_SUM7411" localSheetId="1">#REF!</definedName>
    <definedName name="_SUM7411" localSheetId="2">#REF!</definedName>
    <definedName name="_SUM7411" localSheetId="3">#REF!</definedName>
    <definedName name="_SUM7411" localSheetId="4">#REF!</definedName>
    <definedName name="_SUM7411" localSheetId="5">#REF!</definedName>
    <definedName name="_SUM7411" localSheetId="6">#REF!</definedName>
    <definedName name="_SUM7411" localSheetId="7">#REF!</definedName>
    <definedName name="_SUM7411">#REF!</definedName>
    <definedName name="_SUM7501" localSheetId="0">#REF!</definedName>
    <definedName name="_SUM7501" localSheetId="1">#REF!</definedName>
    <definedName name="_SUM7501" localSheetId="2">#REF!</definedName>
    <definedName name="_SUM7501" localSheetId="3">#REF!</definedName>
    <definedName name="_SUM7501" localSheetId="4">#REF!</definedName>
    <definedName name="_SUM7501" localSheetId="5">#REF!</definedName>
    <definedName name="_SUM7501" localSheetId="6">#REF!</definedName>
    <definedName name="_SUM7501" localSheetId="7">#REF!</definedName>
    <definedName name="_SUM7501">#REF!</definedName>
    <definedName name="_SUM7502" localSheetId="0">#REF!</definedName>
    <definedName name="_SUM7502" localSheetId="1">#REF!</definedName>
    <definedName name="_SUM7502" localSheetId="2">#REF!</definedName>
    <definedName name="_SUM7502" localSheetId="3">#REF!</definedName>
    <definedName name="_SUM7502" localSheetId="4">#REF!</definedName>
    <definedName name="_SUM7502" localSheetId="5">#REF!</definedName>
    <definedName name="_SUM7502" localSheetId="6">#REF!</definedName>
    <definedName name="_SUM7502" localSheetId="7">#REF!</definedName>
    <definedName name="_SUM7502">#REF!</definedName>
    <definedName name="_SUM7508" localSheetId="0">#REF!</definedName>
    <definedName name="_SUM7508" localSheetId="1">#REF!</definedName>
    <definedName name="_SUM7508" localSheetId="2">#REF!</definedName>
    <definedName name="_SUM7508" localSheetId="3">#REF!</definedName>
    <definedName name="_SUM7508" localSheetId="4">#REF!</definedName>
    <definedName name="_SUM7508" localSheetId="5">#REF!</definedName>
    <definedName name="_SUM7508" localSheetId="6">#REF!</definedName>
    <definedName name="_SUM7508" localSheetId="7">#REF!</definedName>
    <definedName name="_SUM7508">#REF!</definedName>
    <definedName name="_SUM7509" localSheetId="0">#REF!</definedName>
    <definedName name="_SUM7509" localSheetId="1">#REF!</definedName>
    <definedName name="_SUM7509" localSheetId="2">#REF!</definedName>
    <definedName name="_SUM7509" localSheetId="3">#REF!</definedName>
    <definedName name="_SUM7509" localSheetId="4">#REF!</definedName>
    <definedName name="_SUM7509" localSheetId="5">#REF!</definedName>
    <definedName name="_SUM7509" localSheetId="6">#REF!</definedName>
    <definedName name="_SUM7509" localSheetId="7">#REF!</definedName>
    <definedName name="_SUM7509">#REF!</definedName>
    <definedName name="_SUM7511" localSheetId="0">#REF!</definedName>
    <definedName name="_SUM7511" localSheetId="1">#REF!</definedName>
    <definedName name="_SUM7511" localSheetId="2">#REF!</definedName>
    <definedName name="_SUM7511" localSheetId="3">#REF!</definedName>
    <definedName name="_SUM7511" localSheetId="4">#REF!</definedName>
    <definedName name="_SUM7511" localSheetId="5">#REF!</definedName>
    <definedName name="_SUM7511" localSheetId="6">#REF!</definedName>
    <definedName name="_SUM7511" localSheetId="7">#REF!</definedName>
    <definedName name="_SUM7511">#REF!</definedName>
    <definedName name="_SUM7811" localSheetId="0">#REF!</definedName>
    <definedName name="_SUM7811" localSheetId="1">#REF!</definedName>
    <definedName name="_SUM7811" localSheetId="2">#REF!</definedName>
    <definedName name="_SUM7811" localSheetId="3">#REF!</definedName>
    <definedName name="_SUM7811" localSheetId="4">#REF!</definedName>
    <definedName name="_SUM7811" localSheetId="5">#REF!</definedName>
    <definedName name="_SUM7811" localSheetId="6">#REF!</definedName>
    <definedName name="_SUM7811" localSheetId="7">#REF!</definedName>
    <definedName name="_SUM7811">#REF!</definedName>
    <definedName name="_SUM7920" localSheetId="0">#REF!</definedName>
    <definedName name="_SUM7920" localSheetId="1">#REF!</definedName>
    <definedName name="_SUM7920" localSheetId="2">#REF!</definedName>
    <definedName name="_SUM7920" localSheetId="3">#REF!</definedName>
    <definedName name="_SUM7920" localSheetId="4">#REF!</definedName>
    <definedName name="_SUM7920" localSheetId="5">#REF!</definedName>
    <definedName name="_SUM7920" localSheetId="6">#REF!</definedName>
    <definedName name="_SUM7920" localSheetId="7">#REF!</definedName>
    <definedName name="_SUM7920">#REF!</definedName>
    <definedName name="_SUM8001" localSheetId="0">#REF!</definedName>
    <definedName name="_SUM8001" localSheetId="1">#REF!</definedName>
    <definedName name="_SUM8001" localSheetId="2">#REF!</definedName>
    <definedName name="_SUM8001" localSheetId="3">#REF!</definedName>
    <definedName name="_SUM8001" localSheetId="4">#REF!</definedName>
    <definedName name="_SUM8001" localSheetId="5">#REF!</definedName>
    <definedName name="_SUM8001" localSheetId="6">#REF!</definedName>
    <definedName name="_SUM8001" localSheetId="7">#REF!</definedName>
    <definedName name="_SUM8001">#REF!</definedName>
    <definedName name="_SUM8002" localSheetId="0">#REF!</definedName>
    <definedName name="_SUM8002" localSheetId="1">#REF!</definedName>
    <definedName name="_SUM8002" localSheetId="2">#REF!</definedName>
    <definedName name="_SUM8002" localSheetId="3">#REF!</definedName>
    <definedName name="_SUM8002" localSheetId="4">#REF!</definedName>
    <definedName name="_SUM8002" localSheetId="5">#REF!</definedName>
    <definedName name="_SUM8002" localSheetId="6">#REF!</definedName>
    <definedName name="_SUM8002" localSheetId="7">#REF!</definedName>
    <definedName name="_SUM8002">#REF!</definedName>
    <definedName name="_SUM8008" localSheetId="0">#REF!</definedName>
    <definedName name="_SUM8008" localSheetId="1">#REF!</definedName>
    <definedName name="_SUM8008" localSheetId="2">#REF!</definedName>
    <definedName name="_SUM8008" localSheetId="3">#REF!</definedName>
    <definedName name="_SUM8008" localSheetId="4">#REF!</definedName>
    <definedName name="_SUM8008" localSheetId="5">#REF!</definedName>
    <definedName name="_SUM8008" localSheetId="6">#REF!</definedName>
    <definedName name="_SUM8008" localSheetId="7">#REF!</definedName>
    <definedName name="_SUM8008">#REF!</definedName>
    <definedName name="_SUM8009" localSheetId="0">#REF!</definedName>
    <definedName name="_SUM8009" localSheetId="1">#REF!</definedName>
    <definedName name="_SUM8009" localSheetId="2">#REF!</definedName>
    <definedName name="_SUM8009" localSheetId="3">#REF!</definedName>
    <definedName name="_SUM8009" localSheetId="4">#REF!</definedName>
    <definedName name="_SUM8009" localSheetId="5">#REF!</definedName>
    <definedName name="_SUM8009" localSheetId="6">#REF!</definedName>
    <definedName name="_SUM8009" localSheetId="7">#REF!</definedName>
    <definedName name="_SUM8009">#REF!</definedName>
    <definedName name="_SUM8011" localSheetId="0">#REF!</definedName>
    <definedName name="_SUM8011" localSheetId="1">#REF!</definedName>
    <definedName name="_SUM8011" localSheetId="2">#REF!</definedName>
    <definedName name="_SUM8011" localSheetId="3">#REF!</definedName>
    <definedName name="_SUM8011" localSheetId="4">#REF!</definedName>
    <definedName name="_SUM8011" localSheetId="5">#REF!</definedName>
    <definedName name="_SUM8011" localSheetId="6">#REF!</definedName>
    <definedName name="_SUM8011" localSheetId="7">#REF!</definedName>
    <definedName name="_SUM8011">#REF!</definedName>
    <definedName name="_SUM8301" localSheetId="0">#REF!</definedName>
    <definedName name="_SUM8301" localSheetId="1">#REF!</definedName>
    <definedName name="_SUM8301" localSheetId="2">#REF!</definedName>
    <definedName name="_SUM8301" localSheetId="3">#REF!</definedName>
    <definedName name="_SUM8301" localSheetId="4">#REF!</definedName>
    <definedName name="_SUM8301" localSheetId="5">#REF!</definedName>
    <definedName name="_SUM8301" localSheetId="6">#REF!</definedName>
    <definedName name="_SUM8301" localSheetId="7">#REF!</definedName>
    <definedName name="_SUM8301">#REF!</definedName>
    <definedName name="_SUM8302" localSheetId="0">#REF!</definedName>
    <definedName name="_SUM8302" localSheetId="1">#REF!</definedName>
    <definedName name="_SUM8302" localSheetId="2">#REF!</definedName>
    <definedName name="_SUM8302" localSheetId="3">#REF!</definedName>
    <definedName name="_SUM8302" localSheetId="4">#REF!</definedName>
    <definedName name="_SUM8302" localSheetId="5">#REF!</definedName>
    <definedName name="_SUM8302" localSheetId="6">#REF!</definedName>
    <definedName name="_SUM8302" localSheetId="7">#REF!</definedName>
    <definedName name="_SUM8302">#REF!</definedName>
    <definedName name="_SUM8308" localSheetId="0">#REF!</definedName>
    <definedName name="_SUM8308" localSheetId="1">#REF!</definedName>
    <definedName name="_SUM8308" localSheetId="2">#REF!</definedName>
    <definedName name="_SUM8308" localSheetId="3">#REF!</definedName>
    <definedName name="_SUM8308" localSheetId="4">#REF!</definedName>
    <definedName name="_SUM8308" localSheetId="5">#REF!</definedName>
    <definedName name="_SUM8308" localSheetId="6">#REF!</definedName>
    <definedName name="_SUM8308" localSheetId="7">#REF!</definedName>
    <definedName name="_SUM8308">#REF!</definedName>
    <definedName name="_SUM8309" localSheetId="0">#REF!</definedName>
    <definedName name="_SUM8309" localSheetId="1">#REF!</definedName>
    <definedName name="_SUM8309" localSheetId="2">#REF!</definedName>
    <definedName name="_SUM8309" localSheetId="3">#REF!</definedName>
    <definedName name="_SUM8309" localSheetId="4">#REF!</definedName>
    <definedName name="_SUM8309" localSheetId="5">#REF!</definedName>
    <definedName name="_SUM8309" localSheetId="6">#REF!</definedName>
    <definedName name="_SUM8309" localSheetId="7">#REF!</definedName>
    <definedName name="_SUM8309">#REF!</definedName>
    <definedName name="_SUM8311" localSheetId="0">#REF!</definedName>
    <definedName name="_SUM8311" localSheetId="1">#REF!</definedName>
    <definedName name="_SUM8311" localSheetId="2">#REF!</definedName>
    <definedName name="_SUM8311" localSheetId="3">#REF!</definedName>
    <definedName name="_SUM8311" localSheetId="4">#REF!</definedName>
    <definedName name="_SUM8311" localSheetId="5">#REF!</definedName>
    <definedName name="_SUM8311" localSheetId="6">#REF!</definedName>
    <definedName name="_SUM8311" localSheetId="7">#REF!</definedName>
    <definedName name="_SUM8311">#REF!</definedName>
    <definedName name="_SUM8401" localSheetId="0">#REF!</definedName>
    <definedName name="_SUM8401" localSheetId="1">#REF!</definedName>
    <definedName name="_SUM8401" localSheetId="2">#REF!</definedName>
    <definedName name="_SUM8401" localSheetId="3">#REF!</definedName>
    <definedName name="_SUM8401" localSheetId="4">#REF!</definedName>
    <definedName name="_SUM8401" localSheetId="5">#REF!</definedName>
    <definedName name="_SUM8401" localSheetId="6">#REF!</definedName>
    <definedName name="_SUM8401" localSheetId="7">#REF!</definedName>
    <definedName name="_SUM8401">#REF!</definedName>
    <definedName name="_SUM8402" localSheetId="0">#REF!</definedName>
    <definedName name="_SUM8402" localSheetId="1">#REF!</definedName>
    <definedName name="_SUM8402" localSheetId="2">#REF!</definedName>
    <definedName name="_SUM8402" localSheetId="3">#REF!</definedName>
    <definedName name="_SUM8402" localSheetId="4">#REF!</definedName>
    <definedName name="_SUM8402" localSheetId="5">#REF!</definedName>
    <definedName name="_SUM8402" localSheetId="6">#REF!</definedName>
    <definedName name="_SUM8402" localSheetId="7">#REF!</definedName>
    <definedName name="_SUM8402">#REF!</definedName>
    <definedName name="_SUM8408" localSheetId="0">#REF!</definedName>
    <definedName name="_SUM8408" localSheetId="1">#REF!</definedName>
    <definedName name="_SUM8408" localSheetId="2">#REF!</definedName>
    <definedName name="_SUM8408" localSheetId="3">#REF!</definedName>
    <definedName name="_SUM8408" localSheetId="4">#REF!</definedName>
    <definedName name="_SUM8408" localSheetId="5">#REF!</definedName>
    <definedName name="_SUM8408" localSheetId="6">#REF!</definedName>
    <definedName name="_SUM8408" localSheetId="7">#REF!</definedName>
    <definedName name="_SUM8408">#REF!</definedName>
    <definedName name="_SUM8409" localSheetId="0">#REF!</definedName>
    <definedName name="_SUM8409" localSheetId="1">#REF!</definedName>
    <definedName name="_SUM8409" localSheetId="2">#REF!</definedName>
    <definedName name="_SUM8409" localSheetId="3">#REF!</definedName>
    <definedName name="_SUM8409" localSheetId="4">#REF!</definedName>
    <definedName name="_SUM8409" localSheetId="5">#REF!</definedName>
    <definedName name="_SUM8409" localSheetId="6">#REF!</definedName>
    <definedName name="_SUM8409" localSheetId="7">#REF!</definedName>
    <definedName name="_SUM8409">#REF!</definedName>
    <definedName name="_SUM8411" localSheetId="0">#REF!</definedName>
    <definedName name="_SUM8411" localSheetId="1">#REF!</definedName>
    <definedName name="_SUM8411" localSheetId="2">#REF!</definedName>
    <definedName name="_SUM8411" localSheetId="3">#REF!</definedName>
    <definedName name="_SUM8411" localSheetId="4">#REF!</definedName>
    <definedName name="_SUM8411" localSheetId="5">#REF!</definedName>
    <definedName name="_SUM8411" localSheetId="6">#REF!</definedName>
    <definedName name="_SUM8411" localSheetId="7">#REF!</definedName>
    <definedName name="_SUM8411">#REF!</definedName>
    <definedName name="_SUM8511" localSheetId="0">#REF!</definedName>
    <definedName name="_SUM8511" localSheetId="1">#REF!</definedName>
    <definedName name="_SUM8511" localSheetId="2">#REF!</definedName>
    <definedName name="_SUM8511" localSheetId="3">#REF!</definedName>
    <definedName name="_SUM8511" localSheetId="4">#REF!</definedName>
    <definedName name="_SUM8511" localSheetId="5">#REF!</definedName>
    <definedName name="_SUM8511" localSheetId="6">#REF!</definedName>
    <definedName name="_SUM8511" localSheetId="7">#REF!</definedName>
    <definedName name="_SUM8511">#REF!</definedName>
    <definedName name="_SUM8613" localSheetId="0">#REF!</definedName>
    <definedName name="_SUM8613" localSheetId="1">#REF!</definedName>
    <definedName name="_SUM8613" localSheetId="2">#REF!</definedName>
    <definedName name="_SUM8613" localSheetId="3">#REF!</definedName>
    <definedName name="_SUM8613" localSheetId="4">#REF!</definedName>
    <definedName name="_SUM8613" localSheetId="5">#REF!</definedName>
    <definedName name="_SUM8613" localSheetId="6">#REF!</definedName>
    <definedName name="_SUM8613" localSheetId="7">#REF!</definedName>
    <definedName name="_SUM8613">#REF!</definedName>
    <definedName name="_SUM8701" localSheetId="0">#REF!</definedName>
    <definedName name="_SUM8701" localSheetId="1">#REF!</definedName>
    <definedName name="_SUM8701" localSheetId="2">#REF!</definedName>
    <definedName name="_SUM8701" localSheetId="3">#REF!</definedName>
    <definedName name="_SUM8701" localSheetId="4">#REF!</definedName>
    <definedName name="_SUM8701" localSheetId="5">#REF!</definedName>
    <definedName name="_SUM8701" localSheetId="6">#REF!</definedName>
    <definedName name="_SUM8701" localSheetId="7">#REF!</definedName>
    <definedName name="_SUM8701">#REF!</definedName>
    <definedName name="_SUM8702" localSheetId="0">#REF!</definedName>
    <definedName name="_SUM8702" localSheetId="1">#REF!</definedName>
    <definedName name="_SUM8702" localSheetId="2">#REF!</definedName>
    <definedName name="_SUM8702" localSheetId="3">#REF!</definedName>
    <definedName name="_SUM8702" localSheetId="4">#REF!</definedName>
    <definedName name="_SUM8702" localSheetId="5">#REF!</definedName>
    <definedName name="_SUM8702" localSheetId="6">#REF!</definedName>
    <definedName name="_SUM8702" localSheetId="7">#REF!</definedName>
    <definedName name="_SUM8702">#REF!</definedName>
    <definedName name="_SUM8708" localSheetId="0">#REF!</definedName>
    <definedName name="_SUM8708" localSheetId="1">#REF!</definedName>
    <definedName name="_SUM8708" localSheetId="2">#REF!</definedName>
    <definedName name="_SUM8708" localSheetId="3">#REF!</definedName>
    <definedName name="_SUM8708" localSheetId="4">#REF!</definedName>
    <definedName name="_SUM8708" localSheetId="5">#REF!</definedName>
    <definedName name="_SUM8708" localSheetId="6">#REF!</definedName>
    <definedName name="_SUM8708" localSheetId="7">#REF!</definedName>
    <definedName name="_SUM8708">#REF!</definedName>
    <definedName name="_SUM8709" localSheetId="0">#REF!</definedName>
    <definedName name="_SUM8709" localSheetId="1">#REF!</definedName>
    <definedName name="_SUM8709" localSheetId="2">#REF!</definedName>
    <definedName name="_SUM8709" localSheetId="3">#REF!</definedName>
    <definedName name="_SUM8709" localSheetId="4">#REF!</definedName>
    <definedName name="_SUM8709" localSheetId="5">#REF!</definedName>
    <definedName name="_SUM8709" localSheetId="6">#REF!</definedName>
    <definedName name="_SUM8709" localSheetId="7">#REF!</definedName>
    <definedName name="_SUM8709">#REF!</definedName>
    <definedName name="_SUM8710" localSheetId="0">#REF!</definedName>
    <definedName name="_SUM8710" localSheetId="1">#REF!</definedName>
    <definedName name="_SUM8710" localSheetId="2">#REF!</definedName>
    <definedName name="_SUM8710" localSheetId="3">#REF!</definedName>
    <definedName name="_SUM8710" localSheetId="4">#REF!</definedName>
    <definedName name="_SUM8710" localSheetId="5">#REF!</definedName>
    <definedName name="_SUM8710" localSheetId="6">#REF!</definedName>
    <definedName name="_SUM8710" localSheetId="7">#REF!</definedName>
    <definedName name="_SUM8710">#REF!</definedName>
    <definedName name="_SUM8711" localSheetId="0">#REF!</definedName>
    <definedName name="_SUM8711" localSheetId="1">#REF!</definedName>
    <definedName name="_SUM8711" localSheetId="2">#REF!</definedName>
    <definedName name="_SUM8711" localSheetId="3">#REF!</definedName>
    <definedName name="_SUM8711" localSheetId="4">#REF!</definedName>
    <definedName name="_SUM8711" localSheetId="5">#REF!</definedName>
    <definedName name="_SUM8711" localSheetId="6">#REF!</definedName>
    <definedName name="_SUM8711" localSheetId="7">#REF!</definedName>
    <definedName name="_SUM8711">#REF!</definedName>
    <definedName name="_SUM8713" localSheetId="0">#REF!</definedName>
    <definedName name="_SUM8713" localSheetId="1">#REF!</definedName>
    <definedName name="_SUM8713" localSheetId="2">#REF!</definedName>
    <definedName name="_SUM8713" localSheetId="3">#REF!</definedName>
    <definedName name="_SUM8713" localSheetId="4">#REF!</definedName>
    <definedName name="_SUM8713" localSheetId="5">#REF!</definedName>
    <definedName name="_SUM8713" localSheetId="6">#REF!</definedName>
    <definedName name="_SUM8713" localSheetId="7">#REF!</definedName>
    <definedName name="_SUM8713">#REF!</definedName>
    <definedName name="_SUM8714" localSheetId="0">#REF!</definedName>
    <definedName name="_SUM8714" localSheetId="1">#REF!</definedName>
    <definedName name="_SUM8714" localSheetId="2">#REF!</definedName>
    <definedName name="_SUM8714" localSheetId="3">#REF!</definedName>
    <definedName name="_SUM8714" localSheetId="4">#REF!</definedName>
    <definedName name="_SUM8714" localSheetId="5">#REF!</definedName>
    <definedName name="_SUM8714" localSheetId="6">#REF!</definedName>
    <definedName name="_SUM8714" localSheetId="7">#REF!</definedName>
    <definedName name="_SUM8714">#REF!</definedName>
    <definedName name="_SUM8715" localSheetId="0">#REF!</definedName>
    <definedName name="_SUM8715" localSheetId="1">#REF!</definedName>
    <definedName name="_SUM8715" localSheetId="2">#REF!</definedName>
    <definedName name="_SUM8715" localSheetId="3">#REF!</definedName>
    <definedName name="_SUM8715" localSheetId="4">#REF!</definedName>
    <definedName name="_SUM8715" localSheetId="5">#REF!</definedName>
    <definedName name="_SUM8715" localSheetId="6">#REF!</definedName>
    <definedName name="_SUM8715" localSheetId="7">#REF!</definedName>
    <definedName name="_SUM8715">#REF!</definedName>
    <definedName name="_SUM8716" localSheetId="0">#REF!</definedName>
    <definedName name="_SUM8716" localSheetId="1">#REF!</definedName>
    <definedName name="_SUM8716" localSheetId="2">#REF!</definedName>
    <definedName name="_SUM8716" localSheetId="3">#REF!</definedName>
    <definedName name="_SUM8716" localSheetId="4">#REF!</definedName>
    <definedName name="_SUM8716" localSheetId="5">#REF!</definedName>
    <definedName name="_SUM8716" localSheetId="6">#REF!</definedName>
    <definedName name="_SUM8716" localSheetId="7">#REF!</definedName>
    <definedName name="_SUM8716">#REF!</definedName>
    <definedName name="_SUM8717" localSheetId="0">#REF!</definedName>
    <definedName name="_SUM8717" localSheetId="1">#REF!</definedName>
    <definedName name="_SUM8717" localSheetId="2">#REF!</definedName>
    <definedName name="_SUM8717" localSheetId="3">#REF!</definedName>
    <definedName name="_SUM8717" localSheetId="4">#REF!</definedName>
    <definedName name="_SUM8717" localSheetId="5">#REF!</definedName>
    <definedName name="_SUM8717" localSheetId="6">#REF!</definedName>
    <definedName name="_SUM8717" localSheetId="7">#REF!</definedName>
    <definedName name="_SUM8717">#REF!</definedName>
    <definedName name="_SUM8719" localSheetId="0">#REF!</definedName>
    <definedName name="_SUM8719" localSheetId="1">#REF!</definedName>
    <definedName name="_SUM8719" localSheetId="2">#REF!</definedName>
    <definedName name="_SUM8719" localSheetId="3">#REF!</definedName>
    <definedName name="_SUM8719" localSheetId="4">#REF!</definedName>
    <definedName name="_SUM8719" localSheetId="5">#REF!</definedName>
    <definedName name="_SUM8719" localSheetId="6">#REF!</definedName>
    <definedName name="_SUM8719" localSheetId="7">#REF!</definedName>
    <definedName name="_SUM8719">#REF!</definedName>
    <definedName name="a" localSheetId="0" hidden="1">{"'Server Configuration'!$A$1:$DB$281"}</definedName>
    <definedName name="a" localSheetId="2" hidden="1">{"'Server Configuration'!$A$1:$DB$281"}</definedName>
    <definedName name="a" localSheetId="3" hidden="1">{"'Server Configuration'!$A$1:$DB$281"}</definedName>
    <definedName name="a" localSheetId="4" hidden="1">{"'Server Configuration'!$A$1:$DB$281"}</definedName>
    <definedName name="a" localSheetId="5" hidden="1">{"'Server Configuration'!$A$1:$DB$281"}</definedName>
    <definedName name="a" localSheetId="6" hidden="1">{"'Server Configuration'!$A$1:$DB$281"}</definedName>
    <definedName name="a" hidden="1">{"'Server Configuration'!$A$1:$DB$281"}</definedName>
    <definedName name="a_1" localSheetId="0" hidden="1">{"'Server Configuration'!$A$1:$DB$281"}</definedName>
    <definedName name="a_1" localSheetId="2" hidden="1">{"'Server Configuration'!$A$1:$DB$281"}</definedName>
    <definedName name="a_1" localSheetId="3" hidden="1">{"'Server Configuration'!$A$1:$DB$281"}</definedName>
    <definedName name="a_1" localSheetId="4" hidden="1">{"'Server Configuration'!$A$1:$DB$281"}</definedName>
    <definedName name="a_1" localSheetId="5" hidden="1">{"'Server Configuration'!$A$1:$DB$281"}</definedName>
    <definedName name="a_1" localSheetId="6" hidden="1">{"'Server Configuration'!$A$1:$DB$281"}</definedName>
    <definedName name="a_1" hidden="1">{"'Server Configuration'!$A$1:$DB$281"}</definedName>
    <definedName name="A_R_CAPCOMP" localSheetId="0">#REF!</definedName>
    <definedName name="A_R_CAPCOMP" localSheetId="1">#REF!</definedName>
    <definedName name="A_R_CAPCOMP" localSheetId="2">#REF!</definedName>
    <definedName name="A_R_CAPCOMP" localSheetId="3">#REF!</definedName>
    <definedName name="A_R_CAPCOMP" localSheetId="4">#REF!</definedName>
    <definedName name="A_R_CAPCOMP" localSheetId="5">#REF!</definedName>
    <definedName name="A_R_CAPCOMP" localSheetId="6">#REF!</definedName>
    <definedName name="A_R_CAPCOMP" localSheetId="7">#REF!</definedName>
    <definedName name="A_R_CAPCOMP">#REF!</definedName>
    <definedName name="A_R_DAILY" localSheetId="0">#REF!</definedName>
    <definedName name="A_R_DAILY" localSheetId="1">#REF!</definedName>
    <definedName name="A_R_DAILY" localSheetId="2">#REF!</definedName>
    <definedName name="A_R_DAILY" localSheetId="3">#REF!</definedName>
    <definedName name="A_R_DAILY" localSheetId="4">#REF!</definedName>
    <definedName name="A_R_DAILY" localSheetId="5">#REF!</definedName>
    <definedName name="A_R_DAILY" localSheetId="6">#REF!</definedName>
    <definedName name="A_R_DAILY" localSheetId="7">#REF!</definedName>
    <definedName name="A_R_DAILY">#REF!</definedName>
    <definedName name="A_R_DAILYSUPPOR" localSheetId="0">#REF!</definedName>
    <definedName name="A_R_DAILYSUPPOR" localSheetId="1">#REF!</definedName>
    <definedName name="A_R_DAILYSUPPOR" localSheetId="2">#REF!</definedName>
    <definedName name="A_R_DAILYSUPPOR" localSheetId="3">#REF!</definedName>
    <definedName name="A_R_DAILYSUPPOR" localSheetId="4">#REF!</definedName>
    <definedName name="A_R_DAILYSUPPOR" localSheetId="5">#REF!</definedName>
    <definedName name="A_R_DAILYSUPPOR" localSheetId="6">#REF!</definedName>
    <definedName name="A_R_DAILYSUPPOR" localSheetId="7">#REF!</definedName>
    <definedName name="A_R_DAILYSUPPOR">#REF!</definedName>
    <definedName name="A_R_WKSHT1" localSheetId="0">#REF!</definedName>
    <definedName name="A_R_WKSHT1" localSheetId="1">#REF!</definedName>
    <definedName name="A_R_WKSHT1" localSheetId="2">#REF!</definedName>
    <definedName name="A_R_WKSHT1" localSheetId="3">#REF!</definedName>
    <definedName name="A_R_WKSHT1" localSheetId="4">#REF!</definedName>
    <definedName name="A_R_WKSHT1" localSheetId="5">#REF!</definedName>
    <definedName name="A_R_WKSHT1" localSheetId="6">#REF!</definedName>
    <definedName name="A_R_WKSHT1" localSheetId="7">#REF!</definedName>
    <definedName name="A_R_WKSHT1">#REF!</definedName>
    <definedName name="A_R_WKST2" localSheetId="0">#REF!</definedName>
    <definedName name="A_R_WKST2" localSheetId="1">#REF!</definedName>
    <definedName name="A_R_WKST2" localSheetId="2">#REF!</definedName>
    <definedName name="A_R_WKST2" localSheetId="3">#REF!</definedName>
    <definedName name="A_R_WKST2" localSheetId="4">#REF!</definedName>
    <definedName name="A_R_WKST2" localSheetId="5">#REF!</definedName>
    <definedName name="A_R_WKST2" localSheetId="6">#REF!</definedName>
    <definedName name="A_R_WKST2" localSheetId="7">#REF!</definedName>
    <definedName name="A_R_WKST2">#REF!</definedName>
    <definedName name="ACCT106" localSheetId="0">#REF!</definedName>
    <definedName name="ACCT106" localSheetId="1">#REF!</definedName>
    <definedName name="ACCT106" localSheetId="2">#REF!</definedName>
    <definedName name="ACCT106" localSheetId="3">#REF!</definedName>
    <definedName name="ACCT106" localSheetId="4">#REF!</definedName>
    <definedName name="ACCT106" localSheetId="5">#REF!</definedName>
    <definedName name="ACCT106" localSheetId="6">#REF!</definedName>
    <definedName name="ACCT106" localSheetId="7">#REF!</definedName>
    <definedName name="ACCT106">#REF!</definedName>
    <definedName name="ACCT495" localSheetId="0">#REF!</definedName>
    <definedName name="ACCT495" localSheetId="1">#REF!</definedName>
    <definedName name="ACCT495" localSheetId="2">#REF!</definedName>
    <definedName name="ACCT495" localSheetId="3">#REF!</definedName>
    <definedName name="ACCT495" localSheetId="4">#REF!</definedName>
    <definedName name="ACCT495" localSheetId="5">#REF!</definedName>
    <definedName name="ACCT495" localSheetId="6">#REF!</definedName>
    <definedName name="ACCT495" localSheetId="7">#REF!</definedName>
    <definedName name="ACCT495">#REF!</definedName>
    <definedName name="ACCT904" localSheetId="0">#REF!</definedName>
    <definedName name="ACCT904" localSheetId="1">#REF!</definedName>
    <definedName name="ACCT904" localSheetId="2">#REF!</definedName>
    <definedName name="ACCT904" localSheetId="3">#REF!</definedName>
    <definedName name="ACCT904" localSheetId="4">#REF!</definedName>
    <definedName name="ACCT904" localSheetId="5">#REF!</definedName>
    <definedName name="ACCT904" localSheetId="6">#REF!</definedName>
    <definedName name="ACCT904" localSheetId="7">#REF!</definedName>
    <definedName name="ACCT904">#REF!</definedName>
    <definedName name="acctXref" localSheetId="0">#REF!</definedName>
    <definedName name="acctXref" localSheetId="1">#REF!</definedName>
    <definedName name="acctXref" localSheetId="2">#REF!</definedName>
    <definedName name="acctXref" localSheetId="3">#REF!</definedName>
    <definedName name="acctXref" localSheetId="4">#REF!</definedName>
    <definedName name="acctXref" localSheetId="5">#REF!</definedName>
    <definedName name="acctXref" localSheetId="6">#REF!</definedName>
    <definedName name="acctXref" localSheetId="7">#REF!</definedName>
    <definedName name="acctXref">#REF!</definedName>
    <definedName name="Active">[8]Inputs!$B$4</definedName>
    <definedName name="ACTUAL_VOL" localSheetId="0">#REF!</definedName>
    <definedName name="ACTUAL_VOL" localSheetId="1">#REF!</definedName>
    <definedName name="ACTUAL_VOL" localSheetId="2">#REF!</definedName>
    <definedName name="ACTUAL_VOL" localSheetId="3">#REF!</definedName>
    <definedName name="ACTUAL_VOL" localSheetId="4">#REF!</definedName>
    <definedName name="ACTUAL_VOL" localSheetId="5">#REF!</definedName>
    <definedName name="ACTUAL_VOL" localSheetId="6">#REF!</definedName>
    <definedName name="ACTUAL_VOL" localSheetId="7">#REF!</definedName>
    <definedName name="ACTUAL_VOL">#REF!</definedName>
    <definedName name="AddPMA" localSheetId="0">#REF!</definedName>
    <definedName name="AddPMA" localSheetId="1">#REF!</definedName>
    <definedName name="AddPMA" localSheetId="2">#REF!</definedName>
    <definedName name="AddPMA" localSheetId="3">#REF!</definedName>
    <definedName name="AddPMA" localSheetId="4">#REF!</definedName>
    <definedName name="AddPMA" localSheetId="5">#REF!</definedName>
    <definedName name="AddPMA" localSheetId="6">#REF!</definedName>
    <definedName name="AddPMA" localSheetId="7">#REF!</definedName>
    <definedName name="AddPMA">#REF!</definedName>
    <definedName name="AddUSF" localSheetId="0">#REF!</definedName>
    <definedName name="AddUSF" localSheetId="1">#REF!</definedName>
    <definedName name="AddUSF" localSheetId="2">#REF!</definedName>
    <definedName name="AddUSF" localSheetId="3">#REF!</definedName>
    <definedName name="AddUSF" localSheetId="4">#REF!</definedName>
    <definedName name="AddUSF" localSheetId="5">#REF!</definedName>
    <definedName name="AddUSF" localSheetId="6">#REF!</definedName>
    <definedName name="AddUSF" localSheetId="7">#REF!</definedName>
    <definedName name="AddUSF">#REF!</definedName>
    <definedName name="adj1to3" localSheetId="0">#REF!</definedName>
    <definedName name="adj1to3" localSheetId="1">#REF!</definedName>
    <definedName name="adj1to3" localSheetId="2">#REF!</definedName>
    <definedName name="adj1to3" localSheetId="3">#REF!</definedName>
    <definedName name="adj1to3" localSheetId="4">#REF!</definedName>
    <definedName name="adj1to3" localSheetId="5">#REF!</definedName>
    <definedName name="adj1to3" localSheetId="6">#REF!</definedName>
    <definedName name="adj1to3" localSheetId="7">#REF!</definedName>
    <definedName name="adj1to3">#REF!</definedName>
    <definedName name="adj4a" localSheetId="0">#REF!</definedName>
    <definedName name="adj4a" localSheetId="1">#REF!</definedName>
    <definedName name="adj4a" localSheetId="2">#REF!</definedName>
    <definedName name="adj4a" localSheetId="3">#REF!</definedName>
    <definedName name="adj4a" localSheetId="4">#REF!</definedName>
    <definedName name="adj4a" localSheetId="5">#REF!</definedName>
    <definedName name="adj4a" localSheetId="6">#REF!</definedName>
    <definedName name="adj4a" localSheetId="7">#REF!</definedName>
    <definedName name="adj4a">#REF!</definedName>
    <definedName name="adj4b" localSheetId="0">#REF!</definedName>
    <definedName name="adj4b" localSheetId="1">#REF!</definedName>
    <definedName name="adj4b" localSheetId="2">#REF!</definedName>
    <definedName name="adj4b" localSheetId="3">#REF!</definedName>
    <definedName name="adj4b" localSheetId="4">#REF!</definedName>
    <definedName name="adj4b" localSheetId="5">#REF!</definedName>
    <definedName name="adj4b" localSheetId="6">#REF!</definedName>
    <definedName name="adj4b" localSheetId="7">#REF!</definedName>
    <definedName name="adj4b">#REF!</definedName>
    <definedName name="adj4c" localSheetId="0">#REF!</definedName>
    <definedName name="adj4c" localSheetId="1">#REF!</definedName>
    <definedName name="adj4c" localSheetId="2">#REF!</definedName>
    <definedName name="adj4c" localSheetId="3">#REF!</definedName>
    <definedName name="adj4c" localSheetId="4">#REF!</definedName>
    <definedName name="adj4c" localSheetId="5">#REF!</definedName>
    <definedName name="adj4c" localSheetId="6">#REF!</definedName>
    <definedName name="adj4c" localSheetId="7">#REF!</definedName>
    <definedName name="adj4c">#REF!</definedName>
    <definedName name="adj4d" localSheetId="0">#REF!</definedName>
    <definedName name="adj4d" localSheetId="1">#REF!</definedName>
    <definedName name="adj4d" localSheetId="2">#REF!</definedName>
    <definedName name="adj4d" localSheetId="3">#REF!</definedName>
    <definedName name="adj4d" localSheetId="4">#REF!</definedName>
    <definedName name="adj4d" localSheetId="5">#REF!</definedName>
    <definedName name="adj4d" localSheetId="6">#REF!</definedName>
    <definedName name="adj4d" localSheetId="7">#REF!</definedName>
    <definedName name="adj4d">#REF!</definedName>
    <definedName name="adj4e1" localSheetId="0">#REF!</definedName>
    <definedName name="adj4e1" localSheetId="1">#REF!</definedName>
    <definedName name="adj4e1" localSheetId="2">#REF!</definedName>
    <definedName name="adj4e1" localSheetId="3">#REF!</definedName>
    <definedName name="adj4e1" localSheetId="4">#REF!</definedName>
    <definedName name="adj4e1" localSheetId="5">#REF!</definedName>
    <definedName name="adj4e1" localSheetId="6">#REF!</definedName>
    <definedName name="adj4e1" localSheetId="7">#REF!</definedName>
    <definedName name="adj4e1">#REF!</definedName>
    <definedName name="adj4e3" localSheetId="0">#REF!</definedName>
    <definedName name="adj4e3" localSheetId="1">#REF!</definedName>
    <definedName name="adj4e3" localSheetId="2">#REF!</definedName>
    <definedName name="adj4e3" localSheetId="3">#REF!</definedName>
    <definedName name="adj4e3" localSheetId="4">#REF!</definedName>
    <definedName name="adj4e3" localSheetId="5">#REF!</definedName>
    <definedName name="adj4e3" localSheetId="6">#REF!</definedName>
    <definedName name="adj4e3" localSheetId="7">#REF!</definedName>
    <definedName name="adj4e3">#REF!</definedName>
    <definedName name="adj4f1" localSheetId="0">#REF!</definedName>
    <definedName name="adj4f1" localSheetId="1">#REF!</definedName>
    <definedName name="adj4f1" localSheetId="2">#REF!</definedName>
    <definedName name="adj4f1" localSheetId="3">#REF!</definedName>
    <definedName name="adj4f1" localSheetId="4">#REF!</definedName>
    <definedName name="adj4f1" localSheetId="5">#REF!</definedName>
    <definedName name="adj4f1" localSheetId="6">#REF!</definedName>
    <definedName name="adj4f1" localSheetId="7">#REF!</definedName>
    <definedName name="adj4f1">#REF!</definedName>
    <definedName name="adj4f2" localSheetId="0">#REF!</definedName>
    <definedName name="adj4f2" localSheetId="1">#REF!</definedName>
    <definedName name="adj4f2" localSheetId="2">#REF!</definedName>
    <definedName name="adj4f2" localSheetId="3">#REF!</definedName>
    <definedName name="adj4f2" localSheetId="4">#REF!</definedName>
    <definedName name="adj4f2" localSheetId="5">#REF!</definedName>
    <definedName name="adj4f2" localSheetId="6">#REF!</definedName>
    <definedName name="adj4f2" localSheetId="7">#REF!</definedName>
    <definedName name="adj4f2">#REF!</definedName>
    <definedName name="adj4f3" localSheetId="0">#REF!</definedName>
    <definedName name="adj4f3" localSheetId="1">#REF!</definedName>
    <definedName name="adj4f3" localSheetId="2">#REF!</definedName>
    <definedName name="adj4f3" localSheetId="3">#REF!</definedName>
    <definedName name="adj4f3" localSheetId="4">#REF!</definedName>
    <definedName name="adj4f3" localSheetId="5">#REF!</definedName>
    <definedName name="adj4f3" localSheetId="6">#REF!</definedName>
    <definedName name="adj4f3" localSheetId="7">#REF!</definedName>
    <definedName name="adj4f3">#REF!</definedName>
    <definedName name="adj4g" localSheetId="0">#REF!</definedName>
    <definedName name="adj4g" localSheetId="1">#REF!</definedName>
    <definedName name="adj4g" localSheetId="2">#REF!</definedName>
    <definedName name="adj4g" localSheetId="3">#REF!</definedName>
    <definedName name="adj4g" localSheetId="4">#REF!</definedName>
    <definedName name="adj4g" localSheetId="5">#REF!</definedName>
    <definedName name="adj4g" localSheetId="6">#REF!</definedName>
    <definedName name="adj4g" localSheetId="7">#REF!</definedName>
    <definedName name="adj4g">#REF!</definedName>
    <definedName name="adj4h" localSheetId="0">#REF!</definedName>
    <definedName name="adj4h" localSheetId="1">#REF!</definedName>
    <definedName name="adj4h" localSheetId="2">#REF!</definedName>
    <definedName name="adj4h" localSheetId="3">#REF!</definedName>
    <definedName name="adj4h" localSheetId="4">#REF!</definedName>
    <definedName name="adj4h" localSheetId="5">#REF!</definedName>
    <definedName name="adj4h" localSheetId="6">#REF!</definedName>
    <definedName name="adj4h" localSheetId="7">#REF!</definedName>
    <definedName name="adj4h">#REF!</definedName>
    <definedName name="ADJ52_1of2" localSheetId="0">#REF!</definedName>
    <definedName name="ADJ52_1of2" localSheetId="1">#REF!</definedName>
    <definedName name="ADJ52_1of2" localSheetId="2">#REF!</definedName>
    <definedName name="ADJ52_1of2" localSheetId="3">#REF!</definedName>
    <definedName name="ADJ52_1of2" localSheetId="4">#REF!</definedName>
    <definedName name="ADJ52_1of2" localSheetId="5">#REF!</definedName>
    <definedName name="ADJ52_1of2" localSheetId="6">#REF!</definedName>
    <definedName name="ADJ52_1of2" localSheetId="7">#REF!</definedName>
    <definedName name="ADJ52_1of2">#REF!</definedName>
    <definedName name="ADJ52_2of2" localSheetId="0">#REF!</definedName>
    <definedName name="ADJ52_2of2" localSheetId="1">#REF!</definedName>
    <definedName name="ADJ52_2of2" localSheetId="2">#REF!</definedName>
    <definedName name="ADJ52_2of2" localSheetId="3">#REF!</definedName>
    <definedName name="ADJ52_2of2" localSheetId="4">#REF!</definedName>
    <definedName name="ADJ52_2of2" localSheetId="5">#REF!</definedName>
    <definedName name="ADJ52_2of2" localSheetId="6">#REF!</definedName>
    <definedName name="ADJ52_2of2" localSheetId="7">#REF!</definedName>
    <definedName name="ADJ52_2of2">#REF!</definedName>
    <definedName name="ADJMCF" localSheetId="0">#REF!</definedName>
    <definedName name="ADJMCF" localSheetId="1">#REF!</definedName>
    <definedName name="ADJMCF" localSheetId="2">#REF!</definedName>
    <definedName name="ADJMCF" localSheetId="3">#REF!</definedName>
    <definedName name="ADJMCF" localSheetId="4">#REF!</definedName>
    <definedName name="ADJMCF" localSheetId="5">#REF!</definedName>
    <definedName name="ADJMCF" localSheetId="6">#REF!</definedName>
    <definedName name="ADJMCF" localSheetId="7">#REF!</definedName>
    <definedName name="ADJMCF">#REF!</definedName>
    <definedName name="ADJMCF2" localSheetId="0">#REF!</definedName>
    <definedName name="ADJMCF2" localSheetId="1">#REF!</definedName>
    <definedName name="ADJMCF2" localSheetId="2">#REF!</definedName>
    <definedName name="ADJMCF2" localSheetId="3">#REF!</definedName>
    <definedName name="ADJMCF2" localSheetId="4">#REF!</definedName>
    <definedName name="ADJMCF2" localSheetId="5">#REF!</definedName>
    <definedName name="ADJMCF2" localSheetId="6">#REF!</definedName>
    <definedName name="ADJMCF2" localSheetId="7">#REF!</definedName>
    <definedName name="ADJMCF2">#REF!</definedName>
    <definedName name="adjno">[9]Sch1!$G$1</definedName>
    <definedName name="ADJSUM" localSheetId="0">#REF!</definedName>
    <definedName name="ADJSUM" localSheetId="1">#REF!</definedName>
    <definedName name="ADJSUM" localSheetId="2">#REF!</definedName>
    <definedName name="ADJSUM" localSheetId="3">#REF!</definedName>
    <definedName name="ADJSUM" localSheetId="4">#REF!</definedName>
    <definedName name="ADJSUM" localSheetId="5">#REF!</definedName>
    <definedName name="ADJSUM" localSheetId="6">#REF!</definedName>
    <definedName name="ADJSUM" localSheetId="7">#REF!</definedName>
    <definedName name="ADJSUM">#REF!</definedName>
    <definedName name="AGENCY_GASCOSTS" localSheetId="0">#REF!</definedName>
    <definedName name="AGENCY_GASCOSTS" localSheetId="1">#REF!</definedName>
    <definedName name="AGENCY_GASCOSTS" localSheetId="2">#REF!</definedName>
    <definedName name="AGENCY_GASCOSTS" localSheetId="3">#REF!</definedName>
    <definedName name="AGENCY_GASCOSTS" localSheetId="4">#REF!</definedName>
    <definedName name="AGENCY_GASCOSTS" localSheetId="5">#REF!</definedName>
    <definedName name="AGENCY_GASCOSTS" localSheetId="6">#REF!</definedName>
    <definedName name="AGENCY_GASCOSTS" localSheetId="7">#REF!</definedName>
    <definedName name="AGENCY_GASCOSTS">#REF!</definedName>
    <definedName name="AGENCY_HISTORY" localSheetId="0">#REF!</definedName>
    <definedName name="AGENCY_HISTORY" localSheetId="1">#REF!</definedName>
    <definedName name="AGENCY_HISTORY" localSheetId="2">#REF!</definedName>
    <definedName name="AGENCY_HISTORY" localSheetId="3">#REF!</definedName>
    <definedName name="AGENCY_HISTORY" localSheetId="4">#REF!</definedName>
    <definedName name="AGENCY_HISTORY" localSheetId="5">#REF!</definedName>
    <definedName name="AGENCY_HISTORY" localSheetId="6">#REF!</definedName>
    <definedName name="AGENCY_HISTORY" localSheetId="7">#REF!</definedName>
    <definedName name="AGENCY_HISTORY">#REF!</definedName>
    <definedName name="AGENCY_TRANSP" localSheetId="0">#REF!</definedName>
    <definedName name="AGENCY_TRANSP" localSheetId="1">#REF!</definedName>
    <definedName name="AGENCY_TRANSP" localSheetId="2">#REF!</definedName>
    <definedName name="AGENCY_TRANSP" localSheetId="3">#REF!</definedName>
    <definedName name="AGENCY_TRANSP" localSheetId="4">#REF!</definedName>
    <definedName name="AGENCY_TRANSP" localSheetId="5">#REF!</definedName>
    <definedName name="AGENCY_TRANSP" localSheetId="6">#REF!</definedName>
    <definedName name="AGENCY_TRANSP" localSheetId="7">#REF!</definedName>
    <definedName name="AGENCY_TRANSP">#REF!</definedName>
    <definedName name="ahahahahaha" localSheetId="0" hidden="1">{"'Server Configuration'!$A$1:$DB$281"}</definedName>
    <definedName name="ahahahahaha" localSheetId="2" hidden="1">{"'Server Configuration'!$A$1:$DB$281"}</definedName>
    <definedName name="ahahahahaha" localSheetId="3" hidden="1">{"'Server Configuration'!$A$1:$DB$281"}</definedName>
    <definedName name="ahahahahaha" localSheetId="4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ahahahahaha_1" localSheetId="0" hidden="1">{"'Server Configuration'!$A$1:$DB$281"}</definedName>
    <definedName name="ahahahahaha_1" localSheetId="2" hidden="1">{"'Server Configuration'!$A$1:$DB$281"}</definedName>
    <definedName name="ahahahahaha_1" localSheetId="3" hidden="1">{"'Server Configuration'!$A$1:$DB$281"}</definedName>
    <definedName name="ahahahahaha_1" localSheetId="4" hidden="1">{"'Server Configuration'!$A$1:$DB$281"}</definedName>
    <definedName name="ahahahahaha_1" localSheetId="5" hidden="1">{"'Server Configuration'!$A$1:$DB$281"}</definedName>
    <definedName name="ahahahahaha_1" localSheetId="6" hidden="1">{"'Server Configuration'!$A$1:$DB$281"}</definedName>
    <definedName name="ahahahahaha_1" hidden="1">{"'Server Configuration'!$A$1:$DB$281"}</definedName>
    <definedName name="ahahahahaha_2" localSheetId="0" hidden="1">{"'Server Configuration'!$A$1:$DB$281"}</definedName>
    <definedName name="ahahahahaha_2" localSheetId="2" hidden="1">{"'Server Configuration'!$A$1:$DB$281"}</definedName>
    <definedName name="ahahahahaha_2" localSheetId="3" hidden="1">{"'Server Configuration'!$A$1:$DB$281"}</definedName>
    <definedName name="ahahahahaha_2" localSheetId="4" hidden="1">{"'Server Configuration'!$A$1:$DB$281"}</definedName>
    <definedName name="ahahahahaha_2" localSheetId="5" hidden="1">{"'Server Configuration'!$A$1:$DB$281"}</definedName>
    <definedName name="ahahahahaha_2" localSheetId="6" hidden="1">{"'Server Configuration'!$A$1:$DB$281"}</definedName>
    <definedName name="ahahahahaha_2" hidden="1">{"'Server Configuration'!$A$1:$DB$281"}</definedName>
    <definedName name="Ainput2">'[10]L Graph (Data)'!$A$6:$DS$21</definedName>
    <definedName name="Ainputvol">'[11]L Graph (Data)'!$A$6:$DS$17</definedName>
    <definedName name="ali" localSheetId="0" hidden="1">{"'Server Configuration'!$A$1:$DB$281"}</definedName>
    <definedName name="ali" localSheetId="2" hidden="1">{"'Server Configuration'!$A$1:$DB$281"}</definedName>
    <definedName name="ali" localSheetId="3" hidden="1">{"'Server Configuration'!$A$1:$DB$281"}</definedName>
    <definedName name="ali" localSheetId="4" hidden="1">{"'Server Configuration'!$A$1:$DB$281"}</definedName>
    <definedName name="ali" localSheetId="5" hidden="1">{"'Server Configuration'!$A$1:$DB$281"}</definedName>
    <definedName name="ali" localSheetId="6" hidden="1">{"'Server Configuration'!$A$1:$DB$281"}</definedName>
    <definedName name="ali" hidden="1">{"'Server Configuration'!$A$1:$DB$281"}</definedName>
    <definedName name="AllData">OFFSET('[12]SLCs Due &amp; Recd'!$A$11,0,0,COUNTA('[12]SLCs Due &amp; Recd'!$B$1:$B$65536),COUNTA('[12]SLCs Due &amp; Recd'!$A$11:$IV$11))</definedName>
    <definedName name="ALLOC">[13]VLOOKUP!$A$2:$S$26</definedName>
    <definedName name="ALLPAGES" localSheetId="0">#REF!</definedName>
    <definedName name="ALLPAGES" localSheetId="1">#REF!</definedName>
    <definedName name="ALLPAGES" localSheetId="2">#REF!</definedName>
    <definedName name="ALLPAGES" localSheetId="3">#REF!</definedName>
    <definedName name="ALLPAGES" localSheetId="4">#REF!</definedName>
    <definedName name="ALLPAGES" localSheetId="5">#REF!</definedName>
    <definedName name="ALLPAGES" localSheetId="6">#REF!</definedName>
    <definedName name="ALLPAGES" localSheetId="7">#REF!</definedName>
    <definedName name="ALLPAGES">#REF!</definedName>
    <definedName name="ANGINC" localSheetId="0">#REF!</definedName>
    <definedName name="ANGINC" localSheetId="1">#REF!</definedName>
    <definedName name="ANGINC" localSheetId="2">#REF!</definedName>
    <definedName name="ANGINC" localSheetId="3">#REF!</definedName>
    <definedName name="ANGINC" localSheetId="4">#REF!</definedName>
    <definedName name="ANGINC" localSheetId="5">#REF!</definedName>
    <definedName name="ANGINC" localSheetId="6">#REF!</definedName>
    <definedName name="ANGINC" localSheetId="7">#REF!</definedName>
    <definedName name="ANGINC">#REF!</definedName>
    <definedName name="ANNPCT" localSheetId="0">#REF!</definedName>
    <definedName name="ANNPCT" localSheetId="1">#REF!</definedName>
    <definedName name="ANNPCT" localSheetId="2">#REF!</definedName>
    <definedName name="ANNPCT" localSheetId="3">#REF!</definedName>
    <definedName name="ANNPCT" localSheetId="4">#REF!</definedName>
    <definedName name="ANNPCT" localSheetId="5">#REF!</definedName>
    <definedName name="ANNPCT" localSheetId="6">#REF!</definedName>
    <definedName name="ANNPCT" localSheetId="7">#REF!</definedName>
    <definedName name="ANNPCT">#REF!</definedName>
    <definedName name="ANNPCTANG" localSheetId="0">#REF!</definedName>
    <definedName name="ANNPCTANG" localSheetId="1">#REF!</definedName>
    <definedName name="ANNPCTANG" localSheetId="2">#REF!</definedName>
    <definedName name="ANNPCTANG" localSheetId="3">#REF!</definedName>
    <definedName name="ANNPCTANG" localSheetId="4">#REF!</definedName>
    <definedName name="ANNPCTANG" localSheetId="5">#REF!</definedName>
    <definedName name="ANNPCTANG" localSheetId="6">#REF!</definedName>
    <definedName name="ANNPCTANG" localSheetId="7">#REF!</definedName>
    <definedName name="ANNPCTANG">#REF!</definedName>
    <definedName name="Application_Fees">[8]Inputs!$B$50</definedName>
    <definedName name="AR" localSheetId="0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7">#REF!</definedName>
    <definedName name="AR">#REF!</definedName>
    <definedName name="AUTO11" localSheetId="0">#REF!</definedName>
    <definedName name="AUTO11" localSheetId="1">#REF!</definedName>
    <definedName name="AUTO11" localSheetId="2">#REF!</definedName>
    <definedName name="AUTO11" localSheetId="3">#REF!</definedName>
    <definedName name="AUTO11" localSheetId="4">#REF!</definedName>
    <definedName name="AUTO11" localSheetId="5">#REF!</definedName>
    <definedName name="AUTO11" localSheetId="6">#REF!</definedName>
    <definedName name="AUTO11" localSheetId="7">#REF!</definedName>
    <definedName name="AUTO11">#REF!</definedName>
    <definedName name="AUTO12" localSheetId="0">#REF!</definedName>
    <definedName name="AUTO12" localSheetId="1">#REF!</definedName>
    <definedName name="AUTO12" localSheetId="2">#REF!</definedName>
    <definedName name="AUTO12" localSheetId="3">#REF!</definedName>
    <definedName name="AUTO12" localSheetId="4">#REF!</definedName>
    <definedName name="AUTO12" localSheetId="5">#REF!</definedName>
    <definedName name="AUTO12" localSheetId="6">#REF!</definedName>
    <definedName name="AUTO12" localSheetId="7">#REF!</definedName>
    <definedName name="AUTO12">#REF!</definedName>
    <definedName name="AUTO14" localSheetId="0">#REF!</definedName>
    <definedName name="AUTO14" localSheetId="1">#REF!</definedName>
    <definedName name="AUTO14" localSheetId="2">#REF!</definedName>
    <definedName name="AUTO14" localSheetId="3">#REF!</definedName>
    <definedName name="AUTO14" localSheetId="4">#REF!</definedName>
    <definedName name="AUTO14" localSheetId="5">#REF!</definedName>
    <definedName name="AUTO14" localSheetId="6">#REF!</definedName>
    <definedName name="AUTO14" localSheetId="7">#REF!</definedName>
    <definedName name="AUTO14">#REF!</definedName>
    <definedName name="AUTO15" localSheetId="0">#REF!</definedName>
    <definedName name="AUTO15" localSheetId="1">#REF!</definedName>
    <definedName name="AUTO15" localSheetId="2">#REF!</definedName>
    <definedName name="AUTO15" localSheetId="3">#REF!</definedName>
    <definedName name="AUTO15" localSheetId="4">#REF!</definedName>
    <definedName name="AUTO15" localSheetId="5">#REF!</definedName>
    <definedName name="AUTO15" localSheetId="6">#REF!</definedName>
    <definedName name="AUTO15" localSheetId="7">#REF!</definedName>
    <definedName name="AUTO15">#REF!</definedName>
    <definedName name="AUTO16" localSheetId="0">#REF!</definedName>
    <definedName name="AUTO16" localSheetId="1">#REF!</definedName>
    <definedName name="AUTO16" localSheetId="2">#REF!</definedName>
    <definedName name="AUTO16" localSheetId="3">#REF!</definedName>
    <definedName name="AUTO16" localSheetId="4">#REF!</definedName>
    <definedName name="AUTO16" localSheetId="5">#REF!</definedName>
    <definedName name="AUTO16" localSheetId="6">#REF!</definedName>
    <definedName name="AUTO16" localSheetId="7">#REF!</definedName>
    <definedName name="AUTO16">#REF!</definedName>
    <definedName name="AUTO17" localSheetId="0">#REF!</definedName>
    <definedName name="AUTO17" localSheetId="1">#REF!</definedName>
    <definedName name="AUTO17" localSheetId="2">#REF!</definedName>
    <definedName name="AUTO17" localSheetId="3">#REF!</definedName>
    <definedName name="AUTO17" localSheetId="4">#REF!</definedName>
    <definedName name="AUTO17" localSheetId="5">#REF!</definedName>
    <definedName name="AUTO17" localSheetId="6">#REF!</definedName>
    <definedName name="AUTO17" localSheetId="7">#REF!</definedName>
    <definedName name="AUTO17">#REF!</definedName>
    <definedName name="AUTO18" localSheetId="0">#REF!</definedName>
    <definedName name="AUTO18" localSheetId="1">#REF!</definedName>
    <definedName name="AUTO18" localSheetId="2">#REF!</definedName>
    <definedName name="AUTO18" localSheetId="3">#REF!</definedName>
    <definedName name="AUTO18" localSheetId="4">#REF!</definedName>
    <definedName name="AUTO18" localSheetId="5">#REF!</definedName>
    <definedName name="AUTO18" localSheetId="6">#REF!</definedName>
    <definedName name="AUTO18" localSheetId="7">#REF!</definedName>
    <definedName name="AUTO18">#REF!</definedName>
    <definedName name="AUTO20" localSheetId="0">#REF!</definedName>
    <definedName name="AUTO20" localSheetId="1">#REF!</definedName>
    <definedName name="AUTO20" localSheetId="2">#REF!</definedName>
    <definedName name="AUTO20" localSheetId="3">#REF!</definedName>
    <definedName name="AUTO20" localSheetId="4">#REF!</definedName>
    <definedName name="AUTO20" localSheetId="5">#REF!</definedName>
    <definedName name="AUTO20" localSheetId="6">#REF!</definedName>
    <definedName name="AUTO20" localSheetId="7">#REF!</definedName>
    <definedName name="AUTO20">#REF!</definedName>
    <definedName name="AUTO22" localSheetId="0">#REF!</definedName>
    <definedName name="AUTO22" localSheetId="1">#REF!</definedName>
    <definedName name="AUTO22" localSheetId="2">#REF!</definedName>
    <definedName name="AUTO22" localSheetId="3">#REF!</definedName>
    <definedName name="AUTO22" localSheetId="4">#REF!</definedName>
    <definedName name="AUTO22" localSheetId="5">#REF!</definedName>
    <definedName name="AUTO22" localSheetId="6">#REF!</definedName>
    <definedName name="AUTO22" localSheetId="7">#REF!</definedName>
    <definedName name="AUTO22">#REF!</definedName>
    <definedName name="AUTO32" localSheetId="0">#REF!</definedName>
    <definedName name="AUTO32" localSheetId="1">#REF!</definedName>
    <definedName name="AUTO32" localSheetId="2">#REF!</definedName>
    <definedName name="AUTO32" localSheetId="3">#REF!</definedName>
    <definedName name="AUTO32" localSheetId="4">#REF!</definedName>
    <definedName name="AUTO32" localSheetId="5">#REF!</definedName>
    <definedName name="AUTO32" localSheetId="6">#REF!</definedName>
    <definedName name="AUTO32" localSheetId="7">#REF!</definedName>
    <definedName name="AUTO32">#REF!</definedName>
    <definedName name="AUTO34" localSheetId="0">#REF!</definedName>
    <definedName name="AUTO34" localSheetId="1">#REF!</definedName>
    <definedName name="AUTO34" localSheetId="2">#REF!</definedName>
    <definedName name="AUTO34" localSheetId="3">#REF!</definedName>
    <definedName name="AUTO34" localSheetId="4">#REF!</definedName>
    <definedName name="AUTO34" localSheetId="5">#REF!</definedName>
    <definedName name="AUTO34" localSheetId="6">#REF!</definedName>
    <definedName name="AUTO34" localSheetId="7">#REF!</definedName>
    <definedName name="AUTO34">#REF!</definedName>
    <definedName name="AUTO35" localSheetId="0">#REF!</definedName>
    <definedName name="AUTO35" localSheetId="1">#REF!</definedName>
    <definedName name="AUTO35" localSheetId="2">#REF!</definedName>
    <definedName name="AUTO35" localSheetId="3">#REF!</definedName>
    <definedName name="AUTO35" localSheetId="4">#REF!</definedName>
    <definedName name="AUTO35" localSheetId="5">#REF!</definedName>
    <definedName name="AUTO35" localSheetId="6">#REF!</definedName>
    <definedName name="AUTO35" localSheetId="7">#REF!</definedName>
    <definedName name="AUTO35">#REF!</definedName>
    <definedName name="AUTO37" localSheetId="0">#REF!</definedName>
    <definedName name="AUTO37" localSheetId="1">#REF!</definedName>
    <definedName name="AUTO37" localSheetId="2">#REF!</definedName>
    <definedName name="AUTO37" localSheetId="3">#REF!</definedName>
    <definedName name="AUTO37" localSheetId="4">#REF!</definedName>
    <definedName name="AUTO37" localSheetId="5">#REF!</definedName>
    <definedName name="AUTO37" localSheetId="6">#REF!</definedName>
    <definedName name="AUTO37" localSheetId="7">#REF!</definedName>
    <definedName name="AUTO37">#REF!</definedName>
    <definedName name="AUTO38" localSheetId="0">#REF!</definedName>
    <definedName name="AUTO38" localSheetId="1">#REF!</definedName>
    <definedName name="AUTO38" localSheetId="2">#REF!</definedName>
    <definedName name="AUTO38" localSheetId="3">#REF!</definedName>
    <definedName name="AUTO38" localSheetId="4">#REF!</definedName>
    <definedName name="AUTO38" localSheetId="5">#REF!</definedName>
    <definedName name="AUTO38" localSheetId="6">#REF!</definedName>
    <definedName name="AUTO38" localSheetId="7">#REF!</definedName>
    <definedName name="AUTO38">#REF!</definedName>
    <definedName name="AUTO48" localSheetId="0">#REF!</definedName>
    <definedName name="AUTO48" localSheetId="1">#REF!</definedName>
    <definedName name="AUTO48" localSheetId="2">#REF!</definedName>
    <definedName name="AUTO48" localSheetId="3">#REF!</definedName>
    <definedName name="AUTO48" localSheetId="4">#REF!</definedName>
    <definedName name="AUTO48" localSheetId="5">#REF!</definedName>
    <definedName name="AUTO48" localSheetId="6">#REF!</definedName>
    <definedName name="AUTO48" localSheetId="7">#REF!</definedName>
    <definedName name="AUTO48">#REF!</definedName>
    <definedName name="AUTO51" localSheetId="0">#REF!</definedName>
    <definedName name="AUTO51" localSheetId="1">#REF!</definedName>
    <definedName name="AUTO51" localSheetId="2">#REF!</definedName>
    <definedName name="AUTO51" localSheetId="3">#REF!</definedName>
    <definedName name="AUTO51" localSheetId="4">#REF!</definedName>
    <definedName name="AUTO51" localSheetId="5">#REF!</definedName>
    <definedName name="AUTO51" localSheetId="6">#REF!</definedName>
    <definedName name="AUTO51" localSheetId="7">#REF!</definedName>
    <definedName name="AUTO51">#REF!</definedName>
    <definedName name="AUTO52" localSheetId="0">#REF!</definedName>
    <definedName name="AUTO52" localSheetId="1">#REF!</definedName>
    <definedName name="AUTO52" localSheetId="2">#REF!</definedName>
    <definedName name="AUTO52" localSheetId="3">#REF!</definedName>
    <definedName name="AUTO52" localSheetId="4">#REF!</definedName>
    <definedName name="AUTO52" localSheetId="5">#REF!</definedName>
    <definedName name="AUTO52" localSheetId="6">#REF!</definedName>
    <definedName name="AUTO52" localSheetId="7">#REF!</definedName>
    <definedName name="AUTO52">#REF!</definedName>
    <definedName name="AUTO53" localSheetId="0">#REF!</definedName>
    <definedName name="AUTO53" localSheetId="1">#REF!</definedName>
    <definedName name="AUTO53" localSheetId="2">#REF!</definedName>
    <definedName name="AUTO53" localSheetId="3">#REF!</definedName>
    <definedName name="AUTO53" localSheetId="4">#REF!</definedName>
    <definedName name="AUTO53" localSheetId="5">#REF!</definedName>
    <definedName name="AUTO53" localSheetId="6">#REF!</definedName>
    <definedName name="AUTO53" localSheetId="7">#REF!</definedName>
    <definedName name="AUTO53">#REF!</definedName>
    <definedName name="AVG_BANK_BAL">[14]EXH10!$A$1:$J$47</definedName>
    <definedName name="Avg_Mo_pmt">[8]Inputs!$B$7</definedName>
    <definedName name="AVGrate">'[15]AVG FXrates'!$B$4:$F$47</definedName>
    <definedName name="b" localSheetId="0" hidden="1">{"'Server Configuration'!$A$1:$DB$281"}</definedName>
    <definedName name="b" localSheetId="2" hidden="1">{"'Server Configuration'!$A$1:$DB$281"}</definedName>
    <definedName name="b" localSheetId="3" hidden="1">{"'Server Configuration'!$A$1:$DB$281"}</definedName>
    <definedName name="b" localSheetId="4" hidden="1">{"'Server Configuration'!$A$1:$DB$281"}</definedName>
    <definedName name="b" localSheetId="5" hidden="1">{"'Server Configuration'!$A$1:$DB$281"}</definedName>
    <definedName name="b" localSheetId="6" hidden="1">{"'Server Configuration'!$A$1:$DB$281"}</definedName>
    <definedName name="b" hidden="1">{"'Server Configuration'!$A$1:$DB$281"}</definedName>
    <definedName name="b_1" localSheetId="0" hidden="1">{"'Server Configuration'!$A$1:$DB$281"}</definedName>
    <definedName name="b_1" localSheetId="2" hidden="1">{"'Server Configuration'!$A$1:$DB$281"}</definedName>
    <definedName name="b_1" localSheetId="3" hidden="1">{"'Server Configuration'!$A$1:$DB$281"}</definedName>
    <definedName name="b_1" localSheetId="4" hidden="1">{"'Server Configuration'!$A$1:$DB$281"}</definedName>
    <definedName name="b_1" localSheetId="5" hidden="1">{"'Server Configuration'!$A$1:$DB$281"}</definedName>
    <definedName name="b_1" localSheetId="6" hidden="1">{"'Server Configuration'!$A$1:$DB$281"}</definedName>
    <definedName name="b_1" hidden="1">{"'Server Configuration'!$A$1:$DB$281"}</definedName>
    <definedName name="Bank" localSheetId="0">[16]Input!#REF!</definedName>
    <definedName name="Bank" localSheetId="1">[16]Input!#REF!</definedName>
    <definedName name="Bank" localSheetId="2">[16]Input!#REF!</definedName>
    <definedName name="Bank" localSheetId="3">[16]Input!#REF!</definedName>
    <definedName name="Bank" localSheetId="4">[16]Input!#REF!</definedName>
    <definedName name="Bank" localSheetId="5">[16]Input!#REF!</definedName>
    <definedName name="Bank" localSheetId="6">[16]Input!#REF!</definedName>
    <definedName name="Bank" localSheetId="7">[16]Input!#REF!</definedName>
    <definedName name="Bank">[16]Input!#REF!</definedName>
    <definedName name="base">'[17]Index A'!$C$16</definedName>
    <definedName name="Baseline" localSheetId="0">#REF!</definedName>
    <definedName name="Baseline" localSheetId="1">#REF!</definedName>
    <definedName name="Baseline" localSheetId="2">#REF!</definedName>
    <definedName name="Baseline" localSheetId="3">#REF!</definedName>
    <definedName name="Baseline" localSheetId="4">#REF!</definedName>
    <definedName name="Baseline" localSheetId="5">#REF!</definedName>
    <definedName name="Baseline" localSheetId="6">#REF!</definedName>
    <definedName name="Baseline" localSheetId="7">#REF!</definedName>
    <definedName name="Baseline">#REF!</definedName>
    <definedName name="bdate">'[18]Oper Rev&amp;Exp by Accts C2.1A'!$A$4</definedName>
    <definedName name="BENEFITS" localSheetId="0">#REF!</definedName>
    <definedName name="BENEFITS" localSheetId="1">#REF!</definedName>
    <definedName name="BENEFITS" localSheetId="2">#REF!</definedName>
    <definedName name="BENEFITS" localSheetId="3">#REF!</definedName>
    <definedName name="BENEFITS" localSheetId="4">#REF!</definedName>
    <definedName name="BENEFITS" localSheetId="5">#REF!</definedName>
    <definedName name="BENEFITS" localSheetId="6">#REF!</definedName>
    <definedName name="BENEFITS" localSheetId="7">#REF!</definedName>
    <definedName name="BENEFITS">#REF!</definedName>
    <definedName name="Binputrusum">'[10]L Graph (Data)'!$A$97:$DS$109</definedName>
    <definedName name="binputsum">'[11]L Graph (Data)'!$A$19:$DS$29</definedName>
    <definedName name="binputsumru">'[19]L Graph (Data)'!$A$91:$DS$105</definedName>
    <definedName name="binputvol">'[19]L Graph (Data)'!$A$21:$DS$34</definedName>
    <definedName name="blip" localSheetId="0" hidden="1">{"'Server Configuration'!$A$1:$DB$281"}</definedName>
    <definedName name="blip" localSheetId="2" hidden="1">{"'Server Configuration'!$A$1:$DB$281"}</definedName>
    <definedName name="blip" localSheetId="3" hidden="1">{"'Server Configuration'!$A$1:$DB$281"}</definedName>
    <definedName name="blip" localSheetId="4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blip_1" localSheetId="0" hidden="1">{"'Server Configuration'!$A$1:$DB$281"}</definedName>
    <definedName name="blip_1" localSheetId="2" hidden="1">{"'Server Configuration'!$A$1:$DB$281"}</definedName>
    <definedName name="blip_1" localSheetId="3" hidden="1">{"'Server Configuration'!$A$1:$DB$281"}</definedName>
    <definedName name="blip_1" localSheetId="4" hidden="1">{"'Server Configuration'!$A$1:$DB$281"}</definedName>
    <definedName name="blip_1" localSheetId="5" hidden="1">{"'Server Configuration'!$A$1:$DB$281"}</definedName>
    <definedName name="blip_1" localSheetId="6" hidden="1">{"'Server Configuration'!$A$1:$DB$281"}</definedName>
    <definedName name="blip_1" hidden="1">{"'Server Configuration'!$A$1:$DB$281"}</definedName>
    <definedName name="blip_2" localSheetId="0" hidden="1">{"'Server Configuration'!$A$1:$DB$281"}</definedName>
    <definedName name="blip_2" localSheetId="2" hidden="1">{"'Server Configuration'!$A$1:$DB$281"}</definedName>
    <definedName name="blip_2" localSheetId="3" hidden="1">{"'Server Configuration'!$A$1:$DB$281"}</definedName>
    <definedName name="blip_2" localSheetId="4" hidden="1">{"'Server Configuration'!$A$1:$DB$281"}</definedName>
    <definedName name="blip_2" localSheetId="5" hidden="1">{"'Server Configuration'!$A$1:$DB$281"}</definedName>
    <definedName name="blip_2" localSheetId="6" hidden="1">{"'Server Configuration'!$A$1:$DB$281"}</definedName>
    <definedName name="blip_2" hidden="1">{"'Server Configuration'!$A$1:$DB$281"}</definedName>
    <definedName name="blort" localSheetId="0">#REF!</definedName>
    <definedName name="blort" localSheetId="1">#REF!</definedName>
    <definedName name="blort" localSheetId="2">#REF!</definedName>
    <definedName name="blort" localSheetId="3">#REF!</definedName>
    <definedName name="blort" localSheetId="4">#REF!</definedName>
    <definedName name="blort" localSheetId="5">#REF!</definedName>
    <definedName name="blort" localSheetId="6">#REF!</definedName>
    <definedName name="blort" localSheetId="7">#REF!</definedName>
    <definedName name="blort">#REF!</definedName>
    <definedName name="BMSGRADE">[20]Assumptions!$J$8:$J$21</definedName>
    <definedName name="BOB" localSheetId="0">#REF!</definedName>
    <definedName name="BOB" localSheetId="1">#REF!</definedName>
    <definedName name="BOB" localSheetId="2">#REF!</definedName>
    <definedName name="BOB" localSheetId="3">#REF!</definedName>
    <definedName name="BOB" localSheetId="4">#REF!</definedName>
    <definedName name="BOB" localSheetId="5">#REF!</definedName>
    <definedName name="BOB" localSheetId="6">#REF!</definedName>
    <definedName name="BOB" localSheetId="7">#REF!</definedName>
    <definedName name="BOB">#REF!</definedName>
    <definedName name="BTU">[21]Input!$B$11</definedName>
    <definedName name="ByTower" localSheetId="0">#REF!</definedName>
    <definedName name="ByTower" localSheetId="1">#REF!</definedName>
    <definedName name="ByTower" localSheetId="2">#REF!</definedName>
    <definedName name="ByTower" localSheetId="3">#REF!</definedName>
    <definedName name="ByTower" localSheetId="4">#REF!</definedName>
    <definedName name="ByTower" localSheetId="5">#REF!</definedName>
    <definedName name="ByTower" localSheetId="6">#REF!</definedName>
    <definedName name="ByTower" localSheetId="7">#REF!</definedName>
    <definedName name="ByTower">#REF!</definedName>
    <definedName name="CALDEN" localSheetId="0">#REF!</definedName>
    <definedName name="CALDEN" localSheetId="1">#REF!</definedName>
    <definedName name="CALDEN" localSheetId="2">#REF!</definedName>
    <definedName name="CALDEN" localSheetId="3">#REF!</definedName>
    <definedName name="CALDEN" localSheetId="4">#REF!</definedName>
    <definedName name="CALDEN" localSheetId="5">#REF!</definedName>
    <definedName name="CALDEN" localSheetId="6">#REF!</definedName>
    <definedName name="CALDEN" localSheetId="7">#REF!</definedName>
    <definedName name="CALDEN">#REF!</definedName>
    <definedName name="Cap_Structure" localSheetId="0">#REF!</definedName>
    <definedName name="Cap_Structure" localSheetId="1">#REF!</definedName>
    <definedName name="Cap_Structure" localSheetId="2">#REF!</definedName>
    <definedName name="Cap_Structure" localSheetId="3">#REF!</definedName>
    <definedName name="Cap_Structure" localSheetId="4">#REF!</definedName>
    <definedName name="Cap_Structure" localSheetId="5">#REF!</definedName>
    <definedName name="Cap_Structure" localSheetId="6">#REF!</definedName>
    <definedName name="Cap_Structure" localSheetId="7">#REF!</definedName>
    <definedName name="Cap_Structure">#REF!</definedName>
    <definedName name="case">'[17]B-1 p.1 Summary (Base)'!$A$2</definedName>
    <definedName name="CCCfeeadj">'[11]L Graph (Data)'!$A$410:$DS$457</definedName>
    <definedName name="CCCvoladj">'[11]L Graph (Data)'!$A$359:$DS$406</definedName>
    <definedName name="Central_Call_Handling_Charge">'[22]Router Configuration'!$S$1</definedName>
    <definedName name="CHART32" localSheetId="0">#REF!</definedName>
    <definedName name="CHART32" localSheetId="1">#REF!</definedName>
    <definedName name="CHART32" localSheetId="2">#REF!</definedName>
    <definedName name="CHART32" localSheetId="3">#REF!</definedName>
    <definedName name="CHART32" localSheetId="4">#REF!</definedName>
    <definedName name="CHART32" localSheetId="5">#REF!</definedName>
    <definedName name="CHART32" localSheetId="6">#REF!</definedName>
    <definedName name="CHART32" localSheetId="7">#REF!</definedName>
    <definedName name="CHART32">#REF!</definedName>
    <definedName name="CHART34" localSheetId="0">#REF!</definedName>
    <definedName name="CHART34" localSheetId="1">#REF!</definedName>
    <definedName name="CHART34" localSheetId="2">#REF!</definedName>
    <definedName name="CHART34" localSheetId="3">#REF!</definedName>
    <definedName name="CHART34" localSheetId="4">#REF!</definedName>
    <definedName name="CHART34" localSheetId="5">#REF!</definedName>
    <definedName name="CHART34" localSheetId="6">#REF!</definedName>
    <definedName name="CHART34" localSheetId="7">#REF!</definedName>
    <definedName name="CHART34">#REF!</definedName>
    <definedName name="CHART35" localSheetId="0">#REF!</definedName>
    <definedName name="CHART35" localSheetId="1">#REF!</definedName>
    <definedName name="CHART35" localSheetId="2">#REF!</definedName>
    <definedName name="CHART35" localSheetId="3">#REF!</definedName>
    <definedName name="CHART35" localSheetId="4">#REF!</definedName>
    <definedName name="CHART35" localSheetId="5">#REF!</definedName>
    <definedName name="CHART35" localSheetId="6">#REF!</definedName>
    <definedName name="CHART35" localSheetId="7">#REF!</definedName>
    <definedName name="CHART35">#REF!</definedName>
    <definedName name="CHART37" localSheetId="0">#REF!</definedName>
    <definedName name="CHART37" localSheetId="1">#REF!</definedName>
    <definedName name="CHART37" localSheetId="2">#REF!</definedName>
    <definedName name="CHART37" localSheetId="3">#REF!</definedName>
    <definedName name="CHART37" localSheetId="4">#REF!</definedName>
    <definedName name="CHART37" localSheetId="5">#REF!</definedName>
    <definedName name="CHART37" localSheetId="6">#REF!</definedName>
    <definedName name="CHART37" localSheetId="7">#REF!</definedName>
    <definedName name="CHART37">#REF!</definedName>
    <definedName name="CHART38" localSheetId="0">#REF!</definedName>
    <definedName name="CHART38" localSheetId="1">#REF!</definedName>
    <definedName name="CHART38" localSheetId="2">#REF!</definedName>
    <definedName name="CHART38" localSheetId="3">#REF!</definedName>
    <definedName name="CHART38" localSheetId="4">#REF!</definedName>
    <definedName name="CHART38" localSheetId="5">#REF!</definedName>
    <definedName name="CHART38" localSheetId="6">#REF!</definedName>
    <definedName name="CHART38" localSheetId="7">#REF!</definedName>
    <definedName name="CHART38">#REF!</definedName>
    <definedName name="CInputChg">'[10]L Graph (Data)'!$A$41:$IV$56</definedName>
    <definedName name="Cinputvol">'[19]L Graph (Data)'!$A$38:$DS$51</definedName>
    <definedName name="Clarification" localSheetId="0">#REF!</definedName>
    <definedName name="Clarification" localSheetId="1">#REF!</definedName>
    <definedName name="Clarification" localSheetId="2">#REF!</definedName>
    <definedName name="Clarification" localSheetId="3">#REF!</definedName>
    <definedName name="Clarification" localSheetId="4">#REF!</definedName>
    <definedName name="Clarification" localSheetId="5">#REF!</definedName>
    <definedName name="Clarification" localSheetId="6">#REF!</definedName>
    <definedName name="Clarification" localSheetId="7">#REF!</definedName>
    <definedName name="Clarification">#REF!</definedName>
    <definedName name="co">'[17]Index A'!$A$10</definedName>
    <definedName name="COLUMN1" localSheetId="0">#REF!</definedName>
    <definedName name="COLUMN1" localSheetId="1">#REF!</definedName>
    <definedName name="COLUMN1" localSheetId="2">#REF!</definedName>
    <definedName name="COLUMN1" localSheetId="3">#REF!</definedName>
    <definedName name="COLUMN1" localSheetId="4">#REF!</definedName>
    <definedName name="COLUMN1" localSheetId="5">#REF!</definedName>
    <definedName name="COLUMN1" localSheetId="6">#REF!</definedName>
    <definedName name="COLUMN1" localSheetId="7">#REF!</definedName>
    <definedName name="COLUMN1">#REF!</definedName>
    <definedName name="COLUMN2" localSheetId="0">#REF!</definedName>
    <definedName name="COLUMN2" localSheetId="1">#REF!</definedName>
    <definedName name="COLUMN2" localSheetId="2">#REF!</definedName>
    <definedName name="COLUMN2" localSheetId="3">#REF!</definedName>
    <definedName name="COLUMN2" localSheetId="4">#REF!</definedName>
    <definedName name="COLUMN2" localSheetId="5">#REF!</definedName>
    <definedName name="COLUMN2" localSheetId="6">#REF!</definedName>
    <definedName name="COLUMN2" localSheetId="7">#REF!</definedName>
    <definedName name="COLUMN2">#REF!</definedName>
    <definedName name="Commodity">[16]Input!$C$10</definedName>
    <definedName name="Companies" localSheetId="0">#REF!</definedName>
    <definedName name="Companies" localSheetId="1">#REF!</definedName>
    <definedName name="Companies" localSheetId="2">#REF!</definedName>
    <definedName name="Companies" localSheetId="3">#REF!</definedName>
    <definedName name="Companies" localSheetId="4">#REF!</definedName>
    <definedName name="Companies" localSheetId="5">#REF!</definedName>
    <definedName name="Companies" localSheetId="6">#REF!</definedName>
    <definedName name="Companies" localSheetId="7">#REF!</definedName>
    <definedName name="Companies">#REF!</definedName>
    <definedName name="company">'[18]Operating Income Summary C-1'!$A$1</definedName>
    <definedName name="CONAME">[16]B!$A$1</definedName>
    <definedName name="CONTENTS" localSheetId="0">#REF!</definedName>
    <definedName name="CONTENTS" localSheetId="1">#REF!</definedName>
    <definedName name="CONTENTS" localSheetId="2">#REF!</definedName>
    <definedName name="CONTENTS" localSheetId="3">#REF!</definedName>
    <definedName name="CONTENTS" localSheetId="4">#REF!</definedName>
    <definedName name="CONTENTS" localSheetId="5">#REF!</definedName>
    <definedName name="CONTENTS" localSheetId="6">#REF!</definedName>
    <definedName name="CONTENTS" localSheetId="7">#REF!</definedName>
    <definedName name="CONTENTS">#REF!</definedName>
    <definedName name="Criticality" localSheetId="0">#REF!</definedName>
    <definedName name="Criticality" localSheetId="1">#REF!</definedName>
    <definedName name="Criticality" localSheetId="2">#REF!</definedName>
    <definedName name="Criticality" localSheetId="3">#REF!</definedName>
    <definedName name="Criticality" localSheetId="4">#REF!</definedName>
    <definedName name="Criticality" localSheetId="5">#REF!</definedName>
    <definedName name="Criticality" localSheetId="6">#REF!</definedName>
    <definedName name="Criticality" localSheetId="7">#REF!</definedName>
    <definedName name="Criticality">#REF!</definedName>
    <definedName name="curr_cust_pmts">'[8]Payment Calculation'!$C$24</definedName>
    <definedName name="CUSTCHG" localSheetId="0">#REF!</definedName>
    <definedName name="CUSTCHG" localSheetId="1">#REF!</definedName>
    <definedName name="CUSTCHG" localSheetId="2">#REF!</definedName>
    <definedName name="CUSTCHG" localSheetId="3">#REF!</definedName>
    <definedName name="CUSTCHG" localSheetId="4">#REF!</definedName>
    <definedName name="CUSTCHG" localSheetId="5">#REF!</definedName>
    <definedName name="CUSTCHG" localSheetId="6">#REF!</definedName>
    <definedName name="CUSTCHG" localSheetId="7">#REF!</definedName>
    <definedName name="CUSTCHG">#REF!</definedName>
    <definedName name="CUSTCOM32" localSheetId="0">#REF!</definedName>
    <definedName name="CUSTCOM32" localSheetId="1">#REF!</definedName>
    <definedName name="CUSTCOM32" localSheetId="2">#REF!</definedName>
    <definedName name="CUSTCOM32" localSheetId="3">#REF!</definedName>
    <definedName name="CUSTCOM32" localSheetId="4">#REF!</definedName>
    <definedName name="CUSTCOM32" localSheetId="5">#REF!</definedName>
    <definedName name="CUSTCOM32" localSheetId="6">#REF!</definedName>
    <definedName name="CUSTCOM32" localSheetId="7">#REF!</definedName>
    <definedName name="CUSTCOM32">#REF!</definedName>
    <definedName name="CUSTCOM34" localSheetId="0">#REF!</definedName>
    <definedName name="CUSTCOM34" localSheetId="1">#REF!</definedName>
    <definedName name="CUSTCOM34" localSheetId="2">#REF!</definedName>
    <definedName name="CUSTCOM34" localSheetId="3">#REF!</definedName>
    <definedName name="CUSTCOM34" localSheetId="4">#REF!</definedName>
    <definedName name="CUSTCOM34" localSheetId="5">#REF!</definedName>
    <definedName name="CUSTCOM34" localSheetId="6">#REF!</definedName>
    <definedName name="CUSTCOM34" localSheetId="7">#REF!</definedName>
    <definedName name="CUSTCOM34">#REF!</definedName>
    <definedName name="CUSTCOM35" localSheetId="0">#REF!</definedName>
    <definedName name="CUSTCOM35" localSheetId="1">#REF!</definedName>
    <definedName name="CUSTCOM35" localSheetId="2">#REF!</definedName>
    <definedName name="CUSTCOM35" localSheetId="3">#REF!</definedName>
    <definedName name="CUSTCOM35" localSheetId="4">#REF!</definedName>
    <definedName name="CUSTCOM35" localSheetId="5">#REF!</definedName>
    <definedName name="CUSTCOM35" localSheetId="6">#REF!</definedName>
    <definedName name="CUSTCOM35" localSheetId="7">#REF!</definedName>
    <definedName name="CUSTCOM35">#REF!</definedName>
    <definedName name="CUSTCOM37" localSheetId="0">#REF!</definedName>
    <definedName name="CUSTCOM37" localSheetId="1">#REF!</definedName>
    <definedName name="CUSTCOM37" localSheetId="2">#REF!</definedName>
    <definedName name="CUSTCOM37" localSheetId="3">#REF!</definedName>
    <definedName name="CUSTCOM37" localSheetId="4">#REF!</definedName>
    <definedName name="CUSTCOM37" localSheetId="5">#REF!</definedName>
    <definedName name="CUSTCOM37" localSheetId="6">#REF!</definedName>
    <definedName name="CUSTCOM37" localSheetId="7">#REF!</definedName>
    <definedName name="CUSTCOM37">#REF!</definedName>
    <definedName name="CUSTCOM38" localSheetId="0">#REF!</definedName>
    <definedName name="CUSTCOM38" localSheetId="1">#REF!</definedName>
    <definedName name="CUSTCOM38" localSheetId="2">#REF!</definedName>
    <definedName name="CUSTCOM38" localSheetId="3">#REF!</definedName>
    <definedName name="CUSTCOM38" localSheetId="4">#REF!</definedName>
    <definedName name="CUSTCOM38" localSheetId="5">#REF!</definedName>
    <definedName name="CUSTCOM38" localSheetId="6">#REF!</definedName>
    <definedName name="CUSTCOM38" localSheetId="7">#REF!</definedName>
    <definedName name="CUSTCOM38">#REF!</definedName>
    <definedName name="CUSTGAS32" localSheetId="0">#REF!</definedName>
    <definedName name="CUSTGAS32" localSheetId="1">#REF!</definedName>
    <definedName name="CUSTGAS32" localSheetId="2">#REF!</definedName>
    <definedName name="CUSTGAS32" localSheetId="3">#REF!</definedName>
    <definedName name="CUSTGAS32" localSheetId="4">#REF!</definedName>
    <definedName name="CUSTGAS32" localSheetId="5">#REF!</definedName>
    <definedName name="CUSTGAS32" localSheetId="6">#REF!</definedName>
    <definedName name="CUSTGAS32" localSheetId="7">#REF!</definedName>
    <definedName name="CUSTGAS32">#REF!</definedName>
    <definedName name="CUSTGAS34" localSheetId="0">#REF!</definedName>
    <definedName name="CUSTGAS34" localSheetId="1">#REF!</definedName>
    <definedName name="CUSTGAS34" localSheetId="2">#REF!</definedName>
    <definedName name="CUSTGAS34" localSheetId="3">#REF!</definedName>
    <definedName name="CUSTGAS34" localSheetId="4">#REF!</definedName>
    <definedName name="CUSTGAS34" localSheetId="5">#REF!</definedName>
    <definedName name="CUSTGAS34" localSheetId="6">#REF!</definedName>
    <definedName name="CUSTGAS34" localSheetId="7">#REF!</definedName>
    <definedName name="CUSTGAS34">#REF!</definedName>
    <definedName name="CUSTGAS37" localSheetId="0">#REF!</definedName>
    <definedName name="CUSTGAS37" localSheetId="1">#REF!</definedName>
    <definedName name="CUSTGAS37" localSheetId="2">#REF!</definedName>
    <definedName name="CUSTGAS37" localSheetId="3">#REF!</definedName>
    <definedName name="CUSTGAS37" localSheetId="4">#REF!</definedName>
    <definedName name="CUSTGAS37" localSheetId="5">#REF!</definedName>
    <definedName name="CUSTGAS37" localSheetId="6">#REF!</definedName>
    <definedName name="CUSTGAS37" localSheetId="7">#REF!</definedName>
    <definedName name="CUSTGAS37">#REF!</definedName>
    <definedName name="CUSTHP32" localSheetId="0">#REF!</definedName>
    <definedName name="CUSTHP32" localSheetId="1">#REF!</definedName>
    <definedName name="CUSTHP32" localSheetId="2">#REF!</definedName>
    <definedName name="CUSTHP32" localSheetId="3">#REF!</definedName>
    <definedName name="CUSTHP32" localSheetId="4">#REF!</definedName>
    <definedName name="CUSTHP32" localSheetId="5">#REF!</definedName>
    <definedName name="CUSTHP32" localSheetId="6">#REF!</definedName>
    <definedName name="CUSTHP32" localSheetId="7">#REF!</definedName>
    <definedName name="CUSTHP32">#REF!</definedName>
    <definedName name="CUSTHP34" localSheetId="0">#REF!</definedName>
    <definedName name="CUSTHP34" localSheetId="1">#REF!</definedName>
    <definedName name="CUSTHP34" localSheetId="2">#REF!</definedName>
    <definedName name="CUSTHP34" localSheetId="3">#REF!</definedName>
    <definedName name="CUSTHP34" localSheetId="4">#REF!</definedName>
    <definedName name="CUSTHP34" localSheetId="5">#REF!</definedName>
    <definedName name="CUSTHP34" localSheetId="6">#REF!</definedName>
    <definedName name="CUSTHP34" localSheetId="7">#REF!</definedName>
    <definedName name="CUSTHP34">#REF!</definedName>
    <definedName name="CUSTHP35" localSheetId="0">#REF!</definedName>
    <definedName name="CUSTHP35" localSheetId="1">#REF!</definedName>
    <definedName name="CUSTHP35" localSheetId="2">#REF!</definedName>
    <definedName name="CUSTHP35" localSheetId="3">#REF!</definedName>
    <definedName name="CUSTHP35" localSheetId="4">#REF!</definedName>
    <definedName name="CUSTHP35" localSheetId="5">#REF!</definedName>
    <definedName name="CUSTHP35" localSheetId="6">#REF!</definedName>
    <definedName name="CUSTHP35" localSheetId="7">#REF!</definedName>
    <definedName name="CUSTHP35">#REF!</definedName>
    <definedName name="CUSTHP37" localSheetId="0">#REF!</definedName>
    <definedName name="CUSTHP37" localSheetId="1">#REF!</definedName>
    <definedName name="CUSTHP37" localSheetId="2">#REF!</definedName>
    <definedName name="CUSTHP37" localSheetId="3">#REF!</definedName>
    <definedName name="CUSTHP37" localSheetId="4">#REF!</definedName>
    <definedName name="CUSTHP37" localSheetId="5">#REF!</definedName>
    <definedName name="CUSTHP37" localSheetId="6">#REF!</definedName>
    <definedName name="CUSTHP37" localSheetId="7">#REF!</definedName>
    <definedName name="CUSTHP37">#REF!</definedName>
    <definedName name="CUSTHP38" localSheetId="0">#REF!</definedName>
    <definedName name="CUSTHP38" localSheetId="1">#REF!</definedName>
    <definedName name="CUSTHP38" localSheetId="2">#REF!</definedName>
    <definedName name="CUSTHP38" localSheetId="3">#REF!</definedName>
    <definedName name="CUSTHP38" localSheetId="4">#REF!</definedName>
    <definedName name="CUSTHP38" localSheetId="5">#REF!</definedName>
    <definedName name="CUSTHP38" localSheetId="6">#REF!</definedName>
    <definedName name="CUSTHP38" localSheetId="7">#REF!</definedName>
    <definedName name="CUSTHP38">#REF!</definedName>
    <definedName name="CUSTRES32" localSheetId="0">#REF!</definedName>
    <definedName name="CUSTRES32" localSheetId="1">#REF!</definedName>
    <definedName name="CUSTRES32" localSheetId="2">#REF!</definedName>
    <definedName name="CUSTRES32" localSheetId="3">#REF!</definedName>
    <definedName name="CUSTRES32" localSheetId="4">#REF!</definedName>
    <definedName name="CUSTRES32" localSheetId="5">#REF!</definedName>
    <definedName name="CUSTRES32" localSheetId="6">#REF!</definedName>
    <definedName name="CUSTRES32" localSheetId="7">#REF!</definedName>
    <definedName name="CUSTRES32">#REF!</definedName>
    <definedName name="CUSTRES34" localSheetId="0">#REF!</definedName>
    <definedName name="CUSTRES34" localSheetId="1">#REF!</definedName>
    <definedName name="CUSTRES34" localSheetId="2">#REF!</definedName>
    <definedName name="CUSTRES34" localSheetId="3">#REF!</definedName>
    <definedName name="CUSTRES34" localSheetId="4">#REF!</definedName>
    <definedName name="CUSTRES34" localSheetId="5">#REF!</definedName>
    <definedName name="CUSTRES34" localSheetId="6">#REF!</definedName>
    <definedName name="CUSTRES34" localSheetId="7">#REF!</definedName>
    <definedName name="CUSTRES34">#REF!</definedName>
    <definedName name="CUSTRES35" localSheetId="0">#REF!</definedName>
    <definedName name="CUSTRES35" localSheetId="1">#REF!</definedName>
    <definedName name="CUSTRES35" localSheetId="2">#REF!</definedName>
    <definedName name="CUSTRES35" localSheetId="3">#REF!</definedName>
    <definedName name="CUSTRES35" localSheetId="4">#REF!</definedName>
    <definedName name="CUSTRES35" localSheetId="5">#REF!</definedName>
    <definedName name="CUSTRES35" localSheetId="6">#REF!</definedName>
    <definedName name="CUSTRES35" localSheetId="7">#REF!</definedName>
    <definedName name="CUSTRES35">#REF!</definedName>
    <definedName name="CUSTRES37" localSheetId="0">#REF!</definedName>
    <definedName name="CUSTRES37" localSheetId="1">#REF!</definedName>
    <definedName name="CUSTRES37" localSheetId="2">#REF!</definedName>
    <definedName name="CUSTRES37" localSheetId="3">#REF!</definedName>
    <definedName name="CUSTRES37" localSheetId="4">#REF!</definedName>
    <definedName name="CUSTRES37" localSheetId="5">#REF!</definedName>
    <definedName name="CUSTRES37" localSheetId="6">#REF!</definedName>
    <definedName name="CUSTRES37" localSheetId="7">#REF!</definedName>
    <definedName name="CUSTRES37">#REF!</definedName>
    <definedName name="CUSTRES38" localSheetId="0">#REF!</definedName>
    <definedName name="CUSTRES38" localSheetId="1">#REF!</definedName>
    <definedName name="CUSTRES38" localSheetId="2">#REF!</definedName>
    <definedName name="CUSTRES38" localSheetId="3">#REF!</definedName>
    <definedName name="CUSTRES38" localSheetId="4">#REF!</definedName>
    <definedName name="CUSTRES38" localSheetId="5">#REF!</definedName>
    <definedName name="CUSTRES38" localSheetId="6">#REF!</definedName>
    <definedName name="CUSTRES38" localSheetId="7">#REF!</definedName>
    <definedName name="CUSTRES38">#REF!</definedName>
    <definedName name="CUSTRET16" localSheetId="0">#REF!</definedName>
    <definedName name="CUSTRET16" localSheetId="1">#REF!</definedName>
    <definedName name="CUSTRET16" localSheetId="2">#REF!</definedName>
    <definedName name="CUSTRET16" localSheetId="3">#REF!</definedName>
    <definedName name="CUSTRET16" localSheetId="4">#REF!</definedName>
    <definedName name="CUSTRET16" localSheetId="5">#REF!</definedName>
    <definedName name="CUSTRET16" localSheetId="6">#REF!</definedName>
    <definedName name="CUSTRET16" localSheetId="7">#REF!</definedName>
    <definedName name="CUSTRET16">#REF!</definedName>
    <definedName name="CUSTRET32" localSheetId="0">#REF!</definedName>
    <definedName name="CUSTRET32" localSheetId="1">#REF!</definedName>
    <definedName name="CUSTRET32" localSheetId="2">#REF!</definedName>
    <definedName name="CUSTRET32" localSheetId="3">#REF!</definedName>
    <definedName name="CUSTRET32" localSheetId="4">#REF!</definedName>
    <definedName name="CUSTRET32" localSheetId="5">#REF!</definedName>
    <definedName name="CUSTRET32" localSheetId="6">#REF!</definedName>
    <definedName name="CUSTRET32" localSheetId="7">#REF!</definedName>
    <definedName name="CUSTRET32">#REF!</definedName>
    <definedName name="CUSTRET34" localSheetId="0">#REF!</definedName>
    <definedName name="CUSTRET34" localSheetId="1">#REF!</definedName>
    <definedName name="CUSTRET34" localSheetId="2">#REF!</definedName>
    <definedName name="CUSTRET34" localSheetId="3">#REF!</definedName>
    <definedName name="CUSTRET34" localSheetId="4">#REF!</definedName>
    <definedName name="CUSTRET34" localSheetId="5">#REF!</definedName>
    <definedName name="CUSTRET34" localSheetId="6">#REF!</definedName>
    <definedName name="CUSTRET34" localSheetId="7">#REF!</definedName>
    <definedName name="CUSTRET34">#REF!</definedName>
    <definedName name="CUSTRET35" localSheetId="0">#REF!</definedName>
    <definedName name="CUSTRET35" localSheetId="1">#REF!</definedName>
    <definedName name="CUSTRET35" localSheetId="2">#REF!</definedName>
    <definedName name="CUSTRET35" localSheetId="3">#REF!</definedName>
    <definedName name="CUSTRET35" localSheetId="4">#REF!</definedName>
    <definedName name="CUSTRET35" localSheetId="5">#REF!</definedName>
    <definedName name="CUSTRET35" localSheetId="6">#REF!</definedName>
    <definedName name="CUSTRET35" localSheetId="7">#REF!</definedName>
    <definedName name="CUSTRET35">#REF!</definedName>
    <definedName name="CUSTRET37" localSheetId="0">#REF!</definedName>
    <definedName name="CUSTRET37" localSheetId="1">#REF!</definedName>
    <definedName name="CUSTRET37" localSheetId="2">#REF!</definedName>
    <definedName name="CUSTRET37" localSheetId="3">#REF!</definedName>
    <definedName name="CUSTRET37" localSheetId="4">#REF!</definedName>
    <definedName name="CUSTRET37" localSheetId="5">#REF!</definedName>
    <definedName name="CUSTRET37" localSheetId="6">#REF!</definedName>
    <definedName name="CUSTRET37" localSheetId="7">#REF!</definedName>
    <definedName name="CUSTRET37">#REF!</definedName>
    <definedName name="CUSTRET38" localSheetId="0">#REF!</definedName>
    <definedName name="CUSTRET38" localSheetId="1">#REF!</definedName>
    <definedName name="CUSTRET38" localSheetId="2">#REF!</definedName>
    <definedName name="CUSTRET38" localSheetId="3">#REF!</definedName>
    <definedName name="CUSTRET38" localSheetId="4">#REF!</definedName>
    <definedName name="CUSTRET38" localSheetId="5">#REF!</definedName>
    <definedName name="CUSTRET38" localSheetId="6">#REF!</definedName>
    <definedName name="CUSTRET38" localSheetId="7">#REF!</definedName>
    <definedName name="CUSTRET38">#REF!</definedName>
    <definedName name="CUSTRET43" localSheetId="0">#REF!</definedName>
    <definedName name="CUSTRET43" localSheetId="1">#REF!</definedName>
    <definedName name="CUSTRET43" localSheetId="2">#REF!</definedName>
    <definedName name="CUSTRET43" localSheetId="3">#REF!</definedName>
    <definedName name="CUSTRET43" localSheetId="4">#REF!</definedName>
    <definedName name="CUSTRET43" localSheetId="5">#REF!</definedName>
    <definedName name="CUSTRET43" localSheetId="6">#REF!</definedName>
    <definedName name="CUSTRET43" localSheetId="7">#REF!</definedName>
    <definedName name="CUSTRET43">#REF!</definedName>
    <definedName name="CUSTTRAN32" localSheetId="0">#REF!</definedName>
    <definedName name="CUSTTRAN32" localSheetId="1">#REF!</definedName>
    <definedName name="CUSTTRAN32" localSheetId="2">#REF!</definedName>
    <definedName name="CUSTTRAN32" localSheetId="3">#REF!</definedName>
    <definedName name="CUSTTRAN32" localSheetId="4">#REF!</definedName>
    <definedName name="CUSTTRAN32" localSheetId="5">#REF!</definedName>
    <definedName name="CUSTTRAN32" localSheetId="6">#REF!</definedName>
    <definedName name="CUSTTRAN32" localSheetId="7">#REF!</definedName>
    <definedName name="CUSTTRAN32">#REF!</definedName>
    <definedName name="CUSTTRAN34" localSheetId="0">#REF!</definedName>
    <definedName name="CUSTTRAN34" localSheetId="1">#REF!</definedName>
    <definedName name="CUSTTRAN34" localSheetId="2">#REF!</definedName>
    <definedName name="CUSTTRAN34" localSheetId="3">#REF!</definedName>
    <definedName name="CUSTTRAN34" localSheetId="4">#REF!</definedName>
    <definedName name="CUSTTRAN34" localSheetId="5">#REF!</definedName>
    <definedName name="CUSTTRAN34" localSheetId="6">#REF!</definedName>
    <definedName name="CUSTTRAN34" localSheetId="7">#REF!</definedName>
    <definedName name="CUSTTRAN34">#REF!</definedName>
    <definedName name="CUSTTRAN35" localSheetId="0">#REF!</definedName>
    <definedName name="CUSTTRAN35" localSheetId="1">#REF!</definedName>
    <definedName name="CUSTTRAN35" localSheetId="2">#REF!</definedName>
    <definedName name="CUSTTRAN35" localSheetId="3">#REF!</definedName>
    <definedName name="CUSTTRAN35" localSheetId="4">#REF!</definedName>
    <definedName name="CUSTTRAN35" localSheetId="5">#REF!</definedName>
    <definedName name="CUSTTRAN35" localSheetId="6">#REF!</definedName>
    <definedName name="CUSTTRAN35" localSheetId="7">#REF!</definedName>
    <definedName name="CUSTTRAN35">#REF!</definedName>
    <definedName name="CUSTTRAN37" localSheetId="0">#REF!</definedName>
    <definedName name="CUSTTRAN37" localSheetId="1">#REF!</definedName>
    <definedName name="CUSTTRAN37" localSheetId="2">#REF!</definedName>
    <definedName name="CUSTTRAN37" localSheetId="3">#REF!</definedName>
    <definedName name="CUSTTRAN37" localSheetId="4">#REF!</definedName>
    <definedName name="CUSTTRAN37" localSheetId="5">#REF!</definedName>
    <definedName name="CUSTTRAN37" localSheetId="6">#REF!</definedName>
    <definedName name="CUSTTRAN37" localSheetId="7">#REF!</definedName>
    <definedName name="CUSTTRAN37">#REF!</definedName>
    <definedName name="CUSTTRAN38" localSheetId="0">#REF!</definedName>
    <definedName name="CUSTTRAN38" localSheetId="1">#REF!</definedName>
    <definedName name="CUSTTRAN38" localSheetId="2">#REF!</definedName>
    <definedName name="CUSTTRAN38" localSheetId="3">#REF!</definedName>
    <definedName name="CUSTTRAN38" localSheetId="4">#REF!</definedName>
    <definedName name="CUSTTRAN38" localSheetId="5">#REF!</definedName>
    <definedName name="CUSTTRAN38" localSheetId="6">#REF!</definedName>
    <definedName name="CUSTTRAN38" localSheetId="7">#REF!</definedName>
    <definedName name="CUSTTRAN38">#REF!</definedName>
    <definedName name="CWC" localSheetId="0">'[6]Rev Def Sum'!#REF!</definedName>
    <definedName name="CWC" localSheetId="1">'[6]Rev Def Sum'!#REF!</definedName>
    <definedName name="CWC" localSheetId="2">'[6]Rev Def Sum'!#REF!</definedName>
    <definedName name="CWC" localSheetId="3">'[6]Rev Def Sum'!#REF!</definedName>
    <definedName name="CWC" localSheetId="4">'[6]Rev Def Sum'!#REF!</definedName>
    <definedName name="CWC" localSheetId="5">'[6]Rev Def Sum'!#REF!</definedName>
    <definedName name="CWC" localSheetId="6">'[6]Rev Def Sum'!#REF!</definedName>
    <definedName name="CWC" localSheetId="7">'[6]Rev Def Sum'!#REF!</definedName>
    <definedName name="CWC">'[6]Rev Def Sum'!#REF!</definedName>
    <definedName name="CWC_12_96" localSheetId="0">#REF!</definedName>
    <definedName name="CWC_12_96" localSheetId="1">#REF!</definedName>
    <definedName name="CWC_12_96" localSheetId="2">#REF!</definedName>
    <definedName name="CWC_12_96" localSheetId="3">#REF!</definedName>
    <definedName name="CWC_12_96" localSheetId="4">#REF!</definedName>
    <definedName name="CWC_12_96" localSheetId="5">#REF!</definedName>
    <definedName name="CWC_12_96" localSheetId="6">#REF!</definedName>
    <definedName name="CWC_12_96" localSheetId="7">#REF!</definedName>
    <definedName name="CWC_12_96">#REF!</definedName>
    <definedName name="CWC_12_97" localSheetId="0">#REF!</definedName>
    <definedName name="CWC_12_97" localSheetId="1">#REF!</definedName>
    <definedName name="CWC_12_97" localSheetId="2">#REF!</definedName>
    <definedName name="CWC_12_97" localSheetId="3">#REF!</definedName>
    <definedName name="CWC_12_97" localSheetId="4">#REF!</definedName>
    <definedName name="CWC_12_97" localSheetId="5">#REF!</definedName>
    <definedName name="CWC_12_97" localSheetId="6">#REF!</definedName>
    <definedName name="CWC_12_97" localSheetId="7">#REF!</definedName>
    <definedName name="CWC_12_97">#REF!</definedName>
    <definedName name="CWC_9_97" localSheetId="0">#REF!</definedName>
    <definedName name="CWC_9_97" localSheetId="1">#REF!</definedName>
    <definedName name="CWC_9_97" localSheetId="2">#REF!</definedName>
    <definedName name="CWC_9_97" localSheetId="3">#REF!</definedName>
    <definedName name="CWC_9_97" localSheetId="4">#REF!</definedName>
    <definedName name="CWC_9_97" localSheetId="5">#REF!</definedName>
    <definedName name="CWC_9_97" localSheetId="6">#REF!</definedName>
    <definedName name="CWC_9_97" localSheetId="7">#REF!</definedName>
    <definedName name="CWC_9_97">#REF!</definedName>
    <definedName name="D" localSheetId="0">{"'Server Configuration'!$A$1:$DB$281"}</definedName>
    <definedName name="D" localSheetId="2">{"'Server Configuration'!$A$1:$DB$281"}</definedName>
    <definedName name="D" localSheetId="3">{"'Server Configuration'!$A$1:$DB$281"}</definedName>
    <definedName name="D" localSheetId="4">{"'Server Configuration'!$A$1:$DB$281"}</definedName>
    <definedName name="D" localSheetId="5">{"'Server Configuration'!$A$1:$DB$281"}</definedName>
    <definedName name="D" localSheetId="6">{"'Server Configuration'!$A$1:$DB$281"}</definedName>
    <definedName name="D">{"'Server Configuration'!$A$1:$DB$281"}</definedName>
    <definedName name="D_1" localSheetId="0">{"'Server Configuration'!$A$1:$DB$281"}</definedName>
    <definedName name="D_1" localSheetId="2">{"'Server Configuration'!$A$1:$DB$281"}</definedName>
    <definedName name="D_1" localSheetId="3">{"'Server Configuration'!$A$1:$DB$281"}</definedName>
    <definedName name="D_1" localSheetId="4">{"'Server Configuration'!$A$1:$DB$281"}</definedName>
    <definedName name="D_1" localSheetId="5">{"'Server Configuration'!$A$1:$DB$281"}</definedName>
    <definedName name="D_1" localSheetId="6">{"'Server Configuration'!$A$1:$DB$281"}</definedName>
    <definedName name="D_1">{"'Server Configuration'!$A$1:$DB$281"}</definedName>
    <definedName name="D_2" localSheetId="0">{"'Server Configuration'!$A$1:$DB$281"}</definedName>
    <definedName name="D_2" localSheetId="2">{"'Server Configuration'!$A$1:$DB$281"}</definedName>
    <definedName name="D_2" localSheetId="3">{"'Server Configuration'!$A$1:$DB$281"}</definedName>
    <definedName name="D_2" localSheetId="4">{"'Server Configuration'!$A$1:$DB$281"}</definedName>
    <definedName name="D_2" localSheetId="5">{"'Server Configuration'!$A$1:$DB$281"}</definedName>
    <definedName name="D_2" localSheetId="6">{"'Server Configuration'!$A$1:$DB$281"}</definedName>
    <definedName name="D_2">{"'Server Configuration'!$A$1:$DB$281"}</definedName>
    <definedName name="da" localSheetId="0">{"'Server Configuration'!$A$1:$DB$281"}</definedName>
    <definedName name="da" localSheetId="2">{"'Server Configuration'!$A$1:$DB$281"}</definedName>
    <definedName name="da" localSheetId="3">{"'Server Configuration'!$A$1:$DB$281"}</definedName>
    <definedName name="da" localSheetId="4">{"'Server Configuration'!$A$1:$DB$281"}</definedName>
    <definedName name="da" localSheetId="5">{"'Server Configuration'!$A$1:$DB$281"}</definedName>
    <definedName name="da" localSheetId="6">{"'Server Configuration'!$A$1:$DB$281"}</definedName>
    <definedName name="da">{"'Server Configuration'!$A$1:$DB$281"}</definedName>
    <definedName name="da_1" localSheetId="0">{"'Server Configuration'!$A$1:$DB$281"}</definedName>
    <definedName name="da_1" localSheetId="2">{"'Server Configuration'!$A$1:$DB$281"}</definedName>
    <definedName name="da_1" localSheetId="3">{"'Server Configuration'!$A$1:$DB$281"}</definedName>
    <definedName name="da_1" localSheetId="4">{"'Server Configuration'!$A$1:$DB$281"}</definedName>
    <definedName name="da_1" localSheetId="5">{"'Server Configuration'!$A$1:$DB$281"}</definedName>
    <definedName name="da_1" localSheetId="6">{"'Server Configuration'!$A$1:$DB$281"}</definedName>
    <definedName name="da_1">{"'Server Configuration'!$A$1:$DB$281"}</definedName>
    <definedName name="dad" localSheetId="0" hidden="1">{"'Server Configuration'!$A$1:$DB$281"}</definedName>
    <definedName name="dad" localSheetId="2" hidden="1">{"'Server Configuration'!$A$1:$DB$281"}</definedName>
    <definedName name="dad" localSheetId="3" hidden="1">{"'Server Configuration'!$A$1:$DB$281"}</definedName>
    <definedName name="dad" localSheetId="4" hidden="1">{"'Server Configuration'!$A$1:$DB$281"}</definedName>
    <definedName name="dad" localSheetId="5" hidden="1">{"'Server Configuration'!$A$1:$DB$281"}</definedName>
    <definedName name="dad" localSheetId="6" hidden="1">{"'Server Configuration'!$A$1:$DB$281"}</definedName>
    <definedName name="dad" hidden="1">{"'Server Configuration'!$A$1:$DB$281"}</definedName>
    <definedName name="DATA2" localSheetId="0">#REF!</definedName>
    <definedName name="DATA2" localSheetId="1">#REF!</definedName>
    <definedName name="DATA2" localSheetId="2">#REF!</definedName>
    <definedName name="DATA2" localSheetId="3">#REF!</definedName>
    <definedName name="DATA2" localSheetId="4">#REF!</definedName>
    <definedName name="DATA2" localSheetId="5">#REF!</definedName>
    <definedName name="DATA2" localSheetId="6">#REF!</definedName>
    <definedName name="DATA2" localSheetId="7">#REF!</definedName>
    <definedName name="DATA2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date">'[23]Operating Income Summary C-1'!$A$4</definedName>
    <definedName name="dateb">'[17]B-1 p.1 Summary (Base)'!$A$4</definedName>
    <definedName name="datef">'[17]B-1 p.2 Summary (Forecast)'!$A$4</definedName>
    <definedName name="DAVE" localSheetId="0">'[2]E-2'!#REF!</definedName>
    <definedName name="DAVE" localSheetId="1">'[2]E-2'!#REF!</definedName>
    <definedName name="DAVE" localSheetId="2">'[2]E-2'!#REF!</definedName>
    <definedName name="DAVE" localSheetId="3">'[2]E-2'!#REF!</definedName>
    <definedName name="DAVE" localSheetId="4">'[2]E-2'!#REF!</definedName>
    <definedName name="DAVE" localSheetId="5">'[2]E-2'!#REF!</definedName>
    <definedName name="DAVE" localSheetId="6">'[2]E-2'!#REF!</definedName>
    <definedName name="DAVE" localSheetId="7">'[2]E-2'!#REF!</definedName>
    <definedName name="DAVE">'[2]E-2'!#REF!</definedName>
    <definedName name="DC" localSheetId="0">[9]Sch2!#REF!</definedName>
    <definedName name="DC" localSheetId="1">[9]Sch2!#REF!</definedName>
    <definedName name="DC" localSheetId="2">[9]Sch2!#REF!</definedName>
    <definedName name="DC" localSheetId="3">[9]Sch2!#REF!</definedName>
    <definedName name="DC" localSheetId="4">[9]Sch2!#REF!</definedName>
    <definedName name="DC" localSheetId="5">[9]Sch2!#REF!</definedName>
    <definedName name="DC" localSheetId="6">[9]Sch2!#REF!</definedName>
    <definedName name="DC" localSheetId="7">[9]Sch2!#REF!</definedName>
    <definedName name="DC">[9]Sch2!#REF!</definedName>
    <definedName name="DEBT">[24]RORB!$B$2:$F$24</definedName>
    <definedName name="DEPPROD51" localSheetId="0">#REF!</definedName>
    <definedName name="DEPPROD51" localSheetId="1">#REF!</definedName>
    <definedName name="DEPPROD51" localSheetId="2">#REF!</definedName>
    <definedName name="DEPPROD51" localSheetId="3">#REF!</definedName>
    <definedName name="DEPPROD51" localSheetId="4">#REF!</definedName>
    <definedName name="DEPPROD51" localSheetId="5">#REF!</definedName>
    <definedName name="DEPPROD51" localSheetId="6">#REF!</definedName>
    <definedName name="DEPPROD51" localSheetId="7">#REF!</definedName>
    <definedName name="DEPPROD51">#REF!</definedName>
    <definedName name="DEPR" localSheetId="0">#REF!</definedName>
    <definedName name="DEPR" localSheetId="1">#REF!</definedName>
    <definedName name="DEPR" localSheetId="2">#REF!</definedName>
    <definedName name="DEPR" localSheetId="3">#REF!</definedName>
    <definedName name="DEPR" localSheetId="4">#REF!</definedName>
    <definedName name="DEPR" localSheetId="5">#REF!</definedName>
    <definedName name="DEPR" localSheetId="6">#REF!</definedName>
    <definedName name="DEPR" localSheetId="7">#REF!</definedName>
    <definedName name="DEPR">#REF!</definedName>
    <definedName name="DEPTOT11" localSheetId="0">#REF!</definedName>
    <definedName name="DEPTOT11" localSheetId="1">#REF!</definedName>
    <definedName name="DEPTOT11" localSheetId="2">#REF!</definedName>
    <definedName name="DEPTOT11" localSheetId="3">#REF!</definedName>
    <definedName name="DEPTOT11" localSheetId="4">#REF!</definedName>
    <definedName name="DEPTOT11" localSheetId="5">#REF!</definedName>
    <definedName name="DEPTOT11" localSheetId="6">#REF!</definedName>
    <definedName name="DEPTOT11" localSheetId="7">#REF!</definedName>
    <definedName name="DEPTOT11">#REF!</definedName>
    <definedName name="DEPTOT12" localSheetId="0">#REF!</definedName>
    <definedName name="DEPTOT12" localSheetId="1">#REF!</definedName>
    <definedName name="DEPTOT12" localSheetId="2">#REF!</definedName>
    <definedName name="DEPTOT12" localSheetId="3">#REF!</definedName>
    <definedName name="DEPTOT12" localSheetId="4">#REF!</definedName>
    <definedName name="DEPTOT12" localSheetId="5">#REF!</definedName>
    <definedName name="DEPTOT12" localSheetId="6">#REF!</definedName>
    <definedName name="DEPTOT12" localSheetId="7">#REF!</definedName>
    <definedName name="DEPTOT12">#REF!</definedName>
    <definedName name="DEPTOT14" localSheetId="0">#REF!</definedName>
    <definedName name="DEPTOT14" localSheetId="1">#REF!</definedName>
    <definedName name="DEPTOT14" localSheetId="2">#REF!</definedName>
    <definedName name="DEPTOT14" localSheetId="3">#REF!</definedName>
    <definedName name="DEPTOT14" localSheetId="4">#REF!</definedName>
    <definedName name="DEPTOT14" localSheetId="5">#REF!</definedName>
    <definedName name="DEPTOT14" localSheetId="6">#REF!</definedName>
    <definedName name="DEPTOT14" localSheetId="7">#REF!</definedName>
    <definedName name="DEPTOT14">#REF!</definedName>
    <definedName name="DEPTOT15" localSheetId="0">#REF!</definedName>
    <definedName name="DEPTOT15" localSheetId="1">#REF!</definedName>
    <definedName name="DEPTOT15" localSheetId="2">#REF!</definedName>
    <definedName name="DEPTOT15" localSheetId="3">#REF!</definedName>
    <definedName name="DEPTOT15" localSheetId="4">#REF!</definedName>
    <definedName name="DEPTOT15" localSheetId="5">#REF!</definedName>
    <definedName name="DEPTOT15" localSheetId="6">#REF!</definedName>
    <definedName name="DEPTOT15" localSheetId="7">#REF!</definedName>
    <definedName name="DEPTOT15">#REF!</definedName>
    <definedName name="DEPTOT16" localSheetId="0">#REF!</definedName>
    <definedName name="DEPTOT16" localSheetId="1">#REF!</definedName>
    <definedName name="DEPTOT16" localSheetId="2">#REF!</definedName>
    <definedName name="DEPTOT16" localSheetId="3">#REF!</definedName>
    <definedName name="DEPTOT16" localSheetId="4">#REF!</definedName>
    <definedName name="DEPTOT16" localSheetId="5">#REF!</definedName>
    <definedName name="DEPTOT16" localSheetId="6">#REF!</definedName>
    <definedName name="DEPTOT16" localSheetId="7">#REF!</definedName>
    <definedName name="DEPTOT16">#REF!</definedName>
    <definedName name="DEPTOT17" localSheetId="0">#REF!</definedName>
    <definedName name="DEPTOT17" localSheetId="1">#REF!</definedName>
    <definedName name="DEPTOT17" localSheetId="2">#REF!</definedName>
    <definedName name="DEPTOT17" localSheetId="3">#REF!</definedName>
    <definedName name="DEPTOT17" localSheetId="4">#REF!</definedName>
    <definedName name="DEPTOT17" localSheetId="5">#REF!</definedName>
    <definedName name="DEPTOT17" localSheetId="6">#REF!</definedName>
    <definedName name="DEPTOT17" localSheetId="7">#REF!</definedName>
    <definedName name="DEPTOT17">#REF!</definedName>
    <definedName name="DEPTOT18" localSheetId="0">#REF!</definedName>
    <definedName name="DEPTOT18" localSheetId="1">#REF!</definedName>
    <definedName name="DEPTOT18" localSheetId="2">#REF!</definedName>
    <definedName name="DEPTOT18" localSheetId="3">#REF!</definedName>
    <definedName name="DEPTOT18" localSheetId="4">#REF!</definedName>
    <definedName name="DEPTOT18" localSheetId="5">#REF!</definedName>
    <definedName name="DEPTOT18" localSheetId="6">#REF!</definedName>
    <definedName name="DEPTOT18" localSheetId="7">#REF!</definedName>
    <definedName name="DEPTOT18">#REF!</definedName>
    <definedName name="DEPTOT20" localSheetId="0">#REF!</definedName>
    <definedName name="DEPTOT20" localSheetId="1">#REF!</definedName>
    <definedName name="DEPTOT20" localSheetId="2">#REF!</definedName>
    <definedName name="DEPTOT20" localSheetId="3">#REF!</definedName>
    <definedName name="DEPTOT20" localSheetId="4">#REF!</definedName>
    <definedName name="DEPTOT20" localSheetId="5">#REF!</definedName>
    <definedName name="DEPTOT20" localSheetId="6">#REF!</definedName>
    <definedName name="DEPTOT20" localSheetId="7">#REF!</definedName>
    <definedName name="DEPTOT20">#REF!</definedName>
    <definedName name="DEPTOT22" localSheetId="0">#REF!</definedName>
    <definedName name="DEPTOT22" localSheetId="1">#REF!</definedName>
    <definedName name="DEPTOT22" localSheetId="2">#REF!</definedName>
    <definedName name="DEPTOT22" localSheetId="3">#REF!</definedName>
    <definedName name="DEPTOT22" localSheetId="4">#REF!</definedName>
    <definedName name="DEPTOT22" localSheetId="5">#REF!</definedName>
    <definedName name="DEPTOT22" localSheetId="6">#REF!</definedName>
    <definedName name="DEPTOT22" localSheetId="7">#REF!</definedName>
    <definedName name="DEPTOT22">#REF!</definedName>
    <definedName name="DEPTOT32" localSheetId="0">#REF!</definedName>
    <definedName name="DEPTOT32" localSheetId="1">#REF!</definedName>
    <definedName name="DEPTOT32" localSheetId="2">#REF!</definedName>
    <definedName name="DEPTOT32" localSheetId="3">#REF!</definedName>
    <definedName name="DEPTOT32" localSheetId="4">#REF!</definedName>
    <definedName name="DEPTOT32" localSheetId="5">#REF!</definedName>
    <definedName name="DEPTOT32" localSheetId="6">#REF!</definedName>
    <definedName name="DEPTOT32" localSheetId="7">#REF!</definedName>
    <definedName name="DEPTOT32">#REF!</definedName>
    <definedName name="DEPTOT34" localSheetId="0">#REF!</definedName>
    <definedName name="DEPTOT34" localSheetId="1">#REF!</definedName>
    <definedName name="DEPTOT34" localSheetId="2">#REF!</definedName>
    <definedName name="DEPTOT34" localSheetId="3">#REF!</definedName>
    <definedName name="DEPTOT34" localSheetId="4">#REF!</definedName>
    <definedName name="DEPTOT34" localSheetId="5">#REF!</definedName>
    <definedName name="DEPTOT34" localSheetId="6">#REF!</definedName>
    <definedName name="DEPTOT34" localSheetId="7">#REF!</definedName>
    <definedName name="DEPTOT34">#REF!</definedName>
    <definedName name="DEPTOT35" localSheetId="0">#REF!</definedName>
    <definedName name="DEPTOT35" localSheetId="1">#REF!</definedName>
    <definedName name="DEPTOT35" localSheetId="2">#REF!</definedName>
    <definedName name="DEPTOT35" localSheetId="3">#REF!</definedName>
    <definedName name="DEPTOT35" localSheetId="4">#REF!</definedName>
    <definedName name="DEPTOT35" localSheetId="5">#REF!</definedName>
    <definedName name="DEPTOT35" localSheetId="6">#REF!</definedName>
    <definedName name="DEPTOT35" localSheetId="7">#REF!</definedName>
    <definedName name="DEPTOT35">#REF!</definedName>
    <definedName name="DEPTOT37" localSheetId="0">#REF!</definedName>
    <definedName name="DEPTOT37" localSheetId="1">#REF!</definedName>
    <definedName name="DEPTOT37" localSheetId="2">#REF!</definedName>
    <definedName name="DEPTOT37" localSheetId="3">#REF!</definedName>
    <definedName name="DEPTOT37" localSheetId="4">#REF!</definedName>
    <definedName name="DEPTOT37" localSheetId="5">#REF!</definedName>
    <definedName name="DEPTOT37" localSheetId="6">#REF!</definedName>
    <definedName name="DEPTOT37" localSheetId="7">#REF!</definedName>
    <definedName name="DEPTOT37">#REF!</definedName>
    <definedName name="DEPTOT38" localSheetId="0">#REF!</definedName>
    <definedName name="DEPTOT38" localSheetId="1">#REF!</definedName>
    <definedName name="DEPTOT38" localSheetId="2">#REF!</definedName>
    <definedName name="DEPTOT38" localSheetId="3">#REF!</definedName>
    <definedName name="DEPTOT38" localSheetId="4">#REF!</definedName>
    <definedName name="DEPTOT38" localSheetId="5">#REF!</definedName>
    <definedName name="DEPTOT38" localSheetId="6">#REF!</definedName>
    <definedName name="DEPTOT38" localSheetId="7">#REF!</definedName>
    <definedName name="DEPTOT38">#REF!</definedName>
    <definedName name="DEPTOT45" localSheetId="0">#REF!</definedName>
    <definedName name="DEPTOT45" localSheetId="1">#REF!</definedName>
    <definedName name="DEPTOT45" localSheetId="2">#REF!</definedName>
    <definedName name="DEPTOT45" localSheetId="3">#REF!</definedName>
    <definedName name="DEPTOT45" localSheetId="4">#REF!</definedName>
    <definedName name="DEPTOT45" localSheetId="5">#REF!</definedName>
    <definedName name="DEPTOT45" localSheetId="6">#REF!</definedName>
    <definedName name="DEPTOT45" localSheetId="7">#REF!</definedName>
    <definedName name="DEPTOT45">#REF!</definedName>
    <definedName name="DEPTOT48" localSheetId="0">#REF!</definedName>
    <definedName name="DEPTOT48" localSheetId="1">#REF!</definedName>
    <definedName name="DEPTOT48" localSheetId="2">#REF!</definedName>
    <definedName name="DEPTOT48" localSheetId="3">#REF!</definedName>
    <definedName name="DEPTOT48" localSheetId="4">#REF!</definedName>
    <definedName name="DEPTOT48" localSheetId="5">#REF!</definedName>
    <definedName name="DEPTOT48" localSheetId="6">#REF!</definedName>
    <definedName name="DEPTOT48" localSheetId="7">#REF!</definedName>
    <definedName name="DEPTOT48">#REF!</definedName>
    <definedName name="DEPTOT51" localSheetId="0">#REF!</definedName>
    <definedName name="DEPTOT51" localSheetId="1">#REF!</definedName>
    <definedName name="DEPTOT51" localSheetId="2">#REF!</definedName>
    <definedName name="DEPTOT51" localSheetId="3">#REF!</definedName>
    <definedName name="DEPTOT51" localSheetId="4">#REF!</definedName>
    <definedName name="DEPTOT51" localSheetId="5">#REF!</definedName>
    <definedName name="DEPTOT51" localSheetId="6">#REF!</definedName>
    <definedName name="DEPTOT51" localSheetId="7">#REF!</definedName>
    <definedName name="DEPTOT51">#REF!</definedName>
    <definedName name="DEPTOT52" localSheetId="0">#REF!</definedName>
    <definedName name="DEPTOT52" localSheetId="1">#REF!</definedName>
    <definedName name="DEPTOT52" localSheetId="2">#REF!</definedName>
    <definedName name="DEPTOT52" localSheetId="3">#REF!</definedName>
    <definedName name="DEPTOT52" localSheetId="4">#REF!</definedName>
    <definedName name="DEPTOT52" localSheetId="5">#REF!</definedName>
    <definedName name="DEPTOT52" localSheetId="6">#REF!</definedName>
    <definedName name="DEPTOT52" localSheetId="7">#REF!</definedName>
    <definedName name="DEPTOT52">#REF!</definedName>
    <definedName name="DEPTOT53" localSheetId="0">#REF!</definedName>
    <definedName name="DEPTOT53" localSheetId="1">#REF!</definedName>
    <definedName name="DEPTOT53" localSheetId="2">#REF!</definedName>
    <definedName name="DEPTOT53" localSheetId="3">#REF!</definedName>
    <definedName name="DEPTOT53" localSheetId="4">#REF!</definedName>
    <definedName name="DEPTOT53" localSheetId="5">#REF!</definedName>
    <definedName name="DEPTOT53" localSheetId="6">#REF!</definedName>
    <definedName name="DEPTOT53" localSheetId="7">#REF!</definedName>
    <definedName name="DEPTOT53">#REF!</definedName>
    <definedName name="DIRBIL11" localSheetId="0">#REF!</definedName>
    <definedName name="DIRBIL11" localSheetId="1">#REF!</definedName>
    <definedName name="DIRBIL11" localSheetId="2">#REF!</definedName>
    <definedName name="DIRBIL11" localSheetId="3">#REF!</definedName>
    <definedName name="DIRBIL11" localSheetId="4">#REF!</definedName>
    <definedName name="DIRBIL11" localSheetId="5">#REF!</definedName>
    <definedName name="DIRBIL11" localSheetId="6">#REF!</definedName>
    <definedName name="DIRBIL11" localSheetId="7">#REF!</definedName>
    <definedName name="DIRBIL11">#REF!</definedName>
    <definedName name="DIRBIL14" localSheetId="0">#REF!</definedName>
    <definedName name="DIRBIL14" localSheetId="1">#REF!</definedName>
    <definedName name="DIRBIL14" localSheetId="2">#REF!</definedName>
    <definedName name="DIRBIL14" localSheetId="3">#REF!</definedName>
    <definedName name="DIRBIL14" localSheetId="4">#REF!</definedName>
    <definedName name="DIRBIL14" localSheetId="5">#REF!</definedName>
    <definedName name="DIRBIL14" localSheetId="6">#REF!</definedName>
    <definedName name="DIRBIL14" localSheetId="7">#REF!</definedName>
    <definedName name="DIRBIL14">#REF!</definedName>
    <definedName name="DIRBIL15" localSheetId="0">#REF!</definedName>
    <definedName name="DIRBIL15" localSheetId="1">#REF!</definedName>
    <definedName name="DIRBIL15" localSheetId="2">#REF!</definedName>
    <definedName name="DIRBIL15" localSheetId="3">#REF!</definedName>
    <definedName name="DIRBIL15" localSheetId="4">#REF!</definedName>
    <definedName name="DIRBIL15" localSheetId="5">#REF!</definedName>
    <definedName name="DIRBIL15" localSheetId="6">#REF!</definedName>
    <definedName name="DIRBIL15" localSheetId="7">#REF!</definedName>
    <definedName name="DIRBIL15">#REF!</definedName>
    <definedName name="DIRBIL16" localSheetId="0">#REF!</definedName>
    <definedName name="DIRBIL16" localSheetId="1">#REF!</definedName>
    <definedName name="DIRBIL16" localSheetId="2">#REF!</definedName>
    <definedName name="DIRBIL16" localSheetId="3">#REF!</definedName>
    <definedName name="DIRBIL16" localSheetId="4">#REF!</definedName>
    <definedName name="DIRBIL16" localSheetId="5">#REF!</definedName>
    <definedName name="DIRBIL16" localSheetId="6">#REF!</definedName>
    <definedName name="DIRBIL16" localSheetId="7">#REF!</definedName>
    <definedName name="DIRBIL16">#REF!</definedName>
    <definedName name="DIRBIL17" localSheetId="0">#REF!</definedName>
    <definedName name="DIRBIL17" localSheetId="1">#REF!</definedName>
    <definedName name="DIRBIL17" localSheetId="2">#REF!</definedName>
    <definedName name="DIRBIL17" localSheetId="3">#REF!</definedName>
    <definedName name="DIRBIL17" localSheetId="4">#REF!</definedName>
    <definedName name="DIRBIL17" localSheetId="5">#REF!</definedName>
    <definedName name="DIRBIL17" localSheetId="6">#REF!</definedName>
    <definedName name="DIRBIL17" localSheetId="7">#REF!</definedName>
    <definedName name="DIRBIL17">#REF!</definedName>
    <definedName name="DIRBIL18" localSheetId="0">#REF!</definedName>
    <definedName name="DIRBIL18" localSheetId="1">#REF!</definedName>
    <definedName name="DIRBIL18" localSheetId="2">#REF!</definedName>
    <definedName name="DIRBIL18" localSheetId="3">#REF!</definedName>
    <definedName name="DIRBIL18" localSheetId="4">#REF!</definedName>
    <definedName name="DIRBIL18" localSheetId="5">#REF!</definedName>
    <definedName name="DIRBIL18" localSheetId="6">#REF!</definedName>
    <definedName name="DIRBIL18" localSheetId="7">#REF!</definedName>
    <definedName name="DIRBIL18">#REF!</definedName>
    <definedName name="DIRBIL20" localSheetId="0">#REF!</definedName>
    <definedName name="DIRBIL20" localSheetId="1">#REF!</definedName>
    <definedName name="DIRBIL20" localSheetId="2">#REF!</definedName>
    <definedName name="DIRBIL20" localSheetId="3">#REF!</definedName>
    <definedName name="DIRBIL20" localSheetId="4">#REF!</definedName>
    <definedName name="DIRBIL20" localSheetId="5">#REF!</definedName>
    <definedName name="DIRBIL20" localSheetId="6">#REF!</definedName>
    <definedName name="DIRBIL20" localSheetId="7">#REF!</definedName>
    <definedName name="DIRBIL20">#REF!</definedName>
    <definedName name="DIRBIL22" localSheetId="0">#REF!</definedName>
    <definedName name="DIRBIL22" localSheetId="1">#REF!</definedName>
    <definedName name="DIRBIL22" localSheetId="2">#REF!</definedName>
    <definedName name="DIRBIL22" localSheetId="3">#REF!</definedName>
    <definedName name="DIRBIL22" localSheetId="4">#REF!</definedName>
    <definedName name="DIRBIL22" localSheetId="5">#REF!</definedName>
    <definedName name="DIRBIL22" localSheetId="6">#REF!</definedName>
    <definedName name="DIRBIL22" localSheetId="7">#REF!</definedName>
    <definedName name="DIRBIL22">#REF!</definedName>
    <definedName name="DIRBIL32" localSheetId="0">#REF!</definedName>
    <definedName name="DIRBIL32" localSheetId="1">#REF!</definedName>
    <definedName name="DIRBIL32" localSheetId="2">#REF!</definedName>
    <definedName name="DIRBIL32" localSheetId="3">#REF!</definedName>
    <definedName name="DIRBIL32" localSheetId="4">#REF!</definedName>
    <definedName name="DIRBIL32" localSheetId="5">#REF!</definedName>
    <definedName name="DIRBIL32" localSheetId="6">#REF!</definedName>
    <definedName name="DIRBIL32" localSheetId="7">#REF!</definedName>
    <definedName name="DIRBIL32">#REF!</definedName>
    <definedName name="DIRBIL34" localSheetId="0">#REF!</definedName>
    <definedName name="DIRBIL34" localSheetId="1">#REF!</definedName>
    <definedName name="DIRBIL34" localSheetId="2">#REF!</definedName>
    <definedName name="DIRBIL34" localSheetId="3">#REF!</definedName>
    <definedName name="DIRBIL34" localSheetId="4">#REF!</definedName>
    <definedName name="DIRBIL34" localSheetId="5">#REF!</definedName>
    <definedName name="DIRBIL34" localSheetId="6">#REF!</definedName>
    <definedName name="DIRBIL34" localSheetId="7">#REF!</definedName>
    <definedName name="DIRBIL34">#REF!</definedName>
    <definedName name="DIRBIL35" localSheetId="0">#REF!</definedName>
    <definedName name="DIRBIL35" localSheetId="1">#REF!</definedName>
    <definedName name="DIRBIL35" localSheetId="2">#REF!</definedName>
    <definedName name="DIRBIL35" localSheetId="3">#REF!</definedName>
    <definedName name="DIRBIL35" localSheetId="4">#REF!</definedName>
    <definedName name="DIRBIL35" localSheetId="5">#REF!</definedName>
    <definedName name="DIRBIL35" localSheetId="6">#REF!</definedName>
    <definedName name="DIRBIL35" localSheetId="7">#REF!</definedName>
    <definedName name="DIRBIL35">#REF!</definedName>
    <definedName name="DIRBIL37" localSheetId="0">#REF!</definedName>
    <definedName name="DIRBIL37" localSheetId="1">#REF!</definedName>
    <definedName name="DIRBIL37" localSheetId="2">#REF!</definedName>
    <definedName name="DIRBIL37" localSheetId="3">#REF!</definedName>
    <definedName name="DIRBIL37" localSheetId="4">#REF!</definedName>
    <definedName name="DIRBIL37" localSheetId="5">#REF!</definedName>
    <definedName name="DIRBIL37" localSheetId="6">#REF!</definedName>
    <definedName name="DIRBIL37" localSheetId="7">#REF!</definedName>
    <definedName name="DIRBIL37">#REF!</definedName>
    <definedName name="DIRBIL38" localSheetId="0">#REF!</definedName>
    <definedName name="DIRBIL38" localSheetId="1">#REF!</definedName>
    <definedName name="DIRBIL38" localSheetId="2">#REF!</definedName>
    <definedName name="DIRBIL38" localSheetId="3">#REF!</definedName>
    <definedName name="DIRBIL38" localSheetId="4">#REF!</definedName>
    <definedName name="DIRBIL38" localSheetId="5">#REF!</definedName>
    <definedName name="DIRBIL38" localSheetId="6">#REF!</definedName>
    <definedName name="DIRBIL38" localSheetId="7">#REF!</definedName>
    <definedName name="DIRBIL38">#REF!</definedName>
    <definedName name="DIRBIL43" localSheetId="0">#REF!</definedName>
    <definedName name="DIRBIL43" localSheetId="1">#REF!</definedName>
    <definedName name="DIRBIL43" localSheetId="2">#REF!</definedName>
    <definedName name="DIRBIL43" localSheetId="3">#REF!</definedName>
    <definedName name="DIRBIL43" localSheetId="4">#REF!</definedName>
    <definedName name="DIRBIL43" localSheetId="5">#REF!</definedName>
    <definedName name="DIRBIL43" localSheetId="6">#REF!</definedName>
    <definedName name="DIRBIL43" localSheetId="7">#REF!</definedName>
    <definedName name="DIRBIL43">#REF!</definedName>
    <definedName name="DIRBIL45" localSheetId="0">#REF!</definedName>
    <definedName name="DIRBIL45" localSheetId="1">#REF!</definedName>
    <definedName name="DIRBIL45" localSheetId="2">#REF!</definedName>
    <definedName name="DIRBIL45" localSheetId="3">#REF!</definedName>
    <definedName name="DIRBIL45" localSheetId="4">#REF!</definedName>
    <definedName name="DIRBIL45" localSheetId="5">#REF!</definedName>
    <definedName name="DIRBIL45" localSheetId="6">#REF!</definedName>
    <definedName name="DIRBIL45" localSheetId="7">#REF!</definedName>
    <definedName name="DIRBIL45">#REF!</definedName>
    <definedName name="DIRBIL48" localSheetId="0">#REF!</definedName>
    <definedName name="DIRBIL48" localSheetId="1">#REF!</definedName>
    <definedName name="DIRBIL48" localSheetId="2">#REF!</definedName>
    <definedName name="DIRBIL48" localSheetId="3">#REF!</definedName>
    <definedName name="DIRBIL48" localSheetId="4">#REF!</definedName>
    <definedName name="DIRBIL48" localSheetId="5">#REF!</definedName>
    <definedName name="DIRBIL48" localSheetId="6">#REF!</definedName>
    <definedName name="DIRBIL48" localSheetId="7">#REF!</definedName>
    <definedName name="DIRBIL48">#REF!</definedName>
    <definedName name="DIRBIL51" localSheetId="0">#REF!</definedName>
    <definedName name="DIRBIL51" localSheetId="1">#REF!</definedName>
    <definedName name="DIRBIL51" localSheetId="2">#REF!</definedName>
    <definedName name="DIRBIL51" localSheetId="3">#REF!</definedName>
    <definedName name="DIRBIL51" localSheetId="4">#REF!</definedName>
    <definedName name="DIRBIL51" localSheetId="5">#REF!</definedName>
    <definedName name="DIRBIL51" localSheetId="6">#REF!</definedName>
    <definedName name="DIRBIL51" localSheetId="7">#REF!</definedName>
    <definedName name="DIRBIL51">#REF!</definedName>
    <definedName name="DIRBIL52" localSheetId="0">#REF!</definedName>
    <definedName name="DIRBIL52" localSheetId="1">#REF!</definedName>
    <definedName name="DIRBIL52" localSheetId="2">#REF!</definedName>
    <definedName name="DIRBIL52" localSheetId="3">#REF!</definedName>
    <definedName name="DIRBIL52" localSheetId="4">#REF!</definedName>
    <definedName name="DIRBIL52" localSheetId="5">#REF!</definedName>
    <definedName name="DIRBIL52" localSheetId="6">#REF!</definedName>
    <definedName name="DIRBIL52" localSheetId="7">#REF!</definedName>
    <definedName name="DIRBIL52">#REF!</definedName>
    <definedName name="DIRBIL53" localSheetId="0">#REF!</definedName>
    <definedName name="DIRBIL53" localSheetId="1">#REF!</definedName>
    <definedName name="DIRBIL53" localSheetId="2">#REF!</definedName>
    <definedName name="DIRBIL53" localSheetId="3">#REF!</definedName>
    <definedName name="DIRBIL53" localSheetId="4">#REF!</definedName>
    <definedName name="DIRBIL53" localSheetId="5">#REF!</definedName>
    <definedName name="DIRBIL53" localSheetId="6">#REF!</definedName>
    <definedName name="DIRBIL53" localSheetId="7">#REF!</definedName>
    <definedName name="DIRBIL53">#REF!</definedName>
    <definedName name="DISTINC" localSheetId="0">#REF!</definedName>
    <definedName name="DISTINC" localSheetId="1">#REF!</definedName>
    <definedName name="DISTINC" localSheetId="2">#REF!</definedName>
    <definedName name="DISTINC" localSheetId="3">#REF!</definedName>
    <definedName name="DISTINC" localSheetId="4">#REF!</definedName>
    <definedName name="DISTINC" localSheetId="5">#REF!</definedName>
    <definedName name="DISTINC" localSheetId="6">#REF!</definedName>
    <definedName name="DISTINC" localSheetId="7">#REF!</definedName>
    <definedName name="DISTINC">#REF!</definedName>
    <definedName name="E_factor_amt">[8]Inputs!$B$32</definedName>
    <definedName name="EA">[8]Inputs!$B$8</definedName>
    <definedName name="EGC">[16]Input!$C$11</definedName>
    <definedName name="EGCDATE">[16]Input!$C$14</definedName>
    <definedName name="ENDrate">'[15]END FXrates'!$B$4:$F$46</definedName>
    <definedName name="Enrolled">[8]Inputs!$B$5</definedName>
    <definedName name="EQUITY">[24]RORB!$A$25:$G$49</definedName>
    <definedName name="Est_Enrollment">[8]Inputs!$B$17</definedName>
    <definedName name="EX3_SHT1" localSheetId="0">#REF!</definedName>
    <definedName name="EX3_SHT1" localSheetId="1">#REF!</definedName>
    <definedName name="EX3_SHT1" localSheetId="2">#REF!</definedName>
    <definedName name="EX3_SHT1" localSheetId="3">#REF!</definedName>
    <definedName name="EX3_SHT1" localSheetId="4">#REF!</definedName>
    <definedName name="EX3_SHT1" localSheetId="5">#REF!</definedName>
    <definedName name="EX3_SHT1" localSheetId="6">#REF!</definedName>
    <definedName name="EX3_SHT1" localSheetId="7">#REF!</definedName>
    <definedName name="EX3_SHT1">#REF!</definedName>
    <definedName name="EX3_SHT2" localSheetId="0">#REF!</definedName>
    <definedName name="EX3_SHT2" localSheetId="1">#REF!</definedName>
    <definedName name="EX3_SHT2" localSheetId="2">#REF!</definedName>
    <definedName name="EX3_SHT2" localSheetId="3">#REF!</definedName>
    <definedName name="EX3_SHT2" localSheetId="4">#REF!</definedName>
    <definedName name="EX3_SHT2" localSheetId="5">#REF!</definedName>
    <definedName name="EX3_SHT2" localSheetId="6">#REF!</definedName>
    <definedName name="EX3_SHT2" localSheetId="7">#REF!</definedName>
    <definedName name="EX3_SHT2">#REF!</definedName>
    <definedName name="EXPDIST32" localSheetId="0">#REF!</definedName>
    <definedName name="EXPDIST32" localSheetId="1">#REF!</definedName>
    <definedName name="EXPDIST32" localSheetId="2">#REF!</definedName>
    <definedName name="EXPDIST32" localSheetId="3">#REF!</definedName>
    <definedName name="EXPDIST32" localSheetId="4">#REF!</definedName>
    <definedName name="EXPDIST32" localSheetId="5">#REF!</definedName>
    <definedName name="EXPDIST32" localSheetId="6">#REF!</definedName>
    <definedName name="EXPDIST32" localSheetId="7">#REF!</definedName>
    <definedName name="EXPDIST32">#REF!</definedName>
    <definedName name="EXPDIST34" localSheetId="0">#REF!</definedName>
    <definedName name="EXPDIST34" localSheetId="1">#REF!</definedName>
    <definedName name="EXPDIST34" localSheetId="2">#REF!</definedName>
    <definedName name="EXPDIST34" localSheetId="3">#REF!</definedName>
    <definedName name="EXPDIST34" localSheetId="4">#REF!</definedName>
    <definedName name="EXPDIST34" localSheetId="5">#REF!</definedName>
    <definedName name="EXPDIST34" localSheetId="6">#REF!</definedName>
    <definedName name="EXPDIST34" localSheetId="7">#REF!</definedName>
    <definedName name="EXPDIST34">#REF!</definedName>
    <definedName name="EXPDIST35" localSheetId="0">#REF!</definedName>
    <definedName name="EXPDIST35" localSheetId="1">#REF!</definedName>
    <definedName name="EXPDIST35" localSheetId="2">#REF!</definedName>
    <definedName name="EXPDIST35" localSheetId="3">#REF!</definedName>
    <definedName name="EXPDIST35" localSheetId="4">#REF!</definedName>
    <definedName name="EXPDIST35" localSheetId="5">#REF!</definedName>
    <definedName name="EXPDIST35" localSheetId="6">#REF!</definedName>
    <definedName name="EXPDIST35" localSheetId="7">#REF!</definedName>
    <definedName name="EXPDIST35">#REF!</definedName>
    <definedName name="EXPDIST37" localSheetId="0">#REF!</definedName>
    <definedName name="EXPDIST37" localSheetId="1">#REF!</definedName>
    <definedName name="EXPDIST37" localSheetId="2">#REF!</definedName>
    <definedName name="EXPDIST37" localSheetId="3">#REF!</definedName>
    <definedName name="EXPDIST37" localSheetId="4">#REF!</definedName>
    <definedName name="EXPDIST37" localSheetId="5">#REF!</definedName>
    <definedName name="EXPDIST37" localSheetId="6">#REF!</definedName>
    <definedName name="EXPDIST37" localSheetId="7">#REF!</definedName>
    <definedName name="EXPDIST37">#REF!</definedName>
    <definedName name="EXPDIST38" localSheetId="0">#REF!</definedName>
    <definedName name="EXPDIST38" localSheetId="1">#REF!</definedName>
    <definedName name="EXPDIST38" localSheetId="2">#REF!</definedName>
    <definedName name="EXPDIST38" localSheetId="3">#REF!</definedName>
    <definedName name="EXPDIST38" localSheetId="4">#REF!</definedName>
    <definedName name="EXPDIST38" localSheetId="5">#REF!</definedName>
    <definedName name="EXPDIST38" localSheetId="6">#REF!</definedName>
    <definedName name="EXPDIST38" localSheetId="7">#REF!</definedName>
    <definedName name="EXPDIST38">#REF!</definedName>
    <definedName name="EXPENSES" localSheetId="0">#REF!</definedName>
    <definedName name="EXPENSES" localSheetId="1">#REF!</definedName>
    <definedName name="EXPENSES" localSheetId="2">#REF!</definedName>
    <definedName name="EXPENSES" localSheetId="3">#REF!</definedName>
    <definedName name="EXPENSES" localSheetId="4">#REF!</definedName>
    <definedName name="EXPENSES" localSheetId="5">#REF!</definedName>
    <definedName name="EXPENSES" localSheetId="6">#REF!</definedName>
    <definedName name="EXPENSES" localSheetId="7">#REF!</definedName>
    <definedName name="EXPENSES">#REF!</definedName>
    <definedName name="EXPFACTOR" localSheetId="0">#REF!</definedName>
    <definedName name="EXPFACTOR" localSheetId="1">#REF!</definedName>
    <definedName name="EXPFACTOR" localSheetId="2">#REF!</definedName>
    <definedName name="EXPFACTOR" localSheetId="3">#REF!</definedName>
    <definedName name="EXPFACTOR" localSheetId="4">#REF!</definedName>
    <definedName name="EXPFACTOR" localSheetId="5">#REF!</definedName>
    <definedName name="EXPFACTOR" localSheetId="6">#REF!</definedName>
    <definedName name="EXPFACTOR" localSheetId="7">#REF!</definedName>
    <definedName name="EXPFACTOR">#REF!</definedName>
    <definedName name="EXPPROD51" localSheetId="0">#REF!</definedName>
    <definedName name="EXPPROD51" localSheetId="1">#REF!</definedName>
    <definedName name="EXPPROD51" localSheetId="2">#REF!</definedName>
    <definedName name="EXPPROD51" localSheetId="3">#REF!</definedName>
    <definedName name="EXPPROD51" localSheetId="4">#REF!</definedName>
    <definedName name="EXPPROD51" localSheetId="5">#REF!</definedName>
    <definedName name="EXPPROD51" localSheetId="6">#REF!</definedName>
    <definedName name="EXPPROD51" localSheetId="7">#REF!</definedName>
    <definedName name="EXPPROD51">#REF!</definedName>
    <definedName name="EXPTOT11" localSheetId="0">#REF!</definedName>
    <definedName name="EXPTOT11" localSheetId="1">#REF!</definedName>
    <definedName name="EXPTOT11" localSheetId="2">#REF!</definedName>
    <definedName name="EXPTOT11" localSheetId="3">#REF!</definedName>
    <definedName name="EXPTOT11" localSheetId="4">#REF!</definedName>
    <definedName name="EXPTOT11" localSheetId="5">#REF!</definedName>
    <definedName name="EXPTOT11" localSheetId="6">#REF!</definedName>
    <definedName name="EXPTOT11" localSheetId="7">#REF!</definedName>
    <definedName name="EXPTOT11">#REF!</definedName>
    <definedName name="EXPTOT12" localSheetId="0">#REF!</definedName>
    <definedName name="EXPTOT12" localSheetId="1">#REF!</definedName>
    <definedName name="EXPTOT12" localSheetId="2">#REF!</definedName>
    <definedName name="EXPTOT12" localSheetId="3">#REF!</definedName>
    <definedName name="EXPTOT12" localSheetId="4">#REF!</definedName>
    <definedName name="EXPTOT12" localSheetId="5">#REF!</definedName>
    <definedName name="EXPTOT12" localSheetId="6">#REF!</definedName>
    <definedName name="EXPTOT12" localSheetId="7">#REF!</definedName>
    <definedName name="EXPTOT12">#REF!</definedName>
    <definedName name="EXPTOT14" localSheetId="0">#REF!</definedName>
    <definedName name="EXPTOT14" localSheetId="1">#REF!</definedName>
    <definedName name="EXPTOT14" localSheetId="2">#REF!</definedName>
    <definedName name="EXPTOT14" localSheetId="3">#REF!</definedName>
    <definedName name="EXPTOT14" localSheetId="4">#REF!</definedName>
    <definedName name="EXPTOT14" localSheetId="5">#REF!</definedName>
    <definedName name="EXPTOT14" localSheetId="6">#REF!</definedName>
    <definedName name="EXPTOT14" localSheetId="7">#REF!</definedName>
    <definedName name="EXPTOT14">#REF!</definedName>
    <definedName name="EXPTOT15" localSheetId="0">#REF!</definedName>
    <definedName name="EXPTOT15" localSheetId="1">#REF!</definedName>
    <definedName name="EXPTOT15" localSheetId="2">#REF!</definedName>
    <definedName name="EXPTOT15" localSheetId="3">#REF!</definedName>
    <definedName name="EXPTOT15" localSheetId="4">#REF!</definedName>
    <definedName name="EXPTOT15" localSheetId="5">#REF!</definedName>
    <definedName name="EXPTOT15" localSheetId="6">#REF!</definedName>
    <definedName name="EXPTOT15" localSheetId="7">#REF!</definedName>
    <definedName name="EXPTOT15">#REF!</definedName>
    <definedName name="EXPTOT16" localSheetId="0">#REF!</definedName>
    <definedName name="EXPTOT16" localSheetId="1">#REF!</definedName>
    <definedName name="EXPTOT16" localSheetId="2">#REF!</definedName>
    <definedName name="EXPTOT16" localSheetId="3">#REF!</definedName>
    <definedName name="EXPTOT16" localSheetId="4">#REF!</definedName>
    <definedName name="EXPTOT16" localSheetId="5">#REF!</definedName>
    <definedName name="EXPTOT16" localSheetId="6">#REF!</definedName>
    <definedName name="EXPTOT16" localSheetId="7">#REF!</definedName>
    <definedName name="EXPTOT16">#REF!</definedName>
    <definedName name="EXPTOT17" localSheetId="0">#REF!</definedName>
    <definedName name="EXPTOT17" localSheetId="1">#REF!</definedName>
    <definedName name="EXPTOT17" localSheetId="2">#REF!</definedName>
    <definedName name="EXPTOT17" localSheetId="3">#REF!</definedName>
    <definedName name="EXPTOT17" localSheetId="4">#REF!</definedName>
    <definedName name="EXPTOT17" localSheetId="5">#REF!</definedName>
    <definedName name="EXPTOT17" localSheetId="6">#REF!</definedName>
    <definedName name="EXPTOT17" localSheetId="7">#REF!</definedName>
    <definedName name="EXPTOT17">#REF!</definedName>
    <definedName name="EXPTOT18" localSheetId="0">#REF!</definedName>
    <definedName name="EXPTOT18" localSheetId="1">#REF!</definedName>
    <definedName name="EXPTOT18" localSheetId="2">#REF!</definedName>
    <definedName name="EXPTOT18" localSheetId="3">#REF!</definedName>
    <definedName name="EXPTOT18" localSheetId="4">#REF!</definedName>
    <definedName name="EXPTOT18" localSheetId="5">#REF!</definedName>
    <definedName name="EXPTOT18" localSheetId="6">#REF!</definedName>
    <definedName name="EXPTOT18" localSheetId="7">#REF!</definedName>
    <definedName name="EXPTOT18">#REF!</definedName>
    <definedName name="EXPTOT20" localSheetId="0">#REF!</definedName>
    <definedName name="EXPTOT20" localSheetId="1">#REF!</definedName>
    <definedName name="EXPTOT20" localSheetId="2">#REF!</definedName>
    <definedName name="EXPTOT20" localSheetId="3">#REF!</definedName>
    <definedName name="EXPTOT20" localSheetId="4">#REF!</definedName>
    <definedName name="EXPTOT20" localSheetId="5">#REF!</definedName>
    <definedName name="EXPTOT20" localSheetId="6">#REF!</definedName>
    <definedName name="EXPTOT20" localSheetId="7">#REF!</definedName>
    <definedName name="EXPTOT20">#REF!</definedName>
    <definedName name="EXPTOT22" localSheetId="0">#REF!</definedName>
    <definedName name="EXPTOT22" localSheetId="1">#REF!</definedName>
    <definedName name="EXPTOT22" localSheetId="2">#REF!</definedName>
    <definedName name="EXPTOT22" localSheetId="3">#REF!</definedName>
    <definedName name="EXPTOT22" localSheetId="4">#REF!</definedName>
    <definedName name="EXPTOT22" localSheetId="5">#REF!</definedName>
    <definedName name="EXPTOT22" localSheetId="6">#REF!</definedName>
    <definedName name="EXPTOT22" localSheetId="7">#REF!</definedName>
    <definedName name="EXPTOT22">#REF!</definedName>
    <definedName name="EXPTOT32" localSheetId="0">#REF!</definedName>
    <definedName name="EXPTOT32" localSheetId="1">#REF!</definedName>
    <definedName name="EXPTOT32" localSheetId="2">#REF!</definedName>
    <definedName name="EXPTOT32" localSheetId="3">#REF!</definedName>
    <definedName name="EXPTOT32" localSheetId="4">#REF!</definedName>
    <definedName name="EXPTOT32" localSheetId="5">#REF!</definedName>
    <definedName name="EXPTOT32" localSheetId="6">#REF!</definedName>
    <definedName name="EXPTOT32" localSheetId="7">#REF!</definedName>
    <definedName name="EXPTOT32">#REF!</definedName>
    <definedName name="EXPTOT34" localSheetId="0">#REF!</definedName>
    <definedName name="EXPTOT34" localSheetId="1">#REF!</definedName>
    <definedName name="EXPTOT34" localSheetId="2">#REF!</definedName>
    <definedName name="EXPTOT34" localSheetId="3">#REF!</definedName>
    <definedName name="EXPTOT34" localSheetId="4">#REF!</definedName>
    <definedName name="EXPTOT34" localSheetId="5">#REF!</definedName>
    <definedName name="EXPTOT34" localSheetId="6">#REF!</definedName>
    <definedName name="EXPTOT34" localSheetId="7">#REF!</definedName>
    <definedName name="EXPTOT34">#REF!</definedName>
    <definedName name="EXPTOT35" localSheetId="0">#REF!</definedName>
    <definedName name="EXPTOT35" localSheetId="1">#REF!</definedName>
    <definedName name="EXPTOT35" localSheetId="2">#REF!</definedName>
    <definedName name="EXPTOT35" localSheetId="3">#REF!</definedName>
    <definedName name="EXPTOT35" localSheetId="4">#REF!</definedName>
    <definedName name="EXPTOT35" localSheetId="5">#REF!</definedName>
    <definedName name="EXPTOT35" localSheetId="6">#REF!</definedName>
    <definedName name="EXPTOT35" localSheetId="7">#REF!</definedName>
    <definedName name="EXPTOT35">#REF!</definedName>
    <definedName name="EXPTOT37" localSheetId="0">#REF!</definedName>
    <definedName name="EXPTOT37" localSheetId="1">#REF!</definedName>
    <definedName name="EXPTOT37" localSheetId="2">#REF!</definedName>
    <definedName name="EXPTOT37" localSheetId="3">#REF!</definedName>
    <definedName name="EXPTOT37" localSheetId="4">#REF!</definedName>
    <definedName name="EXPTOT37" localSheetId="5">#REF!</definedName>
    <definedName name="EXPTOT37" localSheetId="6">#REF!</definedName>
    <definedName name="EXPTOT37" localSheetId="7">#REF!</definedName>
    <definedName name="EXPTOT37">#REF!</definedName>
    <definedName name="EXPTOT38" localSheetId="0">#REF!</definedName>
    <definedName name="EXPTOT38" localSheetId="1">#REF!</definedName>
    <definedName name="EXPTOT38" localSheetId="2">#REF!</definedName>
    <definedName name="EXPTOT38" localSheetId="3">#REF!</definedName>
    <definedName name="EXPTOT38" localSheetId="4">#REF!</definedName>
    <definedName name="EXPTOT38" localSheetId="5">#REF!</definedName>
    <definedName name="EXPTOT38" localSheetId="6">#REF!</definedName>
    <definedName name="EXPTOT38" localSheetId="7">#REF!</definedName>
    <definedName name="EXPTOT38">#REF!</definedName>
    <definedName name="EXPTOT45" localSheetId="0">#REF!</definedName>
    <definedName name="EXPTOT45" localSheetId="1">#REF!</definedName>
    <definedName name="EXPTOT45" localSheetId="2">#REF!</definedName>
    <definedName name="EXPTOT45" localSheetId="3">#REF!</definedName>
    <definedName name="EXPTOT45" localSheetId="4">#REF!</definedName>
    <definedName name="EXPTOT45" localSheetId="5">#REF!</definedName>
    <definedName name="EXPTOT45" localSheetId="6">#REF!</definedName>
    <definedName name="EXPTOT45" localSheetId="7">#REF!</definedName>
    <definedName name="EXPTOT45">#REF!</definedName>
    <definedName name="EXPTOT48" localSheetId="0">#REF!</definedName>
    <definedName name="EXPTOT48" localSheetId="1">#REF!</definedName>
    <definedName name="EXPTOT48" localSheetId="2">#REF!</definedName>
    <definedName name="EXPTOT48" localSheetId="3">#REF!</definedName>
    <definedName name="EXPTOT48" localSheetId="4">#REF!</definedName>
    <definedName name="EXPTOT48" localSheetId="5">#REF!</definedName>
    <definedName name="EXPTOT48" localSheetId="6">#REF!</definedName>
    <definedName name="EXPTOT48" localSheetId="7">#REF!</definedName>
    <definedName name="EXPTOT48">#REF!</definedName>
    <definedName name="EXPTOT51" localSheetId="0">#REF!</definedName>
    <definedName name="EXPTOT51" localSheetId="1">#REF!</definedName>
    <definedName name="EXPTOT51" localSheetId="2">#REF!</definedName>
    <definedName name="EXPTOT51" localSheetId="3">#REF!</definedName>
    <definedName name="EXPTOT51" localSheetId="4">#REF!</definedName>
    <definedName name="EXPTOT51" localSheetId="5">#REF!</definedName>
    <definedName name="EXPTOT51" localSheetId="6">#REF!</definedName>
    <definedName name="EXPTOT51" localSheetId="7">#REF!</definedName>
    <definedName name="EXPTOT51">#REF!</definedName>
    <definedName name="EXPTOT52" localSheetId="0">#REF!</definedName>
    <definedName name="EXPTOT52" localSheetId="1">#REF!</definedName>
    <definedName name="EXPTOT52" localSheetId="2">#REF!</definedName>
    <definedName name="EXPTOT52" localSheetId="3">#REF!</definedName>
    <definedName name="EXPTOT52" localSheetId="4">#REF!</definedName>
    <definedName name="EXPTOT52" localSheetId="5">#REF!</definedName>
    <definedName name="EXPTOT52" localSheetId="6">#REF!</definedName>
    <definedName name="EXPTOT52" localSheetId="7">#REF!</definedName>
    <definedName name="EXPTOT52">#REF!</definedName>
    <definedName name="EXPTOT53" localSheetId="0">#REF!</definedName>
    <definedName name="EXPTOT53" localSheetId="1">#REF!</definedName>
    <definedName name="EXPTOT53" localSheetId="2">#REF!</definedName>
    <definedName name="EXPTOT53" localSheetId="3">#REF!</definedName>
    <definedName name="EXPTOT53" localSheetId="4">#REF!</definedName>
    <definedName name="EXPTOT53" localSheetId="5">#REF!</definedName>
    <definedName name="EXPTOT53" localSheetId="6">#REF!</definedName>
    <definedName name="EXPTOT53" localSheetId="7">#REF!</definedName>
    <definedName name="EXPTOT53">#REF!</definedName>
    <definedName name="EXPTRAN14" localSheetId="0">#REF!</definedName>
    <definedName name="EXPTRAN14" localSheetId="1">#REF!</definedName>
    <definedName name="EXPTRAN14" localSheetId="2">#REF!</definedName>
    <definedName name="EXPTRAN14" localSheetId="3">#REF!</definedName>
    <definedName name="EXPTRAN14" localSheetId="4">#REF!</definedName>
    <definedName name="EXPTRAN14" localSheetId="5">#REF!</definedName>
    <definedName name="EXPTRAN14" localSheetId="6">#REF!</definedName>
    <definedName name="EXPTRAN14" localSheetId="7">#REF!</definedName>
    <definedName name="EXPTRAN14">#REF!</definedName>
    <definedName name="EXPTRAN51" localSheetId="0">#REF!</definedName>
    <definedName name="EXPTRAN51" localSheetId="1">#REF!</definedName>
    <definedName name="EXPTRAN51" localSheetId="2">#REF!</definedName>
    <definedName name="EXPTRAN51" localSheetId="3">#REF!</definedName>
    <definedName name="EXPTRAN51" localSheetId="4">#REF!</definedName>
    <definedName name="EXPTRAN51" localSheetId="5">#REF!</definedName>
    <definedName name="EXPTRAN51" localSheetId="6">#REF!</definedName>
    <definedName name="EXPTRAN51" localSheetId="7">#REF!</definedName>
    <definedName name="EXPTRAN51">#REF!</definedName>
    <definedName name="FADIST32" localSheetId="0">#REF!</definedName>
    <definedName name="FADIST32" localSheetId="1">#REF!</definedName>
    <definedName name="FADIST32" localSheetId="2">#REF!</definedName>
    <definedName name="FADIST32" localSheetId="3">#REF!</definedName>
    <definedName name="FADIST32" localSheetId="4">#REF!</definedName>
    <definedName name="FADIST32" localSheetId="5">#REF!</definedName>
    <definedName name="FADIST32" localSheetId="6">#REF!</definedName>
    <definedName name="FADIST32" localSheetId="7">#REF!</definedName>
    <definedName name="FADIST32">#REF!</definedName>
    <definedName name="FADIST34" localSheetId="0">#REF!</definedName>
    <definedName name="FADIST34" localSheetId="1">#REF!</definedName>
    <definedName name="FADIST34" localSheetId="2">#REF!</definedName>
    <definedName name="FADIST34" localSheetId="3">#REF!</definedName>
    <definedName name="FADIST34" localSheetId="4">#REF!</definedName>
    <definedName name="FADIST34" localSheetId="5">#REF!</definedName>
    <definedName name="FADIST34" localSheetId="6">#REF!</definedName>
    <definedName name="FADIST34" localSheetId="7">#REF!</definedName>
    <definedName name="FADIST34">#REF!</definedName>
    <definedName name="FADIST35" localSheetId="0">#REF!</definedName>
    <definedName name="FADIST35" localSheetId="1">#REF!</definedName>
    <definedName name="FADIST35" localSheetId="2">#REF!</definedName>
    <definedName name="FADIST35" localSheetId="3">#REF!</definedName>
    <definedName name="FADIST35" localSheetId="4">#REF!</definedName>
    <definedName name="FADIST35" localSheetId="5">#REF!</definedName>
    <definedName name="FADIST35" localSheetId="6">#REF!</definedName>
    <definedName name="FADIST35" localSheetId="7">#REF!</definedName>
    <definedName name="FADIST35">#REF!</definedName>
    <definedName name="FADIST37" localSheetId="0">#REF!</definedName>
    <definedName name="FADIST37" localSheetId="1">#REF!</definedName>
    <definedName name="FADIST37" localSheetId="2">#REF!</definedName>
    <definedName name="FADIST37" localSheetId="3">#REF!</definedName>
    <definedName name="FADIST37" localSheetId="4">#REF!</definedName>
    <definedName name="FADIST37" localSheetId="5">#REF!</definedName>
    <definedName name="FADIST37" localSheetId="6">#REF!</definedName>
    <definedName name="FADIST37" localSheetId="7">#REF!</definedName>
    <definedName name="FADIST37">#REF!</definedName>
    <definedName name="FADIST38" localSheetId="0">#REF!</definedName>
    <definedName name="FADIST38" localSheetId="1">#REF!</definedName>
    <definedName name="FADIST38" localSheetId="2">#REF!</definedName>
    <definedName name="FADIST38" localSheetId="3">#REF!</definedName>
    <definedName name="FADIST38" localSheetId="4">#REF!</definedName>
    <definedName name="FADIST38" localSheetId="5">#REF!</definedName>
    <definedName name="FADIST38" localSheetId="6">#REF!</definedName>
    <definedName name="FADIST38" localSheetId="7">#REF!</definedName>
    <definedName name="FADIST38">#REF!</definedName>
    <definedName name="FADSIT37" localSheetId="0">#REF!</definedName>
    <definedName name="FADSIT37" localSheetId="1">#REF!</definedName>
    <definedName name="FADSIT37" localSheetId="2">#REF!</definedName>
    <definedName name="FADSIT37" localSheetId="3">#REF!</definedName>
    <definedName name="FADSIT37" localSheetId="4">#REF!</definedName>
    <definedName name="FADSIT37" localSheetId="5">#REF!</definedName>
    <definedName name="FADSIT37" localSheetId="6">#REF!</definedName>
    <definedName name="FADSIT37" localSheetId="7">#REF!</definedName>
    <definedName name="FADSIT37">#REF!</definedName>
    <definedName name="FAPROD51" localSheetId="0">#REF!</definedName>
    <definedName name="FAPROD51" localSheetId="1">#REF!</definedName>
    <definedName name="FAPROD51" localSheetId="2">#REF!</definedName>
    <definedName name="FAPROD51" localSheetId="3">#REF!</definedName>
    <definedName name="FAPROD51" localSheetId="4">#REF!</definedName>
    <definedName name="FAPROD51" localSheetId="5">#REF!</definedName>
    <definedName name="FAPROD51" localSheetId="6">#REF!</definedName>
    <definedName name="FAPROD51" localSheetId="7">#REF!</definedName>
    <definedName name="FAPROD51">#REF!</definedName>
    <definedName name="FATOT11" localSheetId="0">#REF!</definedName>
    <definedName name="FATOT11" localSheetId="1">#REF!</definedName>
    <definedName name="FATOT11" localSheetId="2">#REF!</definedName>
    <definedName name="FATOT11" localSheetId="3">#REF!</definedName>
    <definedName name="FATOT11" localSheetId="4">#REF!</definedName>
    <definedName name="FATOT11" localSheetId="5">#REF!</definedName>
    <definedName name="FATOT11" localSheetId="6">#REF!</definedName>
    <definedName name="FATOT11" localSheetId="7">#REF!</definedName>
    <definedName name="FATOT11">#REF!</definedName>
    <definedName name="FATOT12" localSheetId="0">#REF!</definedName>
    <definedName name="FATOT12" localSheetId="1">#REF!</definedName>
    <definedName name="FATOT12" localSheetId="2">#REF!</definedName>
    <definedName name="FATOT12" localSheetId="3">#REF!</definedName>
    <definedName name="FATOT12" localSheetId="4">#REF!</definedName>
    <definedName name="FATOT12" localSheetId="5">#REF!</definedName>
    <definedName name="FATOT12" localSheetId="6">#REF!</definedName>
    <definedName name="FATOT12" localSheetId="7">#REF!</definedName>
    <definedName name="FATOT12">#REF!</definedName>
    <definedName name="FATOT14" localSheetId="0">#REF!</definedName>
    <definedName name="FATOT14" localSheetId="1">#REF!</definedName>
    <definedName name="FATOT14" localSheetId="2">#REF!</definedName>
    <definedName name="FATOT14" localSheetId="3">#REF!</definedName>
    <definedName name="FATOT14" localSheetId="4">#REF!</definedName>
    <definedName name="FATOT14" localSheetId="5">#REF!</definedName>
    <definedName name="FATOT14" localSheetId="6">#REF!</definedName>
    <definedName name="FATOT14" localSheetId="7">#REF!</definedName>
    <definedName name="FATOT14">#REF!</definedName>
    <definedName name="FATOT15" localSheetId="0">#REF!</definedName>
    <definedName name="FATOT15" localSheetId="1">#REF!</definedName>
    <definedName name="FATOT15" localSheetId="2">#REF!</definedName>
    <definedName name="FATOT15" localSheetId="3">#REF!</definedName>
    <definedName name="FATOT15" localSheetId="4">#REF!</definedName>
    <definedName name="FATOT15" localSheetId="5">#REF!</definedName>
    <definedName name="FATOT15" localSheetId="6">#REF!</definedName>
    <definedName name="FATOT15" localSheetId="7">#REF!</definedName>
    <definedName name="FATOT15">#REF!</definedName>
    <definedName name="FATOT16" localSheetId="0">#REF!</definedName>
    <definedName name="FATOT16" localSheetId="1">#REF!</definedName>
    <definedName name="FATOT16" localSheetId="2">#REF!</definedName>
    <definedName name="FATOT16" localSheetId="3">#REF!</definedName>
    <definedName name="FATOT16" localSheetId="4">#REF!</definedName>
    <definedName name="FATOT16" localSheetId="5">#REF!</definedName>
    <definedName name="FATOT16" localSheetId="6">#REF!</definedName>
    <definedName name="FATOT16" localSheetId="7">#REF!</definedName>
    <definedName name="FATOT16">#REF!</definedName>
    <definedName name="FATOT17" localSheetId="0">#REF!</definedName>
    <definedName name="FATOT17" localSheetId="1">#REF!</definedName>
    <definedName name="FATOT17" localSheetId="2">#REF!</definedName>
    <definedName name="FATOT17" localSheetId="3">#REF!</definedName>
    <definedName name="FATOT17" localSheetId="4">#REF!</definedName>
    <definedName name="FATOT17" localSheetId="5">#REF!</definedName>
    <definedName name="FATOT17" localSheetId="6">#REF!</definedName>
    <definedName name="FATOT17" localSheetId="7">#REF!</definedName>
    <definedName name="FATOT17">#REF!</definedName>
    <definedName name="FATOT18" localSheetId="0">#REF!</definedName>
    <definedName name="FATOT18" localSheetId="1">#REF!</definedName>
    <definedName name="FATOT18" localSheetId="2">#REF!</definedName>
    <definedName name="FATOT18" localSheetId="3">#REF!</definedName>
    <definedName name="FATOT18" localSheetId="4">#REF!</definedName>
    <definedName name="FATOT18" localSheetId="5">#REF!</definedName>
    <definedName name="FATOT18" localSheetId="6">#REF!</definedName>
    <definedName name="FATOT18" localSheetId="7">#REF!</definedName>
    <definedName name="FATOT18">#REF!</definedName>
    <definedName name="FATOT20" localSheetId="0">#REF!</definedName>
    <definedName name="FATOT20" localSheetId="1">#REF!</definedName>
    <definedName name="FATOT20" localSheetId="2">#REF!</definedName>
    <definedName name="FATOT20" localSheetId="3">#REF!</definedName>
    <definedName name="FATOT20" localSheetId="4">#REF!</definedName>
    <definedName name="FATOT20" localSheetId="5">#REF!</definedName>
    <definedName name="FATOT20" localSheetId="6">#REF!</definedName>
    <definedName name="FATOT20" localSheetId="7">#REF!</definedName>
    <definedName name="FATOT20">#REF!</definedName>
    <definedName name="FATOT22" localSheetId="0">#REF!</definedName>
    <definedName name="FATOT22" localSheetId="1">#REF!</definedName>
    <definedName name="FATOT22" localSheetId="2">#REF!</definedName>
    <definedName name="FATOT22" localSheetId="3">#REF!</definedName>
    <definedName name="FATOT22" localSheetId="4">#REF!</definedName>
    <definedName name="FATOT22" localSheetId="5">#REF!</definedName>
    <definedName name="FATOT22" localSheetId="6">#REF!</definedName>
    <definedName name="FATOT22" localSheetId="7">#REF!</definedName>
    <definedName name="FATOT22">#REF!</definedName>
    <definedName name="FATOT32" localSheetId="0">#REF!</definedName>
    <definedName name="FATOT32" localSheetId="1">#REF!</definedName>
    <definedName name="FATOT32" localSheetId="2">#REF!</definedName>
    <definedName name="FATOT32" localSheetId="3">#REF!</definedName>
    <definedName name="FATOT32" localSheetId="4">#REF!</definedName>
    <definedName name="FATOT32" localSheetId="5">#REF!</definedName>
    <definedName name="FATOT32" localSheetId="6">#REF!</definedName>
    <definedName name="FATOT32" localSheetId="7">#REF!</definedName>
    <definedName name="FATOT32">#REF!</definedName>
    <definedName name="FATOT34" localSheetId="0">#REF!</definedName>
    <definedName name="FATOT34" localSheetId="1">#REF!</definedName>
    <definedName name="FATOT34" localSheetId="2">#REF!</definedName>
    <definedName name="FATOT34" localSheetId="3">#REF!</definedName>
    <definedName name="FATOT34" localSheetId="4">#REF!</definedName>
    <definedName name="FATOT34" localSheetId="5">#REF!</definedName>
    <definedName name="FATOT34" localSheetId="6">#REF!</definedName>
    <definedName name="FATOT34" localSheetId="7">#REF!</definedName>
    <definedName name="FATOT34">#REF!</definedName>
    <definedName name="FATOT35" localSheetId="0">#REF!</definedName>
    <definedName name="FATOT35" localSheetId="1">#REF!</definedName>
    <definedName name="FATOT35" localSheetId="2">#REF!</definedName>
    <definedName name="FATOT35" localSheetId="3">#REF!</definedName>
    <definedName name="FATOT35" localSheetId="4">#REF!</definedName>
    <definedName name="FATOT35" localSheetId="5">#REF!</definedName>
    <definedName name="FATOT35" localSheetId="6">#REF!</definedName>
    <definedName name="FATOT35" localSheetId="7">#REF!</definedName>
    <definedName name="FATOT35">#REF!</definedName>
    <definedName name="FATOT37" localSheetId="0">#REF!</definedName>
    <definedName name="FATOT37" localSheetId="1">#REF!</definedName>
    <definedName name="FATOT37" localSheetId="2">#REF!</definedName>
    <definedName name="FATOT37" localSheetId="3">#REF!</definedName>
    <definedName name="FATOT37" localSheetId="4">#REF!</definedName>
    <definedName name="FATOT37" localSheetId="5">#REF!</definedName>
    <definedName name="FATOT37" localSheetId="6">#REF!</definedName>
    <definedName name="FATOT37" localSheetId="7">#REF!</definedName>
    <definedName name="FATOT37">#REF!</definedName>
    <definedName name="FATOT38" localSheetId="0">#REF!</definedName>
    <definedName name="FATOT38" localSheetId="1">#REF!</definedName>
    <definedName name="FATOT38" localSheetId="2">#REF!</definedName>
    <definedName name="FATOT38" localSheetId="3">#REF!</definedName>
    <definedName name="FATOT38" localSheetId="4">#REF!</definedName>
    <definedName name="FATOT38" localSheetId="5">#REF!</definedName>
    <definedName name="FATOT38" localSheetId="6">#REF!</definedName>
    <definedName name="FATOT38" localSheetId="7">#REF!</definedName>
    <definedName name="FATOT38">#REF!</definedName>
    <definedName name="fatot45" localSheetId="0">#REF!</definedName>
    <definedName name="fatot45" localSheetId="1">#REF!</definedName>
    <definedName name="fatot45" localSheetId="2">#REF!</definedName>
    <definedName name="fatot45" localSheetId="3">#REF!</definedName>
    <definedName name="fatot45" localSheetId="4">#REF!</definedName>
    <definedName name="fatot45" localSheetId="5">#REF!</definedName>
    <definedName name="fatot45" localSheetId="6">#REF!</definedName>
    <definedName name="fatot45" localSheetId="7">#REF!</definedName>
    <definedName name="fatot45">#REF!</definedName>
    <definedName name="FATOT48" localSheetId="0">#REF!</definedName>
    <definedName name="FATOT48" localSheetId="1">#REF!</definedName>
    <definedName name="FATOT48" localSheetId="2">#REF!</definedName>
    <definedName name="FATOT48" localSheetId="3">#REF!</definedName>
    <definedName name="FATOT48" localSheetId="4">#REF!</definedName>
    <definedName name="FATOT48" localSheetId="5">#REF!</definedName>
    <definedName name="FATOT48" localSheetId="6">#REF!</definedName>
    <definedName name="FATOT48" localSheetId="7">#REF!</definedName>
    <definedName name="FATOT48">#REF!</definedName>
    <definedName name="FATOT51" localSheetId="0">#REF!</definedName>
    <definedName name="FATOT51" localSheetId="1">#REF!</definedName>
    <definedName name="FATOT51" localSheetId="2">#REF!</definedName>
    <definedName name="FATOT51" localSheetId="3">#REF!</definedName>
    <definedName name="FATOT51" localSheetId="4">#REF!</definedName>
    <definedName name="FATOT51" localSheetId="5">#REF!</definedName>
    <definedName name="FATOT51" localSheetId="6">#REF!</definedName>
    <definedName name="FATOT51" localSheetId="7">#REF!</definedName>
    <definedName name="FATOT51">#REF!</definedName>
    <definedName name="FATOT52" localSheetId="0">#REF!</definedName>
    <definedName name="FATOT52" localSheetId="1">#REF!</definedName>
    <definedName name="FATOT52" localSheetId="2">#REF!</definedName>
    <definedName name="FATOT52" localSheetId="3">#REF!</definedName>
    <definedName name="FATOT52" localSheetId="4">#REF!</definedName>
    <definedName name="FATOT52" localSheetId="5">#REF!</definedName>
    <definedName name="FATOT52" localSheetId="6">#REF!</definedName>
    <definedName name="FATOT52" localSheetId="7">#REF!</definedName>
    <definedName name="FATOT52">#REF!</definedName>
    <definedName name="FATOT53" localSheetId="0">#REF!</definedName>
    <definedName name="FATOT53" localSheetId="1">#REF!</definedName>
    <definedName name="FATOT53" localSheetId="2">#REF!</definedName>
    <definedName name="FATOT53" localSheetId="3">#REF!</definedName>
    <definedName name="FATOT53" localSheetId="4">#REF!</definedName>
    <definedName name="FATOT53" localSheetId="5">#REF!</definedName>
    <definedName name="FATOT53" localSheetId="6">#REF!</definedName>
    <definedName name="FATOT53" localSheetId="7">#REF!</definedName>
    <definedName name="FATOT53">#REF!</definedName>
    <definedName name="FATRAN14" localSheetId="0">#REF!</definedName>
    <definedName name="FATRAN14" localSheetId="1">#REF!</definedName>
    <definedName name="FATRAN14" localSheetId="2">#REF!</definedName>
    <definedName name="FATRAN14" localSheetId="3">#REF!</definedName>
    <definedName name="FATRAN14" localSheetId="4">#REF!</definedName>
    <definedName name="FATRAN14" localSheetId="5">#REF!</definedName>
    <definedName name="FATRAN14" localSheetId="6">#REF!</definedName>
    <definedName name="FATRAN14" localSheetId="7">#REF!</definedName>
    <definedName name="FATRAN14">#REF!</definedName>
    <definedName name="FATRAN51" localSheetId="0">#REF!</definedName>
    <definedName name="FATRAN51" localSheetId="1">#REF!</definedName>
    <definedName name="FATRAN51" localSheetId="2">#REF!</definedName>
    <definedName name="FATRAN51" localSheetId="3">#REF!</definedName>
    <definedName name="FATRAN51" localSheetId="4">#REF!</definedName>
    <definedName name="FATRAN51" localSheetId="5">#REF!</definedName>
    <definedName name="FATRAN51" localSheetId="6">#REF!</definedName>
    <definedName name="FATRAN51" localSheetId="7">#REF!</definedName>
    <definedName name="FATRAN51">#REF!</definedName>
    <definedName name="fbdate">'[18]Operating Income Summary C-1'!$A$4</definedName>
    <definedName name="FDATE">'[18]Oper Rev&amp;Exp by Accts C2.1B'!$A$4</definedName>
    <definedName name="FEDTAX" localSheetId="0">'[6]Rev Def Sum'!#REF!</definedName>
    <definedName name="FEDTAX" localSheetId="1">'[6]Rev Def Sum'!#REF!</definedName>
    <definedName name="FEDTAX" localSheetId="2">'[6]Rev Def Sum'!#REF!</definedName>
    <definedName name="FEDTAX" localSheetId="3">'[6]Rev Def Sum'!#REF!</definedName>
    <definedName name="FEDTAX" localSheetId="4">'[6]Rev Def Sum'!#REF!</definedName>
    <definedName name="FEDTAX" localSheetId="5">'[6]Rev Def Sum'!#REF!</definedName>
    <definedName name="FEDTAX" localSheetId="6">'[6]Rev Def Sum'!#REF!</definedName>
    <definedName name="FEDTAX" localSheetId="7">'[6]Rev Def Sum'!#REF!</definedName>
    <definedName name="FEDTAX">'[6]Rev Def Sum'!#REF!</definedName>
    <definedName name="FICA">[25]Sheet1!$A$2:$R$48</definedName>
    <definedName name="FICA_CALULATION" localSheetId="0">#REF!</definedName>
    <definedName name="FICA_CALULATION" localSheetId="1">#REF!</definedName>
    <definedName name="FICA_CALULATION" localSheetId="2">#REF!</definedName>
    <definedName name="FICA_CALULATION" localSheetId="3">#REF!</definedName>
    <definedName name="FICA_CALULATION" localSheetId="4">#REF!</definedName>
    <definedName name="FICA_CALULATION" localSheetId="5">#REF!</definedName>
    <definedName name="FICA_CALULATION" localSheetId="6">#REF!</definedName>
    <definedName name="FICA_CALULATION" localSheetId="7">#REF!</definedName>
    <definedName name="FICA_CALULATION">#REF!</definedName>
    <definedName name="FICA_FIC_TAX_MO" localSheetId="0">#REF!</definedName>
    <definedName name="FICA_FIC_TAX_MO" localSheetId="1">#REF!</definedName>
    <definedName name="FICA_FIC_TAX_MO" localSheetId="2">#REF!</definedName>
    <definedName name="FICA_FIC_TAX_MO" localSheetId="3">#REF!</definedName>
    <definedName name="FICA_FIC_TAX_MO" localSheetId="4">#REF!</definedName>
    <definedName name="FICA_FIC_TAX_MO" localSheetId="5">#REF!</definedName>
    <definedName name="FICA_FIC_TAX_MO" localSheetId="6">#REF!</definedName>
    <definedName name="FICA_FIC_TAX_MO" localSheetId="7">#REF!</definedName>
    <definedName name="FICA_FIC_TAX_MO">#REF!</definedName>
    <definedName name="FICA_FIT_TAX_BW" localSheetId="0">#REF!</definedName>
    <definedName name="FICA_FIT_TAX_BW" localSheetId="1">#REF!</definedName>
    <definedName name="FICA_FIT_TAX_BW" localSheetId="2">#REF!</definedName>
    <definedName name="FICA_FIT_TAX_BW" localSheetId="3">#REF!</definedName>
    <definedName name="FICA_FIT_TAX_BW" localSheetId="4">#REF!</definedName>
    <definedName name="FICA_FIT_TAX_BW" localSheetId="5">#REF!</definedName>
    <definedName name="FICA_FIT_TAX_BW" localSheetId="6">#REF!</definedName>
    <definedName name="FICA_FIT_TAX_BW" localSheetId="7">#REF!</definedName>
    <definedName name="FICA_FIT_TAX_BW">#REF!</definedName>
    <definedName name="FindRef">OFFSET('[12]% Invoice'!$A$1,0,0,COUNTA('[12]% Invoice'!$A$1:$A$65536),1)</definedName>
    <definedName name="forecast">'[17]Index A'!$C$18</definedName>
    <definedName name="FOREM_S" localSheetId="0">#REF!</definedName>
    <definedName name="FOREM_S" localSheetId="1">#REF!</definedName>
    <definedName name="FOREM_S" localSheetId="2">#REF!</definedName>
    <definedName name="FOREM_S" localSheetId="3">#REF!</definedName>
    <definedName name="FOREM_S" localSheetId="4">#REF!</definedName>
    <definedName name="FOREM_S" localSheetId="5">#REF!</definedName>
    <definedName name="FOREM_S" localSheetId="6">#REF!</definedName>
    <definedName name="FOREM_S" localSheetId="7">#REF!</definedName>
    <definedName name="FOREM_S">#REF!</definedName>
    <definedName name="FORESTORE" localSheetId="0">#REF!</definedName>
    <definedName name="FORESTORE" localSheetId="1">#REF!</definedName>
    <definedName name="FORESTORE" localSheetId="2">#REF!</definedName>
    <definedName name="FORESTORE" localSheetId="3">#REF!</definedName>
    <definedName name="FORESTORE" localSheetId="4">#REF!</definedName>
    <definedName name="FORESTORE" localSheetId="5">#REF!</definedName>
    <definedName name="FORESTORE" localSheetId="6">#REF!</definedName>
    <definedName name="FORESTORE" localSheetId="7">#REF!</definedName>
    <definedName name="FORESTORE">#REF!</definedName>
    <definedName name="FORESUM" localSheetId="0">#REF!</definedName>
    <definedName name="FORESUM" localSheetId="1">#REF!</definedName>
    <definedName name="FORESUM" localSheetId="2">#REF!</definedName>
    <definedName name="FORESUM" localSheetId="3">#REF!</definedName>
    <definedName name="FORESUM" localSheetId="4">#REF!</definedName>
    <definedName name="FORESUM" localSheetId="5">#REF!</definedName>
    <definedName name="FORESUM" localSheetId="6">#REF!</definedName>
    <definedName name="FORESUM" localSheetId="7">#REF!</definedName>
    <definedName name="FORESUM">#REF!</definedName>
    <definedName name="FTLEE" localSheetId="0">#REF!</definedName>
    <definedName name="FTLEE" localSheetId="1">#REF!</definedName>
    <definedName name="FTLEE" localSheetId="2">#REF!</definedName>
    <definedName name="FTLEE" localSheetId="3">#REF!</definedName>
    <definedName name="FTLEE" localSheetId="4">#REF!</definedName>
    <definedName name="FTLEE" localSheetId="5">#REF!</definedName>
    <definedName name="FTLEE" localSheetId="6">#REF!</definedName>
    <definedName name="FTLEE" localSheetId="7">#REF!</definedName>
    <definedName name="FTLEE">#REF!</definedName>
    <definedName name="FTY" localSheetId="0">#REF!</definedName>
    <definedName name="FTY" localSheetId="1">#REF!</definedName>
    <definedName name="FTY" localSheetId="2">#REF!</definedName>
    <definedName name="FTY" localSheetId="3">#REF!</definedName>
    <definedName name="FTY" localSheetId="4">#REF!</definedName>
    <definedName name="FTY" localSheetId="5">#REF!</definedName>
    <definedName name="FTY" localSheetId="6">#REF!</definedName>
    <definedName name="FTY" localSheetId="7">#REF!</definedName>
    <definedName name="FTY">#REF!</definedName>
    <definedName name="FUELCOST" localSheetId="0">#REF!</definedName>
    <definedName name="FUELCOST" localSheetId="1">#REF!</definedName>
    <definedName name="FUELCOST" localSheetId="2">#REF!</definedName>
    <definedName name="FUELCOST" localSheetId="3">#REF!</definedName>
    <definedName name="FUELCOST" localSheetId="4">#REF!</definedName>
    <definedName name="FUELCOST" localSheetId="5">#REF!</definedName>
    <definedName name="FUELCOST" localSheetId="6">#REF!</definedName>
    <definedName name="FUELCOST" localSheetId="7">#REF!</definedName>
    <definedName name="FUELCOST">#REF!</definedName>
    <definedName name="FY" localSheetId="0">[9]Sch2!#REF!</definedName>
    <definedName name="FY" localSheetId="1">[9]Sch2!#REF!</definedName>
    <definedName name="FY" localSheetId="2">[9]Sch2!#REF!</definedName>
    <definedName name="FY" localSheetId="3">[9]Sch2!#REF!</definedName>
    <definedName name="FY" localSheetId="4">[9]Sch2!#REF!</definedName>
    <definedName name="FY" localSheetId="5">[9]Sch2!#REF!</definedName>
    <definedName name="FY" localSheetId="6">[9]Sch2!#REF!</definedName>
    <definedName name="FY" localSheetId="7">[9]Sch2!#REF!</definedName>
    <definedName name="FY">[9]Sch2!#REF!</definedName>
    <definedName name="FYDESC" localSheetId="0">#REF!</definedName>
    <definedName name="FYDESC" localSheetId="1">#REF!</definedName>
    <definedName name="FYDESC" localSheetId="2">#REF!</definedName>
    <definedName name="FYDESC" localSheetId="3">#REF!</definedName>
    <definedName name="FYDESC" localSheetId="4">#REF!</definedName>
    <definedName name="FYDESC" localSheetId="5">#REF!</definedName>
    <definedName name="FYDESC" localSheetId="6">#REF!</definedName>
    <definedName name="FYDESC" localSheetId="7">#REF!</definedName>
    <definedName name="FYDESC">#REF!</definedName>
    <definedName name="GARY" localSheetId="0">#REF!</definedName>
    <definedName name="GARY" localSheetId="1">#REF!</definedName>
    <definedName name="GARY" localSheetId="2">#REF!</definedName>
    <definedName name="GARY" localSheetId="3">#REF!</definedName>
    <definedName name="GARY" localSheetId="4">#REF!</definedName>
    <definedName name="GARY" localSheetId="5">#REF!</definedName>
    <definedName name="GARY" localSheetId="6">#REF!</definedName>
    <definedName name="GARY" localSheetId="7">#REF!</definedName>
    <definedName name="GARY">#REF!</definedName>
    <definedName name="GAS_PURCH_SORT" localSheetId="0">#REF!</definedName>
    <definedName name="GAS_PURCH_SORT" localSheetId="1">#REF!</definedName>
    <definedName name="GAS_PURCH_SORT" localSheetId="2">#REF!</definedName>
    <definedName name="GAS_PURCH_SORT" localSheetId="3">#REF!</definedName>
    <definedName name="GAS_PURCH_SORT" localSheetId="4">#REF!</definedName>
    <definedName name="GAS_PURCH_SORT" localSheetId="5">#REF!</definedName>
    <definedName name="GAS_PURCH_SORT" localSheetId="6">#REF!</definedName>
    <definedName name="GAS_PURCH_SORT" localSheetId="7">#REF!</definedName>
    <definedName name="GAS_PURCH_SORT">#REF!</definedName>
    <definedName name="GASCOST" localSheetId="0">#REF!</definedName>
    <definedName name="GASCOST" localSheetId="1">#REF!</definedName>
    <definedName name="GASCOST" localSheetId="2">#REF!</definedName>
    <definedName name="GASCOST" localSheetId="3">#REF!</definedName>
    <definedName name="GASCOST" localSheetId="4">#REF!</definedName>
    <definedName name="GASCOST" localSheetId="5">#REF!</definedName>
    <definedName name="GASCOST" localSheetId="6">#REF!</definedName>
    <definedName name="GASCOST" localSheetId="7">#REF!</definedName>
    <definedName name="GASCOST">#REF!</definedName>
    <definedName name="GASNOTE" localSheetId="0">#REF!</definedName>
    <definedName name="GASNOTE" localSheetId="1">#REF!</definedName>
    <definedName name="GASNOTE" localSheetId="2">#REF!</definedName>
    <definedName name="GASNOTE" localSheetId="3">#REF!</definedName>
    <definedName name="GASNOTE" localSheetId="4">#REF!</definedName>
    <definedName name="GASNOTE" localSheetId="5">#REF!</definedName>
    <definedName name="GASNOTE" localSheetId="6">#REF!</definedName>
    <definedName name="GASNOTE" localSheetId="7">#REF!</definedName>
    <definedName name="GASNOTE">#REF!</definedName>
    <definedName name="Grade">[20]Assumptions!$J$8:$J$21</definedName>
    <definedName name="GROSS_WAGES" localSheetId="0">#REF!</definedName>
    <definedName name="GROSS_WAGES" localSheetId="1">#REF!</definedName>
    <definedName name="GROSS_WAGES" localSheetId="2">#REF!</definedName>
    <definedName name="GROSS_WAGES" localSheetId="3">#REF!</definedName>
    <definedName name="GROSS_WAGES" localSheetId="4">#REF!</definedName>
    <definedName name="GROSS_WAGES" localSheetId="5">#REF!</definedName>
    <definedName name="GROSS_WAGES" localSheetId="6">#REF!</definedName>
    <definedName name="GROSS_WAGES" localSheetId="7">#REF!</definedName>
    <definedName name="GROSS_WAGES">#REF!</definedName>
    <definedName name="header" localSheetId="0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 localSheetId="5">#REF!</definedName>
    <definedName name="header" localSheetId="6">#REF!</definedName>
    <definedName name="header" localSheetId="7">#REF!</definedName>
    <definedName name="header">#REF!</definedName>
    <definedName name="HIS_AVG_RT_BASE" localSheetId="0">#REF!</definedName>
    <definedName name="HIS_AVG_RT_BASE" localSheetId="1">#REF!</definedName>
    <definedName name="HIS_AVG_RT_BASE" localSheetId="2">#REF!</definedName>
    <definedName name="HIS_AVG_RT_BASE" localSheetId="3">#REF!</definedName>
    <definedName name="HIS_AVG_RT_BASE" localSheetId="4">#REF!</definedName>
    <definedName name="HIS_AVG_RT_BASE" localSheetId="5">#REF!</definedName>
    <definedName name="HIS_AVG_RT_BASE" localSheetId="6">#REF!</definedName>
    <definedName name="HIS_AVG_RT_BASE" localSheetId="7">#REF!</definedName>
    <definedName name="HIS_AVG_RT_BASE">#REF!</definedName>
    <definedName name="HoursPerDay">7.5</definedName>
    <definedName name="ht" localSheetId="0" hidden="1">{"'Server Configuration'!$A$1:$DB$281"}</definedName>
    <definedName name="ht" localSheetId="2" hidden="1">{"'Server Configuration'!$A$1:$DB$281"}</definedName>
    <definedName name="ht" localSheetId="3" hidden="1">{"'Server Configuration'!$A$1:$DB$281"}</definedName>
    <definedName name="ht" localSheetId="4" hidden="1">{"'Server Configuration'!$A$1:$DB$281"}</definedName>
    <definedName name="ht" localSheetId="5" hidden="1">{"'Server Configuration'!$A$1:$DB$281"}</definedName>
    <definedName name="ht" localSheetId="6" hidden="1">{"'Server Configuration'!$A$1:$DB$281"}</definedName>
    <definedName name="ht" hidden="1">{"'Server Configuration'!$A$1:$DB$281"}</definedName>
    <definedName name="ht_1" localSheetId="0" hidden="1">{"'Server Configuration'!$A$1:$DB$281"}</definedName>
    <definedName name="ht_1" localSheetId="2" hidden="1">{"'Server Configuration'!$A$1:$DB$281"}</definedName>
    <definedName name="ht_1" localSheetId="3" hidden="1">{"'Server Configuration'!$A$1:$DB$281"}</definedName>
    <definedName name="ht_1" localSheetId="4" hidden="1">{"'Server Configuration'!$A$1:$DB$281"}</definedName>
    <definedName name="ht_1" localSheetId="5" hidden="1">{"'Server Configuration'!$A$1:$DB$281"}</definedName>
    <definedName name="ht_1" localSheetId="6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2" hidden="1">{"'Server Configuration'!$A$1:$DB$281"}</definedName>
    <definedName name="HTML_Control" localSheetId="3" hidden="1">{"'Server Configuration'!$A$1:$DB$281"}</definedName>
    <definedName name="HTML_Control" localSheetId="4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Control_1" localSheetId="0" hidden="1">{"'Server Configuration'!$A$1:$DB$281"}</definedName>
    <definedName name="HTML_Control_1" localSheetId="2" hidden="1">{"'Server Configuration'!$A$1:$DB$281"}</definedName>
    <definedName name="HTML_Control_1" localSheetId="3" hidden="1">{"'Server Configuration'!$A$1:$DB$281"}</definedName>
    <definedName name="HTML_Control_1" localSheetId="4" hidden="1">{"'Server Configuration'!$A$1:$DB$281"}</definedName>
    <definedName name="HTML_Control_1" localSheetId="5" hidden="1">{"'Server Configuration'!$A$1:$DB$281"}</definedName>
    <definedName name="HTML_Control_1" localSheetId="6" hidden="1">{"'Server Configuration'!$A$1:$DB$281"}</definedName>
    <definedName name="HTML_Control_1" hidden="1">{"'Server Configuration'!$A$1:$DB$281"}</definedName>
    <definedName name="HTML_Control_2" localSheetId="0" hidden="1">{"'Server Configuration'!$A$1:$DB$281"}</definedName>
    <definedName name="HTML_Control_2" localSheetId="2" hidden="1">{"'Server Configuration'!$A$1:$DB$281"}</definedName>
    <definedName name="HTML_Control_2" localSheetId="3" hidden="1">{"'Server Configuration'!$A$1:$DB$281"}</definedName>
    <definedName name="HTML_Control_2" localSheetId="4" hidden="1">{"'Server Configuration'!$A$1:$DB$281"}</definedName>
    <definedName name="HTML_Control_2" localSheetId="5" hidden="1">{"'Server Configuration'!$A$1:$DB$281"}</definedName>
    <definedName name="HTML_Control_2" localSheetId="6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'[19]L Graph (Data)'!$A$71:$DS$84</definedName>
    <definedName name="IBM" localSheetId="0">{"'Server Configuration'!$A$1:$DB$281"}</definedName>
    <definedName name="IBM" localSheetId="2">{"'Server Configuration'!$A$1:$DB$281"}</definedName>
    <definedName name="IBM" localSheetId="3">{"'Server Configuration'!$A$1:$DB$281"}</definedName>
    <definedName name="IBM" localSheetId="4">{"'Server Configuration'!$A$1:$DB$281"}</definedName>
    <definedName name="IBM" localSheetId="5">{"'Server Configuration'!$A$1:$DB$281"}</definedName>
    <definedName name="IBM" localSheetId="6">{"'Server Configuration'!$A$1:$DB$281"}</definedName>
    <definedName name="IBM">{"'Server Configuration'!$A$1:$DB$281"}</definedName>
    <definedName name="IC" localSheetId="0">{"'Server Configuration'!$A$1:$DB$281"}</definedName>
    <definedName name="IC" localSheetId="2">{"'Server Configuration'!$A$1:$DB$281"}</definedName>
    <definedName name="IC" localSheetId="3">{"'Server Configuration'!$A$1:$DB$281"}</definedName>
    <definedName name="IC" localSheetId="4">{"'Server Configuration'!$A$1:$DB$281"}</definedName>
    <definedName name="IC" localSheetId="5">{"'Server Configuration'!$A$1:$DB$281"}</definedName>
    <definedName name="IC" localSheetId="6">{"'Server Configuration'!$A$1:$DB$281"}</definedName>
    <definedName name="IC">{"'Server Configuration'!$A$1:$DB$281"}</definedName>
    <definedName name="IMFILE" localSheetId="0">#REF!</definedName>
    <definedName name="IMFILE" localSheetId="1">#REF!</definedName>
    <definedName name="IMFILE" localSheetId="2">#REF!</definedName>
    <definedName name="IMFILE" localSheetId="3">#REF!</definedName>
    <definedName name="IMFILE" localSheetId="4">#REF!</definedName>
    <definedName name="IMFILE" localSheetId="5">#REF!</definedName>
    <definedName name="IMFILE" localSheetId="6">#REF!</definedName>
    <definedName name="IMFILE" localSheetId="7">#REF!</definedName>
    <definedName name="IMFILE">#REF!</definedName>
    <definedName name="INCTAX" localSheetId="0">'[6]Rev Def Sum'!#REF!</definedName>
    <definedName name="INCTAX" localSheetId="1">'[6]Rev Def Sum'!#REF!</definedName>
    <definedName name="INCTAX" localSheetId="2">'[6]Rev Def Sum'!#REF!</definedName>
    <definedName name="INCTAX" localSheetId="3">'[6]Rev Def Sum'!#REF!</definedName>
    <definedName name="INCTAX" localSheetId="4">'[6]Rev Def Sum'!#REF!</definedName>
    <definedName name="INCTAX" localSheetId="5">'[6]Rev Def Sum'!#REF!</definedName>
    <definedName name="INCTAX" localSheetId="6">'[6]Rev Def Sum'!#REF!</definedName>
    <definedName name="INCTAX" localSheetId="7">'[6]Rev Def Sum'!#REF!</definedName>
    <definedName name="INCTAX">'[6]Rev Def Sum'!#REF!</definedName>
    <definedName name="INCTAX2" localSheetId="0">'[6]Rev Def Sum'!#REF!</definedName>
    <definedName name="INCTAX2" localSheetId="1">'[6]Rev Def Sum'!#REF!</definedName>
    <definedName name="INCTAX2" localSheetId="2">'[6]Rev Def Sum'!#REF!</definedName>
    <definedName name="INCTAX2" localSheetId="3">'[6]Rev Def Sum'!#REF!</definedName>
    <definedName name="INCTAX2" localSheetId="4">'[6]Rev Def Sum'!#REF!</definedName>
    <definedName name="INCTAX2" localSheetId="5">'[6]Rev Def Sum'!#REF!</definedName>
    <definedName name="INCTAX2" localSheetId="6">'[6]Rev Def Sum'!#REF!</definedName>
    <definedName name="INCTAX2" localSheetId="7">'[6]Rev Def Sum'!#REF!</definedName>
    <definedName name="INCTAX2">'[6]Rev Def Sum'!#REF!</definedName>
    <definedName name="INDADD" localSheetId="0">#REF!</definedName>
    <definedName name="INDADD" localSheetId="1">#REF!</definedName>
    <definedName name="INDADD" localSheetId="2">#REF!</definedName>
    <definedName name="INDADD" localSheetId="3">#REF!</definedName>
    <definedName name="INDADD" localSheetId="4">#REF!</definedName>
    <definedName name="INDADD" localSheetId="5">#REF!</definedName>
    <definedName name="INDADD" localSheetId="6">#REF!</definedName>
    <definedName name="INDADD" localSheetId="7">#REF!</definedName>
    <definedName name="INDADD">#REF!</definedName>
    <definedName name="INPUT" localSheetId="0">#REF!</definedName>
    <definedName name="INPUT" localSheetId="1">#REF!</definedName>
    <definedName name="INPUT" localSheetId="2">#REF!</definedName>
    <definedName name="INPUT" localSheetId="3">#REF!</definedName>
    <definedName name="INPUT" localSheetId="4">#REF!</definedName>
    <definedName name="INPUT" localSheetId="5">#REF!</definedName>
    <definedName name="INPUT" localSheetId="6">#REF!</definedName>
    <definedName name="INPUT" localSheetId="7">#REF!</definedName>
    <definedName name="INPUT">#REF!</definedName>
    <definedName name="Inputbase" localSheetId="0">'[10]A (Input) Inv MO Service Charge'!#REF!</definedName>
    <definedName name="Inputbase" localSheetId="1">'[10]A (Input) Inv MO Service Charge'!#REF!</definedName>
    <definedName name="Inputbase" localSheetId="2">'[10]A (Input) Inv MO Service Charge'!#REF!</definedName>
    <definedName name="Inputbase" localSheetId="3">'[10]A (Input) Inv MO Service Charge'!#REF!</definedName>
    <definedName name="Inputbase" localSheetId="4">'[10]A (Input) Inv MO Service Charge'!#REF!</definedName>
    <definedName name="Inputbase" localSheetId="5">'[10]A (Input) Inv MO Service Charge'!#REF!</definedName>
    <definedName name="Inputbase" localSheetId="6">'[10]A (Input) Inv MO Service Charge'!#REF!</definedName>
    <definedName name="Inputbase" localSheetId="7">'[10]A (Input) Inv MO Service Charge'!#REF!</definedName>
    <definedName name="Inputbase">'[10]A (Input) Inv MO Service Charge'!#REF!</definedName>
    <definedName name="INTCO" localSheetId="0">#REF!</definedName>
    <definedName name="INTCO" localSheetId="1">#REF!</definedName>
    <definedName name="INTCO" localSheetId="2">#REF!</definedName>
    <definedName name="INTCO" localSheetId="3">#REF!</definedName>
    <definedName name="INTCO" localSheetId="4">#REF!</definedName>
    <definedName name="INTCO" localSheetId="5">#REF!</definedName>
    <definedName name="INTCO" localSheetId="6">#REF!</definedName>
    <definedName name="INTCO" localSheetId="7">#REF!</definedName>
    <definedName name="INTCO">#REF!</definedName>
    <definedName name="INTEREST_WKST" localSheetId="0">#REF!</definedName>
    <definedName name="INTEREST_WKST" localSheetId="1">#REF!</definedName>
    <definedName name="INTEREST_WKST" localSheetId="2">#REF!</definedName>
    <definedName name="INTEREST_WKST" localSheetId="3">#REF!</definedName>
    <definedName name="INTEREST_WKST" localSheetId="4">#REF!</definedName>
    <definedName name="INTEREST_WKST" localSheetId="5">#REF!</definedName>
    <definedName name="INTEREST_WKST" localSheetId="6">#REF!</definedName>
    <definedName name="INTEREST_WKST" localSheetId="7">#REF!</definedName>
    <definedName name="INTEREST_WKST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INDUSTRY_REC">"c4455"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EST_REUT">"c5453"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UM_EST">"c402"</definedName>
    <definedName name="IQ_EPS_NUM_EST_REUT">"c5451"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_TARGET_PRICE_REUT">"c5317"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39483.7502777778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IRefbase">'[10]L Graph (Data)'!$A$113:$DS$126</definedName>
    <definedName name="Irefbaseunits">'[19]L Graph (Data)'!$A$109:$DS$125</definedName>
    <definedName name="ITARCRRCCHARGE">'[11]L Graph (Data)'!$A$187:$DS$233</definedName>
    <definedName name="ITbasefee">'[11]L Graph (Data)'!$A$49:$DS$60</definedName>
    <definedName name="ITbaseRUFee">'[11]L Graph (Data)'!$A$239:$DS$286</definedName>
    <definedName name="ITbinputsumru">'[11]L Graph (Data)'!$A$81:$DS$128</definedName>
    <definedName name="ITbinputvol">'[11]L Graph (Data)'!$A$19:$DS$30</definedName>
    <definedName name="ITCinputvol">'[11]L Graph (Data)'!$A$34:$DS$45</definedName>
    <definedName name="ITIbaselineunits">'[11]L Graph (Data)'!$A$63:$DS$74</definedName>
    <definedName name="ITNetArcCharge">'[11]L Graph (Data)'!$A$293:$DS$339</definedName>
    <definedName name="ITnetservfee">'[11]L Graph (Data)'!$A$344:$DS$355</definedName>
    <definedName name="ITrefbaselineunits">'[11]L Graph (Data)'!$A$132:$DS$181</definedName>
    <definedName name="JTC">'[17]Operating Income Summary C-1'!$M$9</definedName>
    <definedName name="LABOR" localSheetId="0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6">#REF!</definedName>
    <definedName name="LABOR" localSheetId="7">#REF!</definedName>
    <definedName name="LABOR">#REF!</definedName>
    <definedName name="licenseduration" localSheetId="0">#REF!</definedName>
    <definedName name="licenseduration" localSheetId="1">#REF!</definedName>
    <definedName name="licenseduration" localSheetId="2">#REF!</definedName>
    <definedName name="licenseduration" localSheetId="3">#REF!</definedName>
    <definedName name="licenseduration" localSheetId="4">#REF!</definedName>
    <definedName name="licenseduration" localSheetId="5">#REF!</definedName>
    <definedName name="licenseduration" localSheetId="6">#REF!</definedName>
    <definedName name="licenseduration" localSheetId="7">#REF!</definedName>
    <definedName name="licenseduration">#REF!</definedName>
    <definedName name="licensescope" localSheetId="0">#REF!</definedName>
    <definedName name="licensescope" localSheetId="1">#REF!</definedName>
    <definedName name="licensescope" localSheetId="2">#REF!</definedName>
    <definedName name="licensescope" localSheetId="3">#REF!</definedName>
    <definedName name="licensescope" localSheetId="4">#REF!</definedName>
    <definedName name="licensescope" localSheetId="5">#REF!</definedName>
    <definedName name="licensescope" localSheetId="6">#REF!</definedName>
    <definedName name="licensescope" localSheetId="7">#REF!</definedName>
    <definedName name="licensescope">#REF!</definedName>
    <definedName name="LOBBYING" localSheetId="0">#REF!</definedName>
    <definedName name="LOBBYING" localSheetId="1">#REF!</definedName>
    <definedName name="LOBBYING" localSheetId="2">#REF!</definedName>
    <definedName name="LOBBYING" localSheetId="3">#REF!</definedName>
    <definedName name="LOBBYING" localSheetId="4">#REF!</definedName>
    <definedName name="LOBBYING" localSheetId="5">#REF!</definedName>
    <definedName name="LOBBYING" localSheetId="6">#REF!</definedName>
    <definedName name="LOBBYING" localSheetId="7">#REF!</definedName>
    <definedName name="LOBBYING">#REF!</definedName>
    <definedName name="lookup">'[26]Input Sheet'!$A$9:$BM$140</definedName>
    <definedName name="M_S" localSheetId="0">#REF!</definedName>
    <definedName name="M_S" localSheetId="1">#REF!</definedName>
    <definedName name="M_S" localSheetId="2">#REF!</definedName>
    <definedName name="M_S" localSheetId="3">#REF!</definedName>
    <definedName name="M_S" localSheetId="4">#REF!</definedName>
    <definedName name="M_S" localSheetId="5">#REF!</definedName>
    <definedName name="M_S" localSheetId="6">#REF!</definedName>
    <definedName name="M_S" localSheetId="7">#REF!</definedName>
    <definedName name="M_S">#REF!</definedName>
    <definedName name="mktcomp" localSheetId="0">#REF!</definedName>
    <definedName name="mktcomp" localSheetId="1">#REF!</definedName>
    <definedName name="mktcomp" localSheetId="2">#REF!</definedName>
    <definedName name="mktcomp" localSheetId="3">#REF!</definedName>
    <definedName name="mktcomp" localSheetId="4">#REF!</definedName>
    <definedName name="mktcomp" localSheetId="5">#REF!</definedName>
    <definedName name="mktcomp" localSheetId="6">#REF!</definedName>
    <definedName name="mktcomp" localSheetId="7">#REF!</definedName>
    <definedName name="mktcomp">#REF!</definedName>
    <definedName name="mktfin2" localSheetId="0">#REF!</definedName>
    <definedName name="mktfin2" localSheetId="1">#REF!</definedName>
    <definedName name="mktfin2" localSheetId="2">#REF!</definedName>
    <definedName name="mktfin2" localSheetId="3">#REF!</definedName>
    <definedName name="mktfin2" localSheetId="4">#REF!</definedName>
    <definedName name="mktfin2" localSheetId="5">#REF!</definedName>
    <definedName name="mktfin2" localSheetId="6">#REF!</definedName>
    <definedName name="mktfin2" localSheetId="7">#REF!</definedName>
    <definedName name="mktfin2">#REF!</definedName>
    <definedName name="mktfin3" localSheetId="0">#REF!</definedName>
    <definedName name="mktfin3" localSheetId="1">#REF!</definedName>
    <definedName name="mktfin3" localSheetId="2">#REF!</definedName>
    <definedName name="mktfin3" localSheetId="3">#REF!</definedName>
    <definedName name="mktfin3" localSheetId="4">#REF!</definedName>
    <definedName name="mktfin3" localSheetId="5">#REF!</definedName>
    <definedName name="mktfin3" localSheetId="6">#REF!</definedName>
    <definedName name="mktfin3" localSheetId="7">#REF!</definedName>
    <definedName name="mktfin3">#REF!</definedName>
    <definedName name="mktfin6" localSheetId="0">#REF!</definedName>
    <definedName name="mktfin6" localSheetId="1">#REF!</definedName>
    <definedName name="mktfin6" localSheetId="2">#REF!</definedName>
    <definedName name="mktfin6" localSheetId="3">#REF!</definedName>
    <definedName name="mktfin6" localSheetId="4">#REF!</definedName>
    <definedName name="mktfin6" localSheetId="5">#REF!</definedName>
    <definedName name="mktfin6" localSheetId="6">#REF!</definedName>
    <definedName name="mktfin6" localSheetId="7">#REF!</definedName>
    <definedName name="mktfin6">#REF!</definedName>
    <definedName name="mktpage4" localSheetId="0">#REF!</definedName>
    <definedName name="mktpage4" localSheetId="1">#REF!</definedName>
    <definedName name="mktpage4" localSheetId="2">#REF!</definedName>
    <definedName name="mktpage4" localSheetId="3">#REF!</definedName>
    <definedName name="mktpage4" localSheetId="4">#REF!</definedName>
    <definedName name="mktpage4" localSheetId="5">#REF!</definedName>
    <definedName name="mktpage4" localSheetId="6">#REF!</definedName>
    <definedName name="mktpage4" localSheetId="7">#REF!</definedName>
    <definedName name="mktpage4">#REF!</definedName>
    <definedName name="MKTPRODUCT" localSheetId="0">#REF!</definedName>
    <definedName name="MKTPRODUCT" localSheetId="1">#REF!</definedName>
    <definedName name="MKTPRODUCT" localSheetId="2">#REF!</definedName>
    <definedName name="MKTPRODUCT" localSheetId="3">#REF!</definedName>
    <definedName name="MKTPRODUCT" localSheetId="4">#REF!</definedName>
    <definedName name="MKTPRODUCT" localSheetId="5">#REF!</definedName>
    <definedName name="MKTPRODUCT" localSheetId="6">#REF!</definedName>
    <definedName name="MKTPRODUCT" localSheetId="7">#REF!</definedName>
    <definedName name="MKTPRODUCT">#REF!</definedName>
    <definedName name="NCSC" localSheetId="0">'[27]Rev Def Sum'!#REF!</definedName>
    <definedName name="NCSC" localSheetId="1">'[27]Rev Def Sum'!#REF!</definedName>
    <definedName name="NCSC" localSheetId="2">'[27]Rev Def Sum'!#REF!</definedName>
    <definedName name="NCSC" localSheetId="3">'[27]Rev Def Sum'!#REF!</definedName>
    <definedName name="NCSC" localSheetId="4">'[27]Rev Def Sum'!#REF!</definedName>
    <definedName name="NCSC" localSheetId="5">'[27]Rev Def Sum'!#REF!</definedName>
    <definedName name="NCSC" localSheetId="6">'[27]Rev Def Sum'!#REF!</definedName>
    <definedName name="NCSC" localSheetId="7">'[27]Rev Def Sum'!#REF!</definedName>
    <definedName name="NCSC">'[27]Rev Def Sum'!#REF!</definedName>
    <definedName name="NCSCLB" localSheetId="0" hidden="1">{"'Server Configuration'!$A$1:$DB$281"}</definedName>
    <definedName name="NCSCLB" localSheetId="2" hidden="1">{"'Server Configuration'!$A$1:$DB$281"}</definedName>
    <definedName name="NCSCLB" localSheetId="3" hidden="1">{"'Server Configuration'!$A$1:$DB$281"}</definedName>
    <definedName name="NCSCLB" localSheetId="4" hidden="1">{"'Server Configuration'!$A$1:$DB$281"}</definedName>
    <definedName name="NCSCLB" localSheetId="5" hidden="1">{"'Server Configuration'!$A$1:$DB$281"}</definedName>
    <definedName name="NCSCLB" localSheetId="6" hidden="1">{"'Server Configuration'!$A$1:$DB$281"}</definedName>
    <definedName name="NCSCLB" hidden="1">{"'Server Configuration'!$A$1:$DB$281"}</definedName>
    <definedName name="NEBT" localSheetId="0">#REF!</definedName>
    <definedName name="NEBT" localSheetId="1">#REF!</definedName>
    <definedName name="NEBT" localSheetId="2">#REF!</definedName>
    <definedName name="NEBT" localSheetId="3">#REF!</definedName>
    <definedName name="NEBT" localSheetId="4">#REF!</definedName>
    <definedName name="NEBT" localSheetId="5">#REF!</definedName>
    <definedName name="NEBT" localSheetId="6">#REF!</definedName>
    <definedName name="NEBT" localSheetId="7">#REF!</definedName>
    <definedName name="NEBT">#REF!</definedName>
    <definedName name="NEWFILE" localSheetId="0">#REF!</definedName>
    <definedName name="NEWFILE" localSheetId="1">#REF!</definedName>
    <definedName name="NEWFILE" localSheetId="2">#REF!</definedName>
    <definedName name="NEWFILE" localSheetId="3">#REF!</definedName>
    <definedName name="NEWFILE" localSheetId="4">#REF!</definedName>
    <definedName name="NEWFILE" localSheetId="5">#REF!</definedName>
    <definedName name="NEWFILE" localSheetId="6">#REF!</definedName>
    <definedName name="NEWFILE" localSheetId="7">#REF!</definedName>
    <definedName name="NEWFILE">#REF!</definedName>
    <definedName name="NJANG" localSheetId="0">#REF!</definedName>
    <definedName name="NJANG" localSheetId="1">#REF!</definedName>
    <definedName name="NJANG" localSheetId="2">#REF!</definedName>
    <definedName name="NJANG" localSheetId="3">#REF!</definedName>
    <definedName name="NJANG" localSheetId="4">#REF!</definedName>
    <definedName name="NJANG" localSheetId="5">#REF!</definedName>
    <definedName name="NJANG" localSheetId="6">#REF!</definedName>
    <definedName name="NJANG" localSheetId="7">#REF!</definedName>
    <definedName name="NJANG">#REF!</definedName>
    <definedName name="NJDIST" localSheetId="0">#REF!</definedName>
    <definedName name="NJDIST" localSheetId="1">#REF!</definedName>
    <definedName name="NJDIST" localSheetId="2">#REF!</definedName>
    <definedName name="NJDIST" localSheetId="3">#REF!</definedName>
    <definedName name="NJDIST" localSheetId="4">#REF!</definedName>
    <definedName name="NJDIST" localSheetId="5">#REF!</definedName>
    <definedName name="NJDIST" localSheetId="6">#REF!</definedName>
    <definedName name="NJDIST" localSheetId="7">#REF!</definedName>
    <definedName name="NJDIST">#REF!</definedName>
    <definedName name="No." localSheetId="0">#REF!</definedName>
    <definedName name="No." localSheetId="1">#REF!</definedName>
    <definedName name="No." localSheetId="2">#REF!</definedName>
    <definedName name="No." localSheetId="3">#REF!</definedName>
    <definedName name="No." localSheetId="4">#REF!</definedName>
    <definedName name="No." localSheetId="5">#REF!</definedName>
    <definedName name="No." localSheetId="6">#REF!</definedName>
    <definedName name="No." localSheetId="7">#REF!</definedName>
    <definedName name="No.">#REF!</definedName>
    <definedName name="NORM_VOL" localSheetId="0">#REF!</definedName>
    <definedName name="NORM_VOL" localSheetId="1">#REF!</definedName>
    <definedName name="NORM_VOL" localSheetId="2">#REF!</definedName>
    <definedName name="NORM_VOL" localSheetId="3">#REF!</definedName>
    <definedName name="NORM_VOL" localSheetId="4">#REF!</definedName>
    <definedName name="NORM_VOL" localSheetId="5">#REF!</definedName>
    <definedName name="NORM_VOL" localSheetId="6">#REF!</definedName>
    <definedName name="NORM_VOL" localSheetId="7">#REF!</definedName>
    <definedName name="NORM_VOL">#REF!</definedName>
    <definedName name="nousf" localSheetId="0">#REF!</definedName>
    <definedName name="nousf" localSheetId="1">#REF!</definedName>
    <definedName name="nousf" localSheetId="2">#REF!</definedName>
    <definedName name="nousf" localSheetId="3">#REF!</definedName>
    <definedName name="nousf" localSheetId="4">#REF!</definedName>
    <definedName name="nousf" localSheetId="5">#REF!</definedName>
    <definedName name="nousf" localSheetId="6">#REF!</definedName>
    <definedName name="nousf" localSheetId="7">#REF!</definedName>
    <definedName name="nousf">#REF!</definedName>
    <definedName name="NPM" localSheetId="0">#REF!</definedName>
    <definedName name="NPM" localSheetId="1">#REF!</definedName>
    <definedName name="NPM" localSheetId="2">#REF!</definedName>
    <definedName name="NPM" localSheetId="3">#REF!</definedName>
    <definedName name="NPM" localSheetId="4">#REF!</definedName>
    <definedName name="NPM" localSheetId="5">#REF!</definedName>
    <definedName name="NPM" localSheetId="6">#REF!</definedName>
    <definedName name="NPM" localSheetId="7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 localSheetId="0">#REF!='[28]September Travel Detail'!#REF!</definedName>
    <definedName name="NvsInstanceHook" localSheetId="1">#REF!='[28]September Travel Detail'!#REF!</definedName>
    <definedName name="NvsInstanceHook" localSheetId="2">#REF!='[28]September Travel Detail'!#REF!</definedName>
    <definedName name="NvsInstanceHook" localSheetId="3">#REF!='[28]September Travel Detail'!#REF!</definedName>
    <definedName name="NvsInstanceHook" localSheetId="4">#REF!='[28]September Travel Detail'!#REF!</definedName>
    <definedName name="NvsInstanceHook" localSheetId="5">#REF!='[28]September Travel Detail'!#REF!</definedName>
    <definedName name="NvsInstanceHook" localSheetId="6">#REF!='[28]September Travel Detail'!#REF!</definedName>
    <definedName name="NvsInstanceHook" localSheetId="7">#REF!='[28]September Travel Detail'!#REF!</definedName>
    <definedName name="NvsInstanceHook">#REF!='[28]September Travel Detail'!#REF!</definedName>
    <definedName name="NvsInstanceHook_1" localSheetId="0">#REF!='[28]September Travel Detail'!#REF!</definedName>
    <definedName name="NvsInstanceHook_1" localSheetId="1">#REF!='[28]September Travel Detail'!#REF!</definedName>
    <definedName name="NvsInstanceHook_1" localSheetId="2">#REF!='[28]September Travel Detail'!#REF!</definedName>
    <definedName name="NvsInstanceHook_1" localSheetId="3">#REF!='[28]September Travel Detail'!#REF!</definedName>
    <definedName name="NvsInstanceHook_1" localSheetId="4">#REF!='[28]September Travel Detail'!#REF!</definedName>
    <definedName name="NvsInstanceHook_1" localSheetId="5">#REF!='[28]September Travel Detail'!#REF!</definedName>
    <definedName name="NvsInstanceHook_1" localSheetId="6">#REF!='[28]September Travel Detail'!#REF!</definedName>
    <definedName name="NvsInstanceHook_1" localSheetId="7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[8]Inputs!$B$34</definedName>
    <definedName name="OTHERTAX" localSheetId="0">#REF!</definedName>
    <definedName name="OTHERTAX" localSheetId="1">#REF!</definedName>
    <definedName name="OTHERTAX" localSheetId="2">#REF!</definedName>
    <definedName name="OTHERTAX" localSheetId="3">#REF!</definedName>
    <definedName name="OTHERTAX" localSheetId="4">#REF!</definedName>
    <definedName name="OTHERTAX" localSheetId="5">#REF!</definedName>
    <definedName name="OTHERTAX" localSheetId="6">#REF!</definedName>
    <definedName name="OTHERTAX" localSheetId="7">#REF!</definedName>
    <definedName name="OTHERTAX">#REF!</definedName>
    <definedName name="OTPAY" localSheetId="0">#REF!</definedName>
    <definedName name="OTPAY" localSheetId="1">#REF!</definedName>
    <definedName name="OTPAY" localSheetId="2">#REF!</definedName>
    <definedName name="OTPAY" localSheetId="3">#REF!</definedName>
    <definedName name="OTPAY" localSheetId="4">#REF!</definedName>
    <definedName name="OTPAY" localSheetId="5">#REF!</definedName>
    <definedName name="OTPAY" localSheetId="6">#REF!</definedName>
    <definedName name="OTPAY" localSheetId="7">#REF!</definedName>
    <definedName name="OTPAY">#REF!</definedName>
    <definedName name="PAGE_" localSheetId="0">#REF!</definedName>
    <definedName name="PAGE_" localSheetId="1">#REF!</definedName>
    <definedName name="PAGE_" localSheetId="2">#REF!</definedName>
    <definedName name="PAGE_" localSheetId="3">#REF!</definedName>
    <definedName name="PAGE_" localSheetId="4">#REF!</definedName>
    <definedName name="PAGE_" localSheetId="5">#REF!</definedName>
    <definedName name="PAGE_" localSheetId="6">#REF!</definedName>
    <definedName name="PAGE_" localSheetId="7">#REF!</definedName>
    <definedName name="PAGE_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 localSheetId="4">#REF!</definedName>
    <definedName name="PAGE_1" localSheetId="5">#REF!</definedName>
    <definedName name="PAGE_1" localSheetId="6">#REF!</definedName>
    <definedName name="PAGE_1" localSheetId="7">#REF!</definedName>
    <definedName name="PAGE_1">#REF!</definedName>
    <definedName name="PAGE_10" localSheetId="0">#REF!</definedName>
    <definedName name="PAGE_10" localSheetId="1">#REF!</definedName>
    <definedName name="PAGE_10" localSheetId="2">#REF!</definedName>
    <definedName name="PAGE_10" localSheetId="3">#REF!</definedName>
    <definedName name="PAGE_10" localSheetId="4">#REF!</definedName>
    <definedName name="PAGE_10" localSheetId="5">#REF!</definedName>
    <definedName name="PAGE_10" localSheetId="6">#REF!</definedName>
    <definedName name="PAGE_10" localSheetId="7">#REF!</definedName>
    <definedName name="PAGE_10">#REF!</definedName>
    <definedName name="PAGE_11" localSheetId="0">#REF!</definedName>
    <definedName name="PAGE_11" localSheetId="1">#REF!</definedName>
    <definedName name="PAGE_11" localSheetId="2">#REF!</definedName>
    <definedName name="PAGE_11" localSheetId="3">#REF!</definedName>
    <definedName name="PAGE_11" localSheetId="4">#REF!</definedName>
    <definedName name="PAGE_11" localSheetId="5">#REF!</definedName>
    <definedName name="PAGE_11" localSheetId="6">#REF!</definedName>
    <definedName name="PAGE_11" localSheetId="7">#REF!</definedName>
    <definedName name="PAGE_11">#REF!</definedName>
    <definedName name="PAGE_12" localSheetId="0">#REF!</definedName>
    <definedName name="PAGE_12" localSheetId="1">#REF!</definedName>
    <definedName name="PAGE_12" localSheetId="2">#REF!</definedName>
    <definedName name="PAGE_12" localSheetId="3">#REF!</definedName>
    <definedName name="PAGE_12" localSheetId="4">#REF!</definedName>
    <definedName name="PAGE_12" localSheetId="5">#REF!</definedName>
    <definedName name="PAGE_12" localSheetId="6">#REF!</definedName>
    <definedName name="PAGE_12" localSheetId="7">#REF!</definedName>
    <definedName name="PAGE_12">#REF!</definedName>
    <definedName name="PAGE_13" localSheetId="0">#REF!</definedName>
    <definedName name="PAGE_13" localSheetId="1">#REF!</definedName>
    <definedName name="PAGE_13" localSheetId="2">#REF!</definedName>
    <definedName name="PAGE_13" localSheetId="3">#REF!</definedName>
    <definedName name="PAGE_13" localSheetId="4">#REF!</definedName>
    <definedName name="PAGE_13" localSheetId="5">#REF!</definedName>
    <definedName name="PAGE_13" localSheetId="6">#REF!</definedName>
    <definedName name="PAGE_13" localSheetId="7">#REF!</definedName>
    <definedName name="PAGE_13">#REF!</definedName>
    <definedName name="PAGE_14" localSheetId="0">#REF!</definedName>
    <definedName name="PAGE_14" localSheetId="1">#REF!</definedName>
    <definedName name="PAGE_14" localSheetId="2">#REF!</definedName>
    <definedName name="PAGE_14" localSheetId="3">#REF!</definedName>
    <definedName name="PAGE_14" localSheetId="4">#REF!</definedName>
    <definedName name="PAGE_14" localSheetId="5">#REF!</definedName>
    <definedName name="PAGE_14" localSheetId="6">#REF!</definedName>
    <definedName name="PAGE_14" localSheetId="7">#REF!</definedName>
    <definedName name="PAGE_14">#REF!</definedName>
    <definedName name="PAGE_19" localSheetId="0">#REF!</definedName>
    <definedName name="PAGE_19" localSheetId="1">#REF!</definedName>
    <definedName name="PAGE_19" localSheetId="2">#REF!</definedName>
    <definedName name="PAGE_19" localSheetId="3">#REF!</definedName>
    <definedName name="PAGE_19" localSheetId="4">#REF!</definedName>
    <definedName name="PAGE_19" localSheetId="5">#REF!</definedName>
    <definedName name="PAGE_19" localSheetId="6">#REF!</definedName>
    <definedName name="PAGE_19" localSheetId="7">#REF!</definedName>
    <definedName name="PAGE_19">#REF!</definedName>
    <definedName name="PAGE_2" localSheetId="0">#REF!</definedName>
    <definedName name="PAGE_2" localSheetId="1">#REF!</definedName>
    <definedName name="PAGE_2" localSheetId="2">#REF!</definedName>
    <definedName name="PAGE_2" localSheetId="3">#REF!</definedName>
    <definedName name="PAGE_2" localSheetId="4">#REF!</definedName>
    <definedName name="PAGE_2" localSheetId="5">#REF!</definedName>
    <definedName name="PAGE_2" localSheetId="6">#REF!</definedName>
    <definedName name="PAGE_2" localSheetId="7">#REF!</definedName>
    <definedName name="PAGE_2">#REF!</definedName>
    <definedName name="PAGE_20" localSheetId="0">#REF!</definedName>
    <definedName name="PAGE_20" localSheetId="1">#REF!</definedName>
    <definedName name="PAGE_20" localSheetId="2">#REF!</definedName>
    <definedName name="PAGE_20" localSheetId="3">#REF!</definedName>
    <definedName name="PAGE_20" localSheetId="4">#REF!</definedName>
    <definedName name="PAGE_20" localSheetId="5">#REF!</definedName>
    <definedName name="PAGE_20" localSheetId="6">#REF!</definedName>
    <definedName name="PAGE_20" localSheetId="7">#REF!</definedName>
    <definedName name="PAGE_20">#REF!</definedName>
    <definedName name="PAGE_21" localSheetId="0">#REF!</definedName>
    <definedName name="PAGE_21" localSheetId="1">#REF!</definedName>
    <definedName name="PAGE_21" localSheetId="2">#REF!</definedName>
    <definedName name="PAGE_21" localSheetId="3">#REF!</definedName>
    <definedName name="PAGE_21" localSheetId="4">#REF!</definedName>
    <definedName name="PAGE_21" localSheetId="5">#REF!</definedName>
    <definedName name="PAGE_21" localSheetId="6">#REF!</definedName>
    <definedName name="PAGE_21" localSheetId="7">#REF!</definedName>
    <definedName name="PAGE_21">#REF!</definedName>
    <definedName name="PAGE_25" localSheetId="0">#REF!</definedName>
    <definedName name="PAGE_25" localSheetId="1">#REF!</definedName>
    <definedName name="PAGE_25" localSheetId="2">#REF!</definedName>
    <definedName name="PAGE_25" localSheetId="3">#REF!</definedName>
    <definedName name="PAGE_25" localSheetId="4">#REF!</definedName>
    <definedName name="PAGE_25" localSheetId="5">#REF!</definedName>
    <definedName name="PAGE_25" localSheetId="6">#REF!</definedName>
    <definedName name="PAGE_25" localSheetId="7">#REF!</definedName>
    <definedName name="PAGE_25">#REF!</definedName>
    <definedName name="PAGE_3" localSheetId="0">#REF!</definedName>
    <definedName name="PAGE_3" localSheetId="1">#REF!</definedName>
    <definedName name="PAGE_3" localSheetId="2">#REF!</definedName>
    <definedName name="PAGE_3" localSheetId="3">#REF!</definedName>
    <definedName name="PAGE_3" localSheetId="4">#REF!</definedName>
    <definedName name="PAGE_3" localSheetId="5">#REF!</definedName>
    <definedName name="PAGE_3" localSheetId="6">#REF!</definedName>
    <definedName name="PAGE_3" localSheetId="7">#REF!</definedName>
    <definedName name="PAGE_3">#REF!</definedName>
    <definedName name="PAGE_4" localSheetId="0">#REF!</definedName>
    <definedName name="PAGE_4" localSheetId="1">#REF!</definedName>
    <definedName name="PAGE_4" localSheetId="2">#REF!</definedName>
    <definedName name="PAGE_4" localSheetId="3">#REF!</definedName>
    <definedName name="PAGE_4" localSheetId="4">#REF!</definedName>
    <definedName name="PAGE_4" localSheetId="5">#REF!</definedName>
    <definedName name="PAGE_4" localSheetId="6">#REF!</definedName>
    <definedName name="PAGE_4" localSheetId="7">#REF!</definedName>
    <definedName name="PAGE_4">#REF!</definedName>
    <definedName name="PAGE_5" localSheetId="0">#REF!</definedName>
    <definedName name="PAGE_5" localSheetId="1">#REF!</definedName>
    <definedName name="PAGE_5" localSheetId="2">#REF!</definedName>
    <definedName name="PAGE_5" localSheetId="3">#REF!</definedName>
    <definedName name="PAGE_5" localSheetId="4">#REF!</definedName>
    <definedName name="PAGE_5" localSheetId="5">#REF!</definedName>
    <definedName name="PAGE_5" localSheetId="6">#REF!</definedName>
    <definedName name="PAGE_5" localSheetId="7">#REF!</definedName>
    <definedName name="PAGE_5">#REF!</definedName>
    <definedName name="PAGE_6" localSheetId="0">#REF!</definedName>
    <definedName name="PAGE_6" localSheetId="1">#REF!</definedName>
    <definedName name="PAGE_6" localSheetId="2">#REF!</definedName>
    <definedName name="PAGE_6" localSheetId="3">#REF!</definedName>
    <definedName name="PAGE_6" localSheetId="4">#REF!</definedName>
    <definedName name="PAGE_6" localSheetId="5">#REF!</definedName>
    <definedName name="PAGE_6" localSheetId="6">#REF!</definedName>
    <definedName name="PAGE_6" localSheetId="7">#REF!</definedName>
    <definedName name="PAGE_6">#REF!</definedName>
    <definedName name="PAGE_7" localSheetId="0">#REF!</definedName>
    <definedName name="PAGE_7" localSheetId="1">#REF!</definedName>
    <definedName name="PAGE_7" localSheetId="2">#REF!</definedName>
    <definedName name="PAGE_7" localSheetId="3">#REF!</definedName>
    <definedName name="PAGE_7" localSheetId="4">#REF!</definedName>
    <definedName name="PAGE_7" localSheetId="5">#REF!</definedName>
    <definedName name="PAGE_7" localSheetId="6">#REF!</definedName>
    <definedName name="PAGE_7" localSheetId="7">#REF!</definedName>
    <definedName name="PAGE_7">#REF!</definedName>
    <definedName name="PAGE_8" localSheetId="0">#REF!</definedName>
    <definedName name="PAGE_8" localSheetId="1">#REF!</definedName>
    <definedName name="PAGE_8" localSheetId="2">#REF!</definedName>
    <definedName name="PAGE_8" localSheetId="3">#REF!</definedName>
    <definedName name="PAGE_8" localSheetId="4">#REF!</definedName>
    <definedName name="PAGE_8" localSheetId="5">#REF!</definedName>
    <definedName name="PAGE_8" localSheetId="6">#REF!</definedName>
    <definedName name="PAGE_8" localSheetId="7">#REF!</definedName>
    <definedName name="PAGE_8">#REF!</definedName>
    <definedName name="PAGE_9" localSheetId="0">#REF!</definedName>
    <definedName name="PAGE_9" localSheetId="1">#REF!</definedName>
    <definedName name="PAGE_9" localSheetId="2">#REF!</definedName>
    <definedName name="PAGE_9" localSheetId="3">#REF!</definedName>
    <definedName name="PAGE_9" localSheetId="4">#REF!</definedName>
    <definedName name="PAGE_9" localSheetId="5">#REF!</definedName>
    <definedName name="PAGE_9" localSheetId="6">#REF!</definedName>
    <definedName name="PAGE_9" localSheetId="7">#REF!</definedName>
    <definedName name="PAGE_9">#REF!</definedName>
    <definedName name="PAGE01" localSheetId="0">#REF!</definedName>
    <definedName name="PAGE01" localSheetId="1">#REF!</definedName>
    <definedName name="PAGE01" localSheetId="2">#REF!</definedName>
    <definedName name="PAGE01" localSheetId="3">#REF!</definedName>
    <definedName name="PAGE01" localSheetId="4">#REF!</definedName>
    <definedName name="PAGE01" localSheetId="5">#REF!</definedName>
    <definedName name="PAGE01" localSheetId="6">#REF!</definedName>
    <definedName name="PAGE01" localSheetId="7">#REF!</definedName>
    <definedName name="PAGE01">#REF!</definedName>
    <definedName name="PAGE1" localSheetId="0">#REF!</definedName>
    <definedName name="PAGE1" localSheetId="1">#REF!</definedName>
    <definedName name="PAGE1" localSheetId="2">#REF!</definedName>
    <definedName name="PAGE1" localSheetId="3">#REF!</definedName>
    <definedName name="PAGE1" localSheetId="4">#REF!</definedName>
    <definedName name="PAGE1" localSheetId="5">#REF!</definedName>
    <definedName name="PAGE1" localSheetId="6">#REF!</definedName>
    <definedName name="PAGE1" localSheetId="7">#REF!</definedName>
    <definedName name="PAGE1">#REF!</definedName>
    <definedName name="PAGE2" localSheetId="0">'[29]Rate Base Summary Sch B-1'!#REF!</definedName>
    <definedName name="PAGE2" localSheetId="1">'[29]Rate Base Summary Sch B-1'!#REF!</definedName>
    <definedName name="PAGE2" localSheetId="2">'[29]Rate Base Summary Sch B-1'!#REF!</definedName>
    <definedName name="PAGE2" localSheetId="3">'[29]Rate Base Summary Sch B-1'!#REF!</definedName>
    <definedName name="PAGE2" localSheetId="4">'[29]Rate Base Summary Sch B-1'!#REF!</definedName>
    <definedName name="PAGE2" localSheetId="5">'[29]Rate Base Summary Sch B-1'!#REF!</definedName>
    <definedName name="PAGE2" localSheetId="6">'[29]Rate Base Summary Sch B-1'!#REF!</definedName>
    <definedName name="PAGE2" localSheetId="7">'[29]Rate Base Summary Sch B-1'!#REF!</definedName>
    <definedName name="PAGE2">'[29]Rate Base Summary Sch B-1'!#REF!</definedName>
    <definedName name="PAGE3" localSheetId="0">#REF!</definedName>
    <definedName name="PAGE3" localSheetId="1">#REF!</definedName>
    <definedName name="PAGE3" localSheetId="2">#REF!</definedName>
    <definedName name="PAGE3" localSheetId="3">#REF!</definedName>
    <definedName name="PAGE3" localSheetId="4">#REF!</definedName>
    <definedName name="PAGE3" localSheetId="5">#REF!</definedName>
    <definedName name="PAGE3" localSheetId="6">#REF!</definedName>
    <definedName name="PAGE3" localSheetId="7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 localSheetId="3">#REF!</definedName>
    <definedName name="PAGE4" localSheetId="4">#REF!</definedName>
    <definedName name="PAGE4" localSheetId="5">#REF!</definedName>
    <definedName name="PAGE4" localSheetId="6">#REF!</definedName>
    <definedName name="PAGE4" localSheetId="7">#REF!</definedName>
    <definedName name="PAGE4">#REF!</definedName>
    <definedName name="PAGE5" localSheetId="0">'[30]B-2.3'!#REF!</definedName>
    <definedName name="PAGE5" localSheetId="1">'[30]B-2.3'!#REF!</definedName>
    <definedName name="PAGE5" localSheetId="2">'[30]B-2.3'!#REF!</definedName>
    <definedName name="PAGE5" localSheetId="3">'[30]B-2.3'!#REF!</definedName>
    <definedName name="PAGE5" localSheetId="4">'[30]B-2.3'!#REF!</definedName>
    <definedName name="PAGE5" localSheetId="5">'[30]B-2.3'!#REF!</definedName>
    <definedName name="PAGE5" localSheetId="6">'[30]B-2.3'!#REF!</definedName>
    <definedName name="PAGE5" localSheetId="7">'[30]B-2.3'!#REF!</definedName>
    <definedName name="PAGE5">'[30]B-2.3'!#REF!</definedName>
    <definedName name="PAGE6" localSheetId="0">'[30]B-2.3'!#REF!</definedName>
    <definedName name="PAGE6" localSheetId="1">'[30]B-2.3'!#REF!</definedName>
    <definedName name="PAGE6" localSheetId="2">'[30]B-2.3'!#REF!</definedName>
    <definedName name="PAGE6" localSheetId="3">'[30]B-2.3'!#REF!</definedName>
    <definedName name="PAGE6" localSheetId="4">'[30]B-2.3'!#REF!</definedName>
    <definedName name="PAGE6" localSheetId="5">'[30]B-2.3'!#REF!</definedName>
    <definedName name="PAGE6" localSheetId="6">'[30]B-2.3'!#REF!</definedName>
    <definedName name="PAGE6" localSheetId="7">'[30]B-2.3'!#REF!</definedName>
    <definedName name="PAGE6">'[30]B-2.3'!#REF!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4">#REF!</definedName>
    <definedName name="PAGE7" localSheetId="5">#REF!</definedName>
    <definedName name="PAGE7" localSheetId="6">#REF!</definedName>
    <definedName name="PAGE7" localSheetId="7">#REF!</definedName>
    <definedName name="PAGE7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4">#REF!</definedName>
    <definedName name="PAGE8" localSheetId="5">#REF!</definedName>
    <definedName name="PAGE8" localSheetId="6">#REF!</definedName>
    <definedName name="PAGE8" localSheetId="7">#REF!</definedName>
    <definedName name="PAGE8">#REF!</definedName>
    <definedName name="penalty" localSheetId="0">#REF!</definedName>
    <definedName name="penalty" localSheetId="1">#REF!</definedName>
    <definedName name="penalty" localSheetId="2">#REF!</definedName>
    <definedName name="penalty" localSheetId="3">#REF!</definedName>
    <definedName name="penalty" localSheetId="4">#REF!</definedName>
    <definedName name="penalty" localSheetId="5">#REF!</definedName>
    <definedName name="penalty" localSheetId="6">#REF!</definedName>
    <definedName name="penalty" localSheetId="7">#REF!</definedName>
    <definedName name="penalty">#REF!</definedName>
    <definedName name="PerInvoiceLookup">OFFSET('[12]% Invoice'!$A$1,0,0,COUNTA('[12]% Invoice'!$A$1:$A$65536),COUNTA('[12]% Invoice'!$A$1:$IV$1))</definedName>
    <definedName name="PG5A" localSheetId="0">#REF!</definedName>
    <definedName name="PG5A" localSheetId="1">#REF!</definedName>
    <definedName name="PG5A" localSheetId="2">#REF!</definedName>
    <definedName name="PG5A" localSheetId="3">#REF!</definedName>
    <definedName name="PG5A" localSheetId="4">#REF!</definedName>
    <definedName name="PG5A" localSheetId="5">#REF!</definedName>
    <definedName name="PG5A" localSheetId="6">#REF!</definedName>
    <definedName name="PG5A" localSheetId="7">#REF!</definedName>
    <definedName name="PG5A">#REF!</definedName>
    <definedName name="PG5B" localSheetId="0">#REF!</definedName>
    <definedName name="PG5B" localSheetId="1">#REF!</definedName>
    <definedName name="PG5B" localSheetId="2">#REF!</definedName>
    <definedName name="PG5B" localSheetId="3">#REF!</definedName>
    <definedName name="PG5B" localSheetId="4">#REF!</definedName>
    <definedName name="PG5B" localSheetId="5">#REF!</definedName>
    <definedName name="PG5B" localSheetId="6">#REF!</definedName>
    <definedName name="PG5B" localSheetId="7">#REF!</definedName>
    <definedName name="PG5B">#REF!</definedName>
    <definedName name="PG5C" localSheetId="0">#REF!</definedName>
    <definedName name="PG5C" localSheetId="1">#REF!</definedName>
    <definedName name="PG5C" localSheetId="2">#REF!</definedName>
    <definedName name="PG5C" localSheetId="3">#REF!</definedName>
    <definedName name="PG5C" localSheetId="4">#REF!</definedName>
    <definedName name="PG5C" localSheetId="5">#REF!</definedName>
    <definedName name="PG5C" localSheetId="6">#REF!</definedName>
    <definedName name="PG5C" localSheetId="7">#REF!</definedName>
    <definedName name="PG5C">#REF!</definedName>
    <definedName name="PG5D" localSheetId="0">#REF!</definedName>
    <definedName name="PG5D" localSheetId="1">#REF!</definedName>
    <definedName name="PG5D" localSheetId="2">#REF!</definedName>
    <definedName name="PG5D" localSheetId="3">#REF!</definedName>
    <definedName name="PG5D" localSheetId="4">#REF!</definedName>
    <definedName name="PG5D" localSheetId="5">#REF!</definedName>
    <definedName name="PG5D" localSheetId="6">#REF!</definedName>
    <definedName name="PG5D" localSheetId="7">#REF!</definedName>
    <definedName name="PG5D">#REF!</definedName>
    <definedName name="PG5E" localSheetId="0">#REF!</definedName>
    <definedName name="PG5E" localSheetId="1">#REF!</definedName>
    <definedName name="PG5E" localSheetId="2">#REF!</definedName>
    <definedName name="PG5E" localSheetId="3">#REF!</definedName>
    <definedName name="PG5E" localSheetId="4">#REF!</definedName>
    <definedName name="PG5E" localSheetId="5">#REF!</definedName>
    <definedName name="PG5E" localSheetId="6">#REF!</definedName>
    <definedName name="PG5E" localSheetId="7">#REF!</definedName>
    <definedName name="PG5E">#REF!</definedName>
    <definedName name="PG5F" localSheetId="0">#REF!</definedName>
    <definedName name="PG5F" localSheetId="1">#REF!</definedName>
    <definedName name="PG5F" localSheetId="2">#REF!</definedName>
    <definedName name="PG5F" localSheetId="3">#REF!</definedName>
    <definedName name="PG5F" localSheetId="4">#REF!</definedName>
    <definedName name="PG5F" localSheetId="5">#REF!</definedName>
    <definedName name="PG5F" localSheetId="6">#REF!</definedName>
    <definedName name="PG5F" localSheetId="7">#REF!</definedName>
    <definedName name="PG5F">#REF!</definedName>
    <definedName name="plug" localSheetId="0">#REF!</definedName>
    <definedName name="plug" localSheetId="1">#REF!</definedName>
    <definedName name="plug" localSheetId="2">#REF!</definedName>
    <definedName name="plug" localSheetId="3">#REF!</definedName>
    <definedName name="plug" localSheetId="4">#REF!</definedName>
    <definedName name="plug" localSheetId="5">#REF!</definedName>
    <definedName name="plug" localSheetId="6">#REF!</definedName>
    <definedName name="plug" localSheetId="7">#REF!</definedName>
    <definedName name="plug">#REF!</definedName>
    <definedName name="plug1" localSheetId="0">#REF!</definedName>
    <definedName name="plug1" localSheetId="1">#REF!</definedName>
    <definedName name="plug1" localSheetId="2">#REF!</definedName>
    <definedName name="plug1" localSheetId="3">#REF!</definedName>
    <definedName name="plug1" localSheetId="4">#REF!</definedName>
    <definedName name="plug1" localSheetId="5">#REF!</definedName>
    <definedName name="plug1" localSheetId="6">#REF!</definedName>
    <definedName name="plug1" localSheetId="7">#REF!</definedName>
    <definedName name="plug1">#REF!</definedName>
    <definedName name="pook" localSheetId="0">#REF!</definedName>
    <definedName name="pook" localSheetId="1">#REF!</definedName>
    <definedName name="pook" localSheetId="2">#REF!</definedName>
    <definedName name="pook" localSheetId="3">#REF!</definedName>
    <definedName name="pook" localSheetId="4">#REF!</definedName>
    <definedName name="pook" localSheetId="5">#REF!</definedName>
    <definedName name="pook" localSheetId="6">#REF!</definedName>
    <definedName name="pook" localSheetId="7">#REF!</definedName>
    <definedName name="pook">#REF!</definedName>
    <definedName name="PPTY" localSheetId="0">#REF!</definedName>
    <definedName name="PPTY" localSheetId="1">#REF!</definedName>
    <definedName name="PPTY" localSheetId="2">#REF!</definedName>
    <definedName name="PPTY" localSheetId="3">#REF!</definedName>
    <definedName name="PPTY" localSheetId="4">#REF!</definedName>
    <definedName name="PPTY" localSheetId="5">#REF!</definedName>
    <definedName name="PPTY" localSheetId="6">#REF!</definedName>
    <definedName name="PPTY" localSheetId="7">#REF!</definedName>
    <definedName name="PPTY">#REF!</definedName>
    <definedName name="PREMPAY" localSheetId="0">#REF!</definedName>
    <definedName name="PREMPAY" localSheetId="1">#REF!</definedName>
    <definedName name="PREMPAY" localSheetId="2">#REF!</definedName>
    <definedName name="PREMPAY" localSheetId="3">#REF!</definedName>
    <definedName name="PREMPAY" localSheetId="4">#REF!</definedName>
    <definedName name="PREMPAY" localSheetId="5">#REF!</definedName>
    <definedName name="PREMPAY" localSheetId="6">#REF!</definedName>
    <definedName name="PREMPAY" localSheetId="7">#REF!</definedName>
    <definedName name="PREMPAY">#REF!</definedName>
    <definedName name="PRINT" localSheetId="0">#REF!</definedName>
    <definedName name="PRINT" localSheetId="1">#REF!</definedName>
    <definedName name="PRINT" localSheetId="2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 localSheetId="7">#REF!</definedName>
    <definedName name="PRINT">#REF!</definedName>
    <definedName name="_xlnm.Print_Area" localSheetId="1">'Tab 56 - Sched C-1 Summary'!$A$1:$K$16</definedName>
    <definedName name="_xlnm.Print_Area" localSheetId="3">'Tab 56 - Sched C-3 By Acct'!$A$1:$E$113</definedName>
    <definedName name="_xlnm.Print_Area" localSheetId="7">'Tab 57 - Sched D-1 Adj by Act'!$A$1:$I$113</definedName>
    <definedName name="_xlnm.Print_Area" localSheetId="8">'Tab 57 - Sched D-2 Adjustments'!$A$1:$N$69</definedName>
    <definedName name="_xlnm.Print_Titles" localSheetId="3">'Tab 56 - Sched C-3 By Acct'!$1:$1</definedName>
    <definedName name="_xlnm.Print_Titles" localSheetId="6">'Tab 56 - Sched C-4 Acct Bal #3'!$1:$2</definedName>
    <definedName name="_xlnm.Print_Titles" localSheetId="7">'Tab 57 - Sched D-1 Adj by Act'!$1:$1</definedName>
    <definedName name="PRINTADJ" localSheetId="0">#REF!</definedName>
    <definedName name="PRINTADJ" localSheetId="1">#REF!</definedName>
    <definedName name="PRINTADJ" localSheetId="2">#REF!</definedName>
    <definedName name="PRINTADJ" localSheetId="3">#REF!</definedName>
    <definedName name="PRINTADJ" localSheetId="4">#REF!</definedName>
    <definedName name="PRINTADJ" localSheetId="5">#REF!</definedName>
    <definedName name="PRINTADJ" localSheetId="6">#REF!</definedName>
    <definedName name="PRINTADJ" localSheetId="7">#REF!</definedName>
    <definedName name="PRINTADJ">#REF!</definedName>
    <definedName name="PRINTADS" localSheetId="0">#REF!</definedName>
    <definedName name="PRINTADS" localSheetId="1">#REF!</definedName>
    <definedName name="PRINTADS" localSheetId="2">#REF!</definedName>
    <definedName name="PRINTADS" localSheetId="3">#REF!</definedName>
    <definedName name="PRINTADS" localSheetId="4">#REF!</definedName>
    <definedName name="PRINTADS" localSheetId="5">#REF!</definedName>
    <definedName name="PRINTADS" localSheetId="6">#REF!</definedName>
    <definedName name="PRINTADS" localSheetId="7">#REF!</definedName>
    <definedName name="PRINTADS">#REF!</definedName>
    <definedName name="PRINTBENEFITS" localSheetId="0">#REF!</definedName>
    <definedName name="PRINTBENEFITS" localSheetId="1">#REF!</definedName>
    <definedName name="PRINTBENEFITS" localSheetId="2">#REF!</definedName>
    <definedName name="PRINTBENEFITS" localSheetId="3">#REF!</definedName>
    <definedName name="PRINTBENEFITS" localSheetId="4">#REF!</definedName>
    <definedName name="PRINTBENEFITS" localSheetId="5">#REF!</definedName>
    <definedName name="PRINTBENEFITS" localSheetId="6">#REF!</definedName>
    <definedName name="PRINTBENEFITS" localSheetId="7">#REF!</definedName>
    <definedName name="PRINTBENEFITS">#REF!</definedName>
    <definedName name="PRINTBILL" localSheetId="0">#REF!</definedName>
    <definedName name="PRINTBILL" localSheetId="1">#REF!</definedName>
    <definedName name="PRINTBILL" localSheetId="2">#REF!</definedName>
    <definedName name="PRINTBILL" localSheetId="3">#REF!</definedName>
    <definedName name="PRINTBILL" localSheetId="4">#REF!</definedName>
    <definedName name="PRINTBILL" localSheetId="5">#REF!</definedName>
    <definedName name="PRINTBILL" localSheetId="6">#REF!</definedName>
    <definedName name="PRINTBILL" localSheetId="7">#REF!</definedName>
    <definedName name="PRINTBILL">#REF!</definedName>
    <definedName name="PRINTFICA" localSheetId="0">#REF!</definedName>
    <definedName name="PRINTFICA" localSheetId="1">#REF!</definedName>
    <definedName name="PRINTFICA" localSheetId="2">#REF!</definedName>
    <definedName name="PRINTFICA" localSheetId="3">#REF!</definedName>
    <definedName name="PRINTFICA" localSheetId="4">#REF!</definedName>
    <definedName name="PRINTFICA" localSheetId="5">#REF!</definedName>
    <definedName name="PRINTFICA" localSheetId="6">#REF!</definedName>
    <definedName name="PRINTFICA" localSheetId="7">#REF!</definedName>
    <definedName name="PRINTFICA">#REF!</definedName>
    <definedName name="PRINTGC" localSheetId="0">#REF!</definedName>
    <definedName name="PRINTGC" localSheetId="1">#REF!</definedName>
    <definedName name="PRINTGC" localSheetId="2">#REF!</definedName>
    <definedName name="PRINTGC" localSheetId="3">#REF!</definedName>
    <definedName name="PRINTGC" localSheetId="4">#REF!</definedName>
    <definedName name="PRINTGC" localSheetId="5">#REF!</definedName>
    <definedName name="PRINTGC" localSheetId="6">#REF!</definedName>
    <definedName name="PRINTGC" localSheetId="7">#REF!</definedName>
    <definedName name="PRINTGC">#REF!</definedName>
    <definedName name="PRINTINPUT" localSheetId="0">#REF!</definedName>
    <definedName name="PRINTINPUT" localSheetId="1">#REF!</definedName>
    <definedName name="PRINTINPUT" localSheetId="2">#REF!</definedName>
    <definedName name="PRINTINPUT" localSheetId="3">#REF!</definedName>
    <definedName name="PRINTINPUT" localSheetId="4">#REF!</definedName>
    <definedName name="PRINTINPUT" localSheetId="5">#REF!</definedName>
    <definedName name="PRINTINPUT" localSheetId="6">#REF!</definedName>
    <definedName name="PRINTINPUT" localSheetId="7">#REF!</definedName>
    <definedName name="PRINTINPUT">#REF!</definedName>
    <definedName name="PRINTLABOR" localSheetId="0">#REF!</definedName>
    <definedName name="PRINTLABOR" localSheetId="1">#REF!</definedName>
    <definedName name="PRINTLABOR" localSheetId="2">#REF!</definedName>
    <definedName name="PRINTLABOR" localSheetId="3">#REF!</definedName>
    <definedName name="PRINTLABOR" localSheetId="4">#REF!</definedName>
    <definedName name="PRINTLABOR" localSheetId="5">#REF!</definedName>
    <definedName name="PRINTLABOR" localSheetId="6">#REF!</definedName>
    <definedName name="PRINTLABOR" localSheetId="7">#REF!</definedName>
    <definedName name="PRINTLABOR">#REF!</definedName>
    <definedName name="PRINTMAIN" localSheetId="0">#REF!</definedName>
    <definedName name="PRINTMAIN" localSheetId="1">#REF!</definedName>
    <definedName name="PRINTMAIN" localSheetId="2">#REF!</definedName>
    <definedName name="PRINTMAIN" localSheetId="3">#REF!</definedName>
    <definedName name="PRINTMAIN" localSheetId="4">#REF!</definedName>
    <definedName name="PRINTMAIN" localSheetId="5">#REF!</definedName>
    <definedName name="PRINTMAIN" localSheetId="6">#REF!</definedName>
    <definedName name="PRINTMAIN" localSheetId="7">#REF!</definedName>
    <definedName name="PRINTMAIN">#REF!</definedName>
    <definedName name="PRINTNORM" localSheetId="0">#REF!</definedName>
    <definedName name="PRINTNORM" localSheetId="1">#REF!</definedName>
    <definedName name="PRINTNORM" localSheetId="2">#REF!</definedName>
    <definedName name="PRINTNORM" localSheetId="3">#REF!</definedName>
    <definedName name="PRINTNORM" localSheetId="4">#REF!</definedName>
    <definedName name="PRINTNORM" localSheetId="5">#REF!</definedName>
    <definedName name="PRINTNORM" localSheetId="6">#REF!</definedName>
    <definedName name="PRINTNORM" localSheetId="7">#REF!</definedName>
    <definedName name="PRINTNORM">#REF!</definedName>
    <definedName name="PRINTREVC" localSheetId="0">#REF!</definedName>
    <definedName name="PRINTREVC" localSheetId="1">#REF!</definedName>
    <definedName name="PRINTREVC" localSheetId="2">#REF!</definedName>
    <definedName name="PRINTREVC" localSheetId="3">#REF!</definedName>
    <definedName name="PRINTREVC" localSheetId="4">#REF!</definedName>
    <definedName name="PRINTREVC" localSheetId="5">#REF!</definedName>
    <definedName name="PRINTREVC" localSheetId="6">#REF!</definedName>
    <definedName name="PRINTREVC" localSheetId="7">#REF!</definedName>
    <definedName name="PRINTREVC">#REF!</definedName>
    <definedName name="PRINTSCH35B" localSheetId="0">#REF!</definedName>
    <definedName name="PRINTSCH35B" localSheetId="1">#REF!</definedName>
    <definedName name="PRINTSCH35B" localSheetId="2">#REF!</definedName>
    <definedName name="PRINTSCH35B" localSheetId="3">#REF!</definedName>
    <definedName name="PRINTSCH35B" localSheetId="4">#REF!</definedName>
    <definedName name="PRINTSCH35B" localSheetId="5">#REF!</definedName>
    <definedName name="PRINTSCH35B" localSheetId="6">#REF!</definedName>
    <definedName name="PRINTSCH35B" localSheetId="7">#REF!</definedName>
    <definedName name="PRINTSCH35B">#REF!</definedName>
    <definedName name="PRINTSUMMARY" localSheetId="0">#REF!</definedName>
    <definedName name="PRINTSUMMARY" localSheetId="1">#REF!</definedName>
    <definedName name="PRINTSUMMARY" localSheetId="2">#REF!</definedName>
    <definedName name="PRINTSUMMARY" localSheetId="3">#REF!</definedName>
    <definedName name="PRINTSUMMARY" localSheetId="4">#REF!</definedName>
    <definedName name="PRINTSUMMARY" localSheetId="5">#REF!</definedName>
    <definedName name="PRINTSUMMARY" localSheetId="6">#REF!</definedName>
    <definedName name="PRINTSUMMARY" localSheetId="7">#REF!</definedName>
    <definedName name="PRINTSUMMARY">#REF!</definedName>
    <definedName name="productlist">'[31]Product List'!$A$1:$E$23153</definedName>
    <definedName name="proj_cust_pmts">'[8]Payment Calculation'!$C$25</definedName>
    <definedName name="PROPTAX" localSheetId="0">#REF!</definedName>
    <definedName name="PROPTAX" localSheetId="1">#REF!</definedName>
    <definedName name="PROPTAX" localSheetId="2">#REF!</definedName>
    <definedName name="PROPTAX" localSheetId="3">#REF!</definedName>
    <definedName name="PROPTAX" localSheetId="4">#REF!</definedName>
    <definedName name="PROPTAX" localSheetId="5">#REF!</definedName>
    <definedName name="PROPTAX" localSheetId="6">#REF!</definedName>
    <definedName name="PROPTAX" localSheetId="7">#REF!</definedName>
    <definedName name="PROPTAX">#REF!</definedName>
    <definedName name="qryFTECategbyCountry" localSheetId="0">#REF!</definedName>
    <definedName name="qryFTECategbyCountry" localSheetId="1">#REF!</definedName>
    <definedName name="qryFTECategbyCountry" localSheetId="2">#REF!</definedName>
    <definedName name="qryFTECategbyCountry" localSheetId="3">#REF!</definedName>
    <definedName name="qryFTECategbyCountry" localSheetId="4">#REF!</definedName>
    <definedName name="qryFTECategbyCountry" localSheetId="5">#REF!</definedName>
    <definedName name="qryFTECategbyCountry" localSheetId="6">#REF!</definedName>
    <definedName name="qryFTECategbyCountry" localSheetId="7">#REF!</definedName>
    <definedName name="qryFTECategbyCountry">#REF!</definedName>
    <definedName name="Quest" localSheetId="0">#REF!</definedName>
    <definedName name="Quest" localSheetId="1">#REF!</definedName>
    <definedName name="Quest" localSheetId="2">#REF!</definedName>
    <definedName name="Quest" localSheetId="3">#REF!</definedName>
    <definedName name="Quest" localSheetId="4">#REF!</definedName>
    <definedName name="Quest" localSheetId="5">#REF!</definedName>
    <definedName name="Quest" localSheetId="6">#REF!</definedName>
    <definedName name="Quest" localSheetId="7">#REF!</definedName>
    <definedName name="Quest">#REF!</definedName>
    <definedName name="RATEBASE" localSheetId="0">'[6]Rev Def Sum'!#REF!</definedName>
    <definedName name="RATEBASE" localSheetId="1">'[6]Rev Def Sum'!#REF!</definedName>
    <definedName name="RATEBASE" localSheetId="2">'[6]Rev Def Sum'!#REF!</definedName>
    <definedName name="RATEBASE" localSheetId="3">'[6]Rev Def Sum'!#REF!</definedName>
    <definedName name="RATEBASE" localSheetId="4">'[6]Rev Def Sum'!#REF!</definedName>
    <definedName name="RATEBASE" localSheetId="5">'[6]Rev Def Sum'!#REF!</definedName>
    <definedName name="RATEBASE" localSheetId="6">'[6]Rev Def Sum'!#REF!</definedName>
    <definedName name="RATEBASE" localSheetId="7">'[6]Rev Def Sum'!#REF!</definedName>
    <definedName name="RATEBASE">'[6]Rev Def Sum'!#REF!</definedName>
    <definedName name="rates" localSheetId="0">#REF!</definedName>
    <definedName name="rates" localSheetId="1">#REF!</definedName>
    <definedName name="rates" localSheetId="2">#REF!</definedName>
    <definedName name="rates" localSheetId="3">#REF!</definedName>
    <definedName name="rates" localSheetId="4">#REF!</definedName>
    <definedName name="rates" localSheetId="5">#REF!</definedName>
    <definedName name="rates" localSheetId="6">#REF!</definedName>
    <definedName name="rates" localSheetId="7">#REF!</definedName>
    <definedName name="rates">#REF!</definedName>
    <definedName name="RECLASS" localSheetId="0">#REF!</definedName>
    <definedName name="RECLASS" localSheetId="1">#REF!</definedName>
    <definedName name="RECLASS" localSheetId="2">#REF!</definedName>
    <definedName name="RECLASS" localSheetId="3">#REF!</definedName>
    <definedName name="RECLASS" localSheetId="4">#REF!</definedName>
    <definedName name="RECLASS" localSheetId="5">#REF!</definedName>
    <definedName name="RECLASS" localSheetId="6">#REF!</definedName>
    <definedName name="RECLASS" localSheetId="7">#REF!</definedName>
    <definedName name="RECLASS">#REF!</definedName>
    <definedName name="RECON2" localSheetId="0">#REF!</definedName>
    <definedName name="RECON2" localSheetId="1">#REF!</definedName>
    <definedName name="RECON2" localSheetId="2">#REF!</definedName>
    <definedName name="RECON2" localSheetId="3">#REF!</definedName>
    <definedName name="RECON2" localSheetId="4">#REF!</definedName>
    <definedName name="RECON2" localSheetId="5">#REF!</definedName>
    <definedName name="RECON2" localSheetId="6">#REF!</definedName>
    <definedName name="RECON2" localSheetId="7">#REF!</definedName>
    <definedName name="RECON2">#REF!</definedName>
    <definedName name="RECONCILATION" localSheetId="0">#REF!</definedName>
    <definedName name="RECONCILATION" localSheetId="1">#REF!</definedName>
    <definedName name="RECONCILATION" localSheetId="2">#REF!</definedName>
    <definedName name="RECONCILATION" localSheetId="3">#REF!</definedName>
    <definedName name="RECONCILATION" localSheetId="4">#REF!</definedName>
    <definedName name="RECONCILATION" localSheetId="5">#REF!</definedName>
    <definedName name="RECONCILATION" localSheetId="6">#REF!</definedName>
    <definedName name="RECONCILATION" localSheetId="7">#REF!</definedName>
    <definedName name="RECONCILATION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>#REF!</definedName>
    <definedName name="RefFunction">[20]Assumptions!$F$34:$F$39</definedName>
    <definedName name="RefGrade">[20]Assumptions!$F$7:$F$16</definedName>
    <definedName name="RefJobTitle">[20]Assumptions!$F$18:$F$31</definedName>
    <definedName name="REVALLOC">'[7]ATTACH REH-5A REV'!$A$1:$J$39</definedName>
    <definedName name="RISK" localSheetId="0">#REF!</definedName>
    <definedName name="RISK" localSheetId="1">#REF!</definedName>
    <definedName name="RISK" localSheetId="2">#REF!</definedName>
    <definedName name="RISK" localSheetId="3">#REF!</definedName>
    <definedName name="RISK" localSheetId="4">#REF!</definedName>
    <definedName name="RISK" localSheetId="5">#REF!</definedName>
    <definedName name="RISK" localSheetId="6">#REF!</definedName>
    <definedName name="RISK" localSheetId="7">#REF!</definedName>
    <definedName name="RISK">#REF!</definedName>
    <definedName name="Rollups" localSheetId="0">#REF!</definedName>
    <definedName name="Rollups" localSheetId="1">#REF!</definedName>
    <definedName name="Rollups" localSheetId="2">#REF!</definedName>
    <definedName name="Rollups" localSheetId="3">#REF!</definedName>
    <definedName name="Rollups" localSheetId="4">#REF!</definedName>
    <definedName name="Rollups" localSheetId="5">#REF!</definedName>
    <definedName name="Rollups" localSheetId="6">#REF!</definedName>
    <definedName name="Rollups" localSheetId="7">#REF!</definedName>
    <definedName name="Rollups">#REF!</definedName>
    <definedName name="Rusty" localSheetId="0" hidden="1">{"'Server Configuration'!$A$1:$DB$281"}</definedName>
    <definedName name="Rusty" localSheetId="2" hidden="1">{"'Server Configuration'!$A$1:$DB$281"}</definedName>
    <definedName name="Rusty" localSheetId="3" hidden="1">{"'Server Configuration'!$A$1:$DB$281"}</definedName>
    <definedName name="Rusty" localSheetId="4" hidden="1">{"'Server Configuration'!$A$1:$DB$281"}</definedName>
    <definedName name="Rusty" localSheetId="5" hidden="1">{"'Server Configuration'!$A$1:$DB$281"}</definedName>
    <definedName name="Rusty" localSheetId="6" hidden="1">{"'Server Configuration'!$A$1:$DB$281"}</definedName>
    <definedName name="Rusty" hidden="1">{"'Server Configuration'!$A$1:$DB$281"}</definedName>
    <definedName name="S35A" localSheetId="0">#REF!</definedName>
    <definedName name="S35A" localSheetId="1">#REF!</definedName>
    <definedName name="S35A" localSheetId="2">#REF!</definedName>
    <definedName name="S35A" localSheetId="3">#REF!</definedName>
    <definedName name="S35A" localSheetId="4">#REF!</definedName>
    <definedName name="S35A" localSheetId="5">#REF!</definedName>
    <definedName name="S35A" localSheetId="6">#REF!</definedName>
    <definedName name="S35A" localSheetId="7">#REF!</definedName>
    <definedName name="S35A">#REF!</definedName>
    <definedName name="S35B" localSheetId="0">#REF!</definedName>
    <definedName name="S35B" localSheetId="1">#REF!</definedName>
    <definedName name="S35B" localSheetId="2">#REF!</definedName>
    <definedName name="S35B" localSheetId="3">#REF!</definedName>
    <definedName name="S35B" localSheetId="4">#REF!</definedName>
    <definedName name="S35B" localSheetId="5">#REF!</definedName>
    <definedName name="S35B" localSheetId="6">#REF!</definedName>
    <definedName name="S35B" localSheetId="7">#REF!</definedName>
    <definedName name="S35B">#REF!</definedName>
    <definedName name="SAS_GasCost" localSheetId="0">[16]Input!#REF!</definedName>
    <definedName name="SAS_GasCost" localSheetId="1">[16]Input!#REF!</definedName>
    <definedName name="SAS_GasCost" localSheetId="2">[16]Input!#REF!</definedName>
    <definedName name="SAS_GasCost" localSheetId="3">[16]Input!#REF!</definedName>
    <definedName name="SAS_GasCost" localSheetId="4">[16]Input!#REF!</definedName>
    <definedName name="SAS_GasCost" localSheetId="5">[16]Input!#REF!</definedName>
    <definedName name="SAS_GasCost" localSheetId="6">[16]Input!#REF!</definedName>
    <definedName name="SAS_GasCost" localSheetId="7">[16]Input!#REF!</definedName>
    <definedName name="SAS_GasCost">[16]Input!#REF!</definedName>
    <definedName name="SCH_17_1of2" localSheetId="0">#REF!</definedName>
    <definedName name="SCH_17_1of2" localSheetId="1">#REF!</definedName>
    <definedName name="SCH_17_1of2" localSheetId="2">#REF!</definedName>
    <definedName name="SCH_17_1of2" localSheetId="3">#REF!</definedName>
    <definedName name="SCH_17_1of2" localSheetId="4">#REF!</definedName>
    <definedName name="SCH_17_1of2" localSheetId="5">#REF!</definedName>
    <definedName name="SCH_17_1of2" localSheetId="6">#REF!</definedName>
    <definedName name="SCH_17_1of2" localSheetId="7">#REF!</definedName>
    <definedName name="SCH_17_1of2">#REF!</definedName>
    <definedName name="SCH_17_2of2" localSheetId="0">#REF!</definedName>
    <definedName name="SCH_17_2of2" localSheetId="1">#REF!</definedName>
    <definedName name="SCH_17_2of2" localSheetId="2">#REF!</definedName>
    <definedName name="SCH_17_2of2" localSheetId="3">#REF!</definedName>
    <definedName name="SCH_17_2of2" localSheetId="4">#REF!</definedName>
    <definedName name="SCH_17_2of2" localSheetId="5">#REF!</definedName>
    <definedName name="SCH_17_2of2" localSheetId="6">#REF!</definedName>
    <definedName name="SCH_17_2of2" localSheetId="7">#REF!</definedName>
    <definedName name="SCH_17_2of2">#REF!</definedName>
    <definedName name="sch35a" localSheetId="0">#REF!</definedName>
    <definedName name="sch35a" localSheetId="1">#REF!</definedName>
    <definedName name="sch35a" localSheetId="2">#REF!</definedName>
    <definedName name="sch35a" localSheetId="3">#REF!</definedName>
    <definedName name="sch35a" localSheetId="4">#REF!</definedName>
    <definedName name="sch35a" localSheetId="5">#REF!</definedName>
    <definedName name="sch35a" localSheetId="6">#REF!</definedName>
    <definedName name="sch35a" localSheetId="7">#REF!</definedName>
    <definedName name="sch35a">#REF!</definedName>
    <definedName name="sch35b" localSheetId="0">#REF!</definedName>
    <definedName name="sch35b" localSheetId="1">#REF!</definedName>
    <definedName name="sch35b" localSheetId="2">#REF!</definedName>
    <definedName name="sch35b" localSheetId="3">#REF!</definedName>
    <definedName name="sch35b" localSheetId="4">#REF!</definedName>
    <definedName name="sch35b" localSheetId="5">#REF!</definedName>
    <definedName name="sch35b" localSheetId="6">#REF!</definedName>
    <definedName name="sch35b" localSheetId="7">#REF!</definedName>
    <definedName name="sch35b">#REF!</definedName>
    <definedName name="SCHEDULE_12" localSheetId="0">#REF!</definedName>
    <definedName name="SCHEDULE_12" localSheetId="1">#REF!</definedName>
    <definedName name="SCHEDULE_12" localSheetId="2">#REF!</definedName>
    <definedName name="SCHEDULE_12" localSheetId="3">#REF!</definedName>
    <definedName name="SCHEDULE_12" localSheetId="4">#REF!</definedName>
    <definedName name="SCHEDULE_12" localSheetId="5">#REF!</definedName>
    <definedName name="SCHEDULE_12" localSheetId="6">#REF!</definedName>
    <definedName name="SCHEDULE_12" localSheetId="7">#REF!</definedName>
    <definedName name="SCHEDULE_12">#REF!</definedName>
    <definedName name="Sep_08_Man_Fee" localSheetId="0">#REF!</definedName>
    <definedName name="Sep_08_Man_Fee" localSheetId="1">#REF!</definedName>
    <definedName name="Sep_08_Man_Fee" localSheetId="2">#REF!</definedName>
    <definedName name="Sep_08_Man_Fee" localSheetId="3">#REF!</definedName>
    <definedName name="Sep_08_Man_Fee" localSheetId="4">#REF!</definedName>
    <definedName name="Sep_08_Man_Fee" localSheetId="5">#REF!</definedName>
    <definedName name="Sep_08_Man_Fee" localSheetId="6">#REF!</definedName>
    <definedName name="Sep_08_Man_Fee" localSheetId="7">#REF!</definedName>
    <definedName name="Sep_08_Man_Fee">#REF!</definedName>
    <definedName name="SGA" localSheetId="0">#REF!</definedName>
    <definedName name="SGA" localSheetId="1">#REF!</definedName>
    <definedName name="SGA" localSheetId="2">#REF!</definedName>
    <definedName name="SGA" localSheetId="3">#REF!</definedName>
    <definedName name="SGA" localSheetId="4">#REF!</definedName>
    <definedName name="SGA" localSheetId="5">#REF!</definedName>
    <definedName name="SGA" localSheetId="6">#REF!</definedName>
    <definedName name="SGA" localSheetId="7">#REF!</definedName>
    <definedName name="SGA">#REF!</definedName>
    <definedName name="SHEET1" localSheetId="0">#REF!</definedName>
    <definedName name="SHEET1" localSheetId="1">#REF!</definedName>
    <definedName name="SHEET1" localSheetId="2">#REF!</definedName>
    <definedName name="SHEET1" localSheetId="3">#REF!</definedName>
    <definedName name="SHEET1" localSheetId="4">#REF!</definedName>
    <definedName name="SHEET1" localSheetId="5">#REF!</definedName>
    <definedName name="SHEET1" localSheetId="6">#REF!</definedName>
    <definedName name="SHEET1" localSheetId="7">#REF!</definedName>
    <definedName name="SHEET1">#REF!</definedName>
    <definedName name="SHEET10" localSheetId="0">#REF!</definedName>
    <definedName name="SHEET10" localSheetId="1">#REF!</definedName>
    <definedName name="SHEET10" localSheetId="2">#REF!</definedName>
    <definedName name="SHEET10" localSheetId="3">#REF!</definedName>
    <definedName name="SHEET10" localSheetId="4">#REF!</definedName>
    <definedName name="SHEET10" localSheetId="5">#REF!</definedName>
    <definedName name="SHEET10" localSheetId="6">#REF!</definedName>
    <definedName name="SHEET10" localSheetId="7">#REF!</definedName>
    <definedName name="SHEET10">#REF!</definedName>
    <definedName name="SHEET108" localSheetId="0">#REF!</definedName>
    <definedName name="SHEET108" localSheetId="1">#REF!</definedName>
    <definedName name="SHEET108" localSheetId="2">#REF!</definedName>
    <definedName name="SHEET108" localSheetId="3">#REF!</definedName>
    <definedName name="SHEET108" localSheetId="4">#REF!</definedName>
    <definedName name="SHEET108" localSheetId="5">#REF!</definedName>
    <definedName name="SHEET108" localSheetId="6">#REF!</definedName>
    <definedName name="SHEET108" localSheetId="7">#REF!</definedName>
    <definedName name="SHEET108">#REF!</definedName>
    <definedName name="SHEET108_2" localSheetId="0">#REF!</definedName>
    <definedName name="SHEET108_2" localSheetId="1">#REF!</definedName>
    <definedName name="SHEET108_2" localSheetId="2">#REF!</definedName>
    <definedName name="SHEET108_2" localSheetId="3">#REF!</definedName>
    <definedName name="SHEET108_2" localSheetId="4">#REF!</definedName>
    <definedName name="SHEET108_2" localSheetId="5">#REF!</definedName>
    <definedName name="SHEET108_2" localSheetId="6">#REF!</definedName>
    <definedName name="SHEET108_2" localSheetId="7">#REF!</definedName>
    <definedName name="SHEET108_2">#REF!</definedName>
    <definedName name="SHEET11" localSheetId="0">#REF!</definedName>
    <definedName name="SHEET11" localSheetId="1">#REF!</definedName>
    <definedName name="SHEET11" localSheetId="2">#REF!</definedName>
    <definedName name="SHEET11" localSheetId="3">#REF!</definedName>
    <definedName name="SHEET11" localSheetId="4">#REF!</definedName>
    <definedName name="SHEET11" localSheetId="5">#REF!</definedName>
    <definedName name="SHEET11" localSheetId="6">#REF!</definedName>
    <definedName name="SHEET11" localSheetId="7">#REF!</definedName>
    <definedName name="SHEET11">#REF!</definedName>
    <definedName name="SHEET12" localSheetId="0">#REF!</definedName>
    <definedName name="SHEET12" localSheetId="1">#REF!</definedName>
    <definedName name="SHEET12" localSheetId="2">#REF!</definedName>
    <definedName name="SHEET12" localSheetId="3">#REF!</definedName>
    <definedName name="SHEET12" localSheetId="4">#REF!</definedName>
    <definedName name="SHEET12" localSheetId="5">#REF!</definedName>
    <definedName name="SHEET12" localSheetId="6">#REF!</definedName>
    <definedName name="SHEET12" localSheetId="7">#REF!</definedName>
    <definedName name="SHEET12">#REF!</definedName>
    <definedName name="SHEET13" localSheetId="0">#REF!</definedName>
    <definedName name="SHEET13" localSheetId="1">#REF!</definedName>
    <definedName name="SHEET13" localSheetId="2">#REF!</definedName>
    <definedName name="SHEET13" localSheetId="3">#REF!</definedName>
    <definedName name="SHEET13" localSheetId="4">#REF!</definedName>
    <definedName name="SHEET13" localSheetId="5">#REF!</definedName>
    <definedName name="SHEET13" localSheetId="6">#REF!</definedName>
    <definedName name="SHEET13" localSheetId="7">#REF!</definedName>
    <definedName name="SHEET13">#REF!</definedName>
    <definedName name="SHEET2" localSheetId="0">#REF!</definedName>
    <definedName name="SHEET2" localSheetId="1">#REF!</definedName>
    <definedName name="SHEET2" localSheetId="2">#REF!</definedName>
    <definedName name="SHEET2" localSheetId="3">#REF!</definedName>
    <definedName name="SHEET2" localSheetId="4">#REF!</definedName>
    <definedName name="SHEET2" localSheetId="5">#REF!</definedName>
    <definedName name="SHEET2" localSheetId="6">#REF!</definedName>
    <definedName name="SHEET2" localSheetId="7">#REF!</definedName>
    <definedName name="SHEET2">#REF!</definedName>
    <definedName name="SHEET3" localSheetId="0">#REF!</definedName>
    <definedName name="SHEET3" localSheetId="1">#REF!</definedName>
    <definedName name="SHEET3" localSheetId="2">#REF!</definedName>
    <definedName name="SHEET3" localSheetId="3">#REF!</definedName>
    <definedName name="SHEET3" localSheetId="4">#REF!</definedName>
    <definedName name="SHEET3" localSheetId="5">#REF!</definedName>
    <definedName name="SHEET3" localSheetId="6">#REF!</definedName>
    <definedName name="SHEET3" localSheetId="7">#REF!</definedName>
    <definedName name="SHEET3">#REF!</definedName>
    <definedName name="SHEET4" localSheetId="0">#REF!</definedName>
    <definedName name="SHEET4" localSheetId="1">#REF!</definedName>
    <definedName name="SHEET4" localSheetId="2">#REF!</definedName>
    <definedName name="SHEET4" localSheetId="3">#REF!</definedName>
    <definedName name="SHEET4" localSheetId="4">#REF!</definedName>
    <definedName name="SHEET4" localSheetId="5">#REF!</definedName>
    <definedName name="SHEET4" localSheetId="6">#REF!</definedName>
    <definedName name="SHEET4" localSheetId="7">#REF!</definedName>
    <definedName name="SHEET4">#REF!</definedName>
    <definedName name="SHEET5" localSheetId="0">#REF!</definedName>
    <definedName name="SHEET5" localSheetId="1">#REF!</definedName>
    <definedName name="SHEET5" localSheetId="2">#REF!</definedName>
    <definedName name="SHEET5" localSheetId="3">#REF!</definedName>
    <definedName name="SHEET5" localSheetId="4">#REF!</definedName>
    <definedName name="SHEET5" localSheetId="5">#REF!</definedName>
    <definedName name="SHEET5" localSheetId="6">#REF!</definedName>
    <definedName name="SHEET5" localSheetId="7">#REF!</definedName>
    <definedName name="SHEET5">#REF!</definedName>
    <definedName name="SHEET6" localSheetId="0">#REF!</definedName>
    <definedName name="SHEET6" localSheetId="1">#REF!</definedName>
    <definedName name="SHEET6" localSheetId="2">#REF!</definedName>
    <definedName name="SHEET6" localSheetId="3">#REF!</definedName>
    <definedName name="SHEET6" localSheetId="4">#REF!</definedName>
    <definedName name="SHEET6" localSheetId="5">#REF!</definedName>
    <definedName name="SHEET6" localSheetId="6">#REF!</definedName>
    <definedName name="SHEET6" localSheetId="7">#REF!</definedName>
    <definedName name="SHEET6">#REF!</definedName>
    <definedName name="SHEET7" localSheetId="0">#REF!</definedName>
    <definedName name="SHEET7" localSheetId="1">#REF!</definedName>
    <definedName name="SHEET7" localSheetId="2">#REF!</definedName>
    <definedName name="SHEET7" localSheetId="3">#REF!</definedName>
    <definedName name="SHEET7" localSheetId="4">#REF!</definedName>
    <definedName name="SHEET7" localSheetId="5">#REF!</definedName>
    <definedName name="SHEET7" localSheetId="6">#REF!</definedName>
    <definedName name="SHEET7" localSheetId="7">#REF!</definedName>
    <definedName name="SHEET7">#REF!</definedName>
    <definedName name="SHEET8" localSheetId="0">#REF!</definedName>
    <definedName name="SHEET8" localSheetId="1">#REF!</definedName>
    <definedName name="SHEET8" localSheetId="2">#REF!</definedName>
    <definedName name="SHEET8" localSheetId="3">#REF!</definedName>
    <definedName name="SHEET8" localSheetId="4">#REF!</definedName>
    <definedName name="SHEET8" localSheetId="5">#REF!</definedName>
    <definedName name="SHEET8" localSheetId="6">#REF!</definedName>
    <definedName name="SHEET8" localSheetId="7">#REF!</definedName>
    <definedName name="SHEET8">#REF!</definedName>
    <definedName name="SHEET9" localSheetId="0">#REF!</definedName>
    <definedName name="SHEET9" localSheetId="1">#REF!</definedName>
    <definedName name="SHEET9" localSheetId="2">#REF!</definedName>
    <definedName name="SHEET9" localSheetId="3">#REF!</definedName>
    <definedName name="SHEET9" localSheetId="4">#REF!</definedName>
    <definedName name="SHEET9" localSheetId="5">#REF!</definedName>
    <definedName name="SHEET9" localSheetId="6">#REF!</definedName>
    <definedName name="SHEET9" localSheetId="7">#REF!</definedName>
    <definedName name="SHEET9">#REF!</definedName>
    <definedName name="SMK">'[17]B-1 p.1 Summary (Base)'!$J$8</definedName>
    <definedName name="SPECIFIC" localSheetId="0">#REF!</definedName>
    <definedName name="SPECIFIC" localSheetId="1">#REF!</definedName>
    <definedName name="SPECIFIC" localSheetId="2">#REF!</definedName>
    <definedName name="SPECIFIC" localSheetId="3">#REF!</definedName>
    <definedName name="SPECIFIC" localSheetId="4">#REF!</definedName>
    <definedName name="SPECIFIC" localSheetId="5">#REF!</definedName>
    <definedName name="SPECIFIC" localSheetId="6">#REF!</definedName>
    <definedName name="SPECIFIC" localSheetId="7">#REF!</definedName>
    <definedName name="SPECIFIC">#REF!</definedName>
    <definedName name="STATETAX_PAY_MO" localSheetId="0">#REF!</definedName>
    <definedName name="STATETAX_PAY_MO" localSheetId="1">#REF!</definedName>
    <definedName name="STATETAX_PAY_MO" localSheetId="2">#REF!</definedName>
    <definedName name="STATETAX_PAY_MO" localSheetId="3">#REF!</definedName>
    <definedName name="STATETAX_PAY_MO" localSheetId="4">#REF!</definedName>
    <definedName name="STATETAX_PAY_MO" localSheetId="5">#REF!</definedName>
    <definedName name="STATETAX_PAY_MO" localSheetId="6">#REF!</definedName>
    <definedName name="STATETAX_PAY_MO" localSheetId="7">#REF!</definedName>
    <definedName name="STATETAX_PAY_MO">#REF!</definedName>
    <definedName name="STATETAX_PAY_WK" localSheetId="0">#REF!</definedName>
    <definedName name="STATETAX_PAY_WK" localSheetId="1">#REF!</definedName>
    <definedName name="STATETAX_PAY_WK" localSheetId="2">#REF!</definedName>
    <definedName name="STATETAX_PAY_WK" localSheetId="3">#REF!</definedName>
    <definedName name="STATETAX_PAY_WK" localSheetId="4">#REF!</definedName>
    <definedName name="STATETAX_PAY_WK" localSheetId="5">#REF!</definedName>
    <definedName name="STATETAX_PAY_WK" localSheetId="6">#REF!</definedName>
    <definedName name="STATETAX_PAY_WK" localSheetId="7">#REF!</definedName>
    <definedName name="STATETAX_PAY_WK">#REF!</definedName>
    <definedName name="STORAGE" localSheetId="0">#REF!</definedName>
    <definedName name="STORAGE" localSheetId="1">#REF!</definedName>
    <definedName name="STORAGE" localSheetId="2">#REF!</definedName>
    <definedName name="STORAGE" localSheetId="3">#REF!</definedName>
    <definedName name="STORAGE" localSheetId="4">#REF!</definedName>
    <definedName name="STORAGE" localSheetId="5">#REF!</definedName>
    <definedName name="STORAGE" localSheetId="6">#REF!</definedName>
    <definedName name="STORAGE" localSheetId="7">#REF!</definedName>
    <definedName name="STORAGE">#REF!</definedName>
    <definedName name="STUDY" localSheetId="0">#REF!</definedName>
    <definedName name="STUDY" localSheetId="1">#REF!</definedName>
    <definedName name="STUDY" localSheetId="2">#REF!</definedName>
    <definedName name="STUDY" localSheetId="3">#REF!</definedName>
    <definedName name="STUDY" localSheetId="4">#REF!</definedName>
    <definedName name="STUDY" localSheetId="5">#REF!</definedName>
    <definedName name="STUDY" localSheetId="6">#REF!</definedName>
    <definedName name="STUDY" localSheetId="7">#REF!</definedName>
    <definedName name="STUDY">#REF!</definedName>
    <definedName name="SUM6406E" localSheetId="0">#REF!</definedName>
    <definedName name="SUM6406E" localSheetId="1">#REF!</definedName>
    <definedName name="SUM6406E" localSheetId="2">#REF!</definedName>
    <definedName name="SUM6406E" localSheetId="3">#REF!</definedName>
    <definedName name="SUM6406E" localSheetId="4">#REF!</definedName>
    <definedName name="SUM6406E" localSheetId="5">#REF!</definedName>
    <definedName name="SUM6406E" localSheetId="6">#REF!</definedName>
    <definedName name="SUM6406E" localSheetId="7">#REF!</definedName>
    <definedName name="SUM6406E">#REF!</definedName>
    <definedName name="SUM6406P" localSheetId="0">#REF!</definedName>
    <definedName name="SUM6406P" localSheetId="1">#REF!</definedName>
    <definedName name="SUM6406P" localSheetId="2">#REF!</definedName>
    <definedName name="SUM6406P" localSheetId="3">#REF!</definedName>
    <definedName name="SUM6406P" localSheetId="4">#REF!</definedName>
    <definedName name="SUM6406P" localSheetId="5">#REF!</definedName>
    <definedName name="SUM6406P" localSheetId="6">#REF!</definedName>
    <definedName name="SUM6406P" localSheetId="7">#REF!</definedName>
    <definedName name="SUM6406P">#REF!</definedName>
    <definedName name="SUM6503E" localSheetId="0">#REF!</definedName>
    <definedName name="SUM6503E" localSheetId="1">#REF!</definedName>
    <definedName name="SUM6503E" localSheetId="2">#REF!</definedName>
    <definedName name="SUM6503E" localSheetId="3">#REF!</definedName>
    <definedName name="SUM6503E" localSheetId="4">#REF!</definedName>
    <definedName name="SUM6503E" localSheetId="5">#REF!</definedName>
    <definedName name="SUM6503E" localSheetId="6">#REF!</definedName>
    <definedName name="SUM6503E" localSheetId="7">#REF!</definedName>
    <definedName name="SUM6503E">#REF!</definedName>
    <definedName name="SUM6503P" localSheetId="0">#REF!</definedName>
    <definedName name="SUM6503P" localSheetId="1">#REF!</definedName>
    <definedName name="SUM6503P" localSheetId="2">#REF!</definedName>
    <definedName name="SUM6503P" localSheetId="3">#REF!</definedName>
    <definedName name="SUM6503P" localSheetId="4">#REF!</definedName>
    <definedName name="SUM6503P" localSheetId="5">#REF!</definedName>
    <definedName name="SUM6503P" localSheetId="6">#REF!</definedName>
    <definedName name="SUM6503P" localSheetId="7">#REF!</definedName>
    <definedName name="SUM6503P">#REF!</definedName>
    <definedName name="SUM6703E" localSheetId="0">#REF!</definedName>
    <definedName name="SUM6703E" localSheetId="1">#REF!</definedName>
    <definedName name="SUM6703E" localSheetId="2">#REF!</definedName>
    <definedName name="SUM6703E" localSheetId="3">#REF!</definedName>
    <definedName name="SUM6703E" localSheetId="4">#REF!</definedName>
    <definedName name="SUM6703E" localSheetId="5">#REF!</definedName>
    <definedName name="SUM6703E" localSheetId="6">#REF!</definedName>
    <definedName name="SUM6703E" localSheetId="7">#REF!</definedName>
    <definedName name="SUM6703E">#REF!</definedName>
    <definedName name="SUM6703P" localSheetId="0">#REF!</definedName>
    <definedName name="SUM6703P" localSheetId="1">#REF!</definedName>
    <definedName name="SUM6703P" localSheetId="2">#REF!</definedName>
    <definedName name="SUM6703P" localSheetId="3">#REF!</definedName>
    <definedName name="SUM6703P" localSheetId="4">#REF!</definedName>
    <definedName name="SUM6703P" localSheetId="5">#REF!</definedName>
    <definedName name="SUM6703P" localSheetId="6">#REF!</definedName>
    <definedName name="SUM6703P" localSheetId="7">#REF!</definedName>
    <definedName name="SUM6703P">#REF!</definedName>
    <definedName name="SUM7203E" localSheetId="0">#REF!</definedName>
    <definedName name="SUM7203E" localSheetId="1">#REF!</definedName>
    <definedName name="SUM7203E" localSheetId="2">#REF!</definedName>
    <definedName name="SUM7203E" localSheetId="3">#REF!</definedName>
    <definedName name="SUM7203E" localSheetId="4">#REF!</definedName>
    <definedName name="SUM7203E" localSheetId="5">#REF!</definedName>
    <definedName name="SUM7203E" localSheetId="6">#REF!</definedName>
    <definedName name="SUM7203E" localSheetId="7">#REF!</definedName>
    <definedName name="SUM7203E">#REF!</definedName>
    <definedName name="SUM7203P" localSheetId="0">#REF!</definedName>
    <definedName name="SUM7203P" localSheetId="1">#REF!</definedName>
    <definedName name="SUM7203P" localSheetId="2">#REF!</definedName>
    <definedName name="SUM7203P" localSheetId="3">#REF!</definedName>
    <definedName name="SUM7203P" localSheetId="4">#REF!</definedName>
    <definedName name="SUM7203P" localSheetId="5">#REF!</definedName>
    <definedName name="SUM7203P" localSheetId="6">#REF!</definedName>
    <definedName name="SUM7203P" localSheetId="7">#REF!</definedName>
    <definedName name="SUM7203P">#REF!</definedName>
    <definedName name="SUM8703E" localSheetId="0">#REF!</definedName>
    <definedName name="SUM8703E" localSheetId="1">#REF!</definedName>
    <definedName name="SUM8703E" localSheetId="2">#REF!</definedName>
    <definedName name="SUM8703E" localSheetId="3">#REF!</definedName>
    <definedName name="SUM8703E" localSheetId="4">#REF!</definedName>
    <definedName name="SUM8703E" localSheetId="5">#REF!</definedName>
    <definedName name="SUM8703E" localSheetId="6">#REF!</definedName>
    <definedName name="SUM8703E" localSheetId="7">#REF!</definedName>
    <definedName name="SUM8703E">#REF!</definedName>
    <definedName name="SUM8703P" localSheetId="0">#REF!</definedName>
    <definedName name="SUM8703P" localSheetId="1">#REF!</definedName>
    <definedName name="SUM8703P" localSheetId="2">#REF!</definedName>
    <definedName name="SUM8703P" localSheetId="3">#REF!</definedName>
    <definedName name="SUM8703P" localSheetId="4">#REF!</definedName>
    <definedName name="SUM8703P" localSheetId="5">#REF!</definedName>
    <definedName name="SUM8703P" localSheetId="6">#REF!</definedName>
    <definedName name="SUM8703P" localSheetId="7">#REF!</definedName>
    <definedName name="SUM8703P">#REF!</definedName>
    <definedName name="SUMM5" localSheetId="0">#REF!</definedName>
    <definedName name="SUMM5" localSheetId="1">#REF!</definedName>
    <definedName name="SUMM5" localSheetId="2">#REF!</definedName>
    <definedName name="SUMM5" localSheetId="3">#REF!</definedName>
    <definedName name="SUMM5" localSheetId="4">#REF!</definedName>
    <definedName name="SUMM5" localSheetId="5">#REF!</definedName>
    <definedName name="SUMM5" localSheetId="6">#REF!</definedName>
    <definedName name="SUMM5" localSheetId="7">#REF!</definedName>
    <definedName name="SUMM5">#REF!</definedName>
    <definedName name="SUMMARY" localSheetId="0">#REF!</definedName>
    <definedName name="SUMMARY" localSheetId="1">#REF!</definedName>
    <definedName name="SUMMARY" localSheetId="2">#REF!</definedName>
    <definedName name="SUMMARY" localSheetId="3">#REF!</definedName>
    <definedName name="SUMMARY" localSheetId="4">#REF!</definedName>
    <definedName name="SUMMARY" localSheetId="5">#REF!</definedName>
    <definedName name="SUMMARY" localSheetId="6">#REF!</definedName>
    <definedName name="SUMMARY" localSheetId="7">#REF!</definedName>
    <definedName name="SUMMARY">#REF!</definedName>
    <definedName name="SummaryTable" localSheetId="0">#REF!</definedName>
    <definedName name="SummaryTable" localSheetId="1">#REF!</definedName>
    <definedName name="SummaryTable" localSheetId="2">#REF!</definedName>
    <definedName name="SummaryTable" localSheetId="3">#REF!</definedName>
    <definedName name="SummaryTable" localSheetId="4">#REF!</definedName>
    <definedName name="SummaryTable" localSheetId="5">#REF!</definedName>
    <definedName name="SummaryTable" localSheetId="6">#REF!</definedName>
    <definedName name="SummaryTable" localSheetId="7">#REF!</definedName>
    <definedName name="SummaryTable">#REF!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>#REF!</definedName>
    <definedName name="TaxRate">'[32]Tax Rates'!$A$1:$F$24</definedName>
    <definedName name="Teldata" localSheetId="0">#REF!</definedName>
    <definedName name="Teldata" localSheetId="1">#REF!</definedName>
    <definedName name="Teldata" localSheetId="2">#REF!</definedName>
    <definedName name="Teldata" localSheetId="3">#REF!</definedName>
    <definedName name="Teldata" localSheetId="4">#REF!</definedName>
    <definedName name="Teldata" localSheetId="5">#REF!</definedName>
    <definedName name="Teldata" localSheetId="6">#REF!</definedName>
    <definedName name="Teldata" localSheetId="7">#REF!</definedName>
    <definedName name="Teldata">#REF!</definedName>
    <definedName name="TEMP" localSheetId="0">#REF!</definedName>
    <definedName name="TEMP" localSheetId="1">#REF!</definedName>
    <definedName name="TEMP" localSheetId="2">#REF!</definedName>
    <definedName name="TEMP" localSheetId="3">#REF!</definedName>
    <definedName name="TEMP" localSheetId="4">#REF!</definedName>
    <definedName name="TEMP" localSheetId="5">#REF!</definedName>
    <definedName name="TEMP" localSheetId="6">#REF!</definedName>
    <definedName name="TEMP" localSheetId="7">#REF!</definedName>
    <definedName name="TEMP">#REF!</definedName>
    <definedName name="test" localSheetId="0">'[26]Input Sheet'!#REF!</definedName>
    <definedName name="test" localSheetId="1">'[26]Input Sheet'!#REF!</definedName>
    <definedName name="test" localSheetId="2">'[26]Input Sheet'!#REF!</definedName>
    <definedName name="test" localSheetId="3">'[26]Input Sheet'!#REF!</definedName>
    <definedName name="test" localSheetId="4">'[26]Input Sheet'!#REF!</definedName>
    <definedName name="test" localSheetId="5">'[26]Input Sheet'!#REF!</definedName>
    <definedName name="test" localSheetId="6">'[26]Input Sheet'!#REF!</definedName>
    <definedName name="test" localSheetId="7">'[26]Input Sheet'!#REF!</definedName>
    <definedName name="test">'[26]Input Sheet'!#REF!</definedName>
    <definedName name="test1" localSheetId="0">'[26]Input Sheet'!#REF!</definedName>
    <definedName name="test1" localSheetId="1">'[26]Input Sheet'!#REF!</definedName>
    <definedName name="test1" localSheetId="2">'[26]Input Sheet'!#REF!</definedName>
    <definedName name="test1" localSheetId="3">'[26]Input Sheet'!#REF!</definedName>
    <definedName name="test1" localSheetId="4">'[26]Input Sheet'!#REF!</definedName>
    <definedName name="test1" localSheetId="5">'[26]Input Sheet'!#REF!</definedName>
    <definedName name="test1" localSheetId="6">'[26]Input Sheet'!#REF!</definedName>
    <definedName name="test1" localSheetId="7">'[26]Input Sheet'!#REF!</definedName>
    <definedName name="test1">'[26]Input Sheet'!#REF!</definedName>
    <definedName name="tol">0.001</definedName>
    <definedName name="TOTALONM" localSheetId="0">#REF!</definedName>
    <definedName name="TOTALONM" localSheetId="1">#REF!</definedName>
    <definedName name="TOTALONM" localSheetId="2">#REF!</definedName>
    <definedName name="TOTALONM" localSheetId="3">#REF!</definedName>
    <definedName name="TOTALONM" localSheetId="4">#REF!</definedName>
    <definedName name="TOTALONM" localSheetId="5">#REF!</definedName>
    <definedName name="TOTALONM" localSheetId="6">#REF!</definedName>
    <definedName name="TOTALONM" localSheetId="7">#REF!</definedName>
    <definedName name="TOTALONM">#REF!</definedName>
    <definedName name="Totals" localSheetId="0">'[33]Complete Listing incl LCN'!#REF!</definedName>
    <definedName name="Totals" localSheetId="1">'[33]Complete Listing incl LCN'!#REF!</definedName>
    <definedName name="Totals" localSheetId="2">'[33]Complete Listing incl LCN'!#REF!</definedName>
    <definedName name="Totals" localSheetId="3">'[33]Complete Listing incl LCN'!#REF!</definedName>
    <definedName name="Totals" localSheetId="4">'[33]Complete Listing incl LCN'!#REF!</definedName>
    <definedName name="Totals" localSheetId="5">'[33]Complete Listing incl LCN'!#REF!</definedName>
    <definedName name="Totals" localSheetId="6">'[33]Complete Listing incl LCN'!#REF!</definedName>
    <definedName name="Totals" localSheetId="7">'[33]Complete Listing incl LCN'!#REF!</definedName>
    <definedName name="Totals">'[33]Complete Listing incl LCN'!#REF!</definedName>
    <definedName name="TY" localSheetId="0">[16]B!#REF!</definedName>
    <definedName name="TY" localSheetId="1">[16]B!#REF!</definedName>
    <definedName name="TY" localSheetId="2">[16]B!#REF!</definedName>
    <definedName name="TY" localSheetId="3">[16]B!#REF!</definedName>
    <definedName name="TY" localSheetId="4">[16]B!#REF!</definedName>
    <definedName name="TY" localSheetId="5">[16]B!#REF!</definedName>
    <definedName name="TY" localSheetId="6">[16]B!#REF!</definedName>
    <definedName name="TY" localSheetId="7">[16]B!#REF!</definedName>
    <definedName name="TY">[16]B!#REF!</definedName>
    <definedName name="TYDESC">[16]B!$A$3</definedName>
    <definedName name="UNEMPLOY_TAX" localSheetId="0">#REF!</definedName>
    <definedName name="UNEMPLOY_TAX" localSheetId="1">#REF!</definedName>
    <definedName name="UNEMPLOY_TAX" localSheetId="2">#REF!</definedName>
    <definedName name="UNEMPLOY_TAX" localSheetId="3">#REF!</definedName>
    <definedName name="UNEMPLOY_TAX" localSheetId="4">#REF!</definedName>
    <definedName name="UNEMPLOY_TAX" localSheetId="5">#REF!</definedName>
    <definedName name="UNEMPLOY_TAX" localSheetId="6">#REF!</definedName>
    <definedName name="UNEMPLOY_TAX" localSheetId="7">#REF!</definedName>
    <definedName name="UNEMPLOY_TAX">#REF!</definedName>
    <definedName name="Usage_per_Cust">[8]Inputs!$B$12</definedName>
    <definedName name="usd">[34]Assumptions!$C$13</definedName>
    <definedName name="USF" localSheetId="0">#REF!</definedName>
    <definedName name="USF" localSheetId="1">#REF!</definedName>
    <definedName name="USF" localSheetId="2">#REF!</definedName>
    <definedName name="USF" localSheetId="3">#REF!</definedName>
    <definedName name="USF" localSheetId="4">#REF!</definedName>
    <definedName name="USF" localSheetId="5">#REF!</definedName>
    <definedName name="USF" localSheetId="6">#REF!</definedName>
    <definedName name="USF" localSheetId="7">#REF!</definedName>
    <definedName name="USF">#REF!</definedName>
    <definedName name="VOL_COMP2" localSheetId="0">#REF!</definedName>
    <definedName name="VOL_COMP2" localSheetId="1">#REF!</definedName>
    <definedName name="VOL_COMP2" localSheetId="2">#REF!</definedName>
    <definedName name="VOL_COMP2" localSheetId="3">#REF!</definedName>
    <definedName name="VOL_COMP2" localSheetId="4">#REF!</definedName>
    <definedName name="VOL_COMP2" localSheetId="5">#REF!</definedName>
    <definedName name="VOL_COMP2" localSheetId="6">#REF!</definedName>
    <definedName name="VOL_COMP2" localSheetId="7">#REF!</definedName>
    <definedName name="VOL_COMP2">#REF!</definedName>
    <definedName name="VOL_COMPARISON" localSheetId="0">#REF!</definedName>
    <definedName name="VOL_COMPARISON" localSheetId="1">#REF!</definedName>
    <definedName name="VOL_COMPARISON" localSheetId="2">#REF!</definedName>
    <definedName name="VOL_COMPARISON" localSheetId="3">#REF!</definedName>
    <definedName name="VOL_COMPARISON" localSheetId="4">#REF!</definedName>
    <definedName name="VOL_COMPARISON" localSheetId="5">#REF!</definedName>
    <definedName name="VOL_COMPARISON" localSheetId="6">#REF!</definedName>
    <definedName name="VOL_COMPARISON" localSheetId="7">#REF!</definedName>
    <definedName name="VOL_COMPARISON">#REF!</definedName>
    <definedName name="WCSUM" localSheetId="0">#REF!</definedName>
    <definedName name="WCSUM" localSheetId="1">#REF!</definedName>
    <definedName name="WCSUM" localSheetId="2">#REF!</definedName>
    <definedName name="WCSUM" localSheetId="3">#REF!</definedName>
    <definedName name="WCSUM" localSheetId="4">#REF!</definedName>
    <definedName name="WCSUM" localSheetId="5">#REF!</definedName>
    <definedName name="WCSUM" localSheetId="6">#REF!</definedName>
    <definedName name="WCSUM" localSheetId="7">#REF!</definedName>
    <definedName name="WCSUM">#REF!</definedName>
    <definedName name="wit">'[18]Operating Income Summary C-1'!$M$9</definedName>
    <definedName name="Witness">[16]Input!$B$8</definedName>
    <definedName name="WORKAREA">'[7]ATTACH REH-5A REV'!$B$52:$K$169</definedName>
    <definedName name="WorkingDaysPerYear">210</definedName>
    <definedName name="Xref">'[35]xref acct'!$A$3:$C$167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3" i="26" l="1"/>
  <c r="M67" i="26" s="1"/>
  <c r="M69" i="26" s="1"/>
  <c r="H46" i="24" l="1"/>
  <c r="E50" i="24"/>
  <c r="E23" i="24"/>
  <c r="E24" i="24" s="1"/>
  <c r="E99" i="36"/>
  <c r="E37" i="36"/>
  <c r="E28" i="36"/>
  <c r="E23" i="36"/>
  <c r="E24" i="36" s="1"/>
  <c r="E29" i="36" s="1"/>
  <c r="E15" i="36"/>
  <c r="E8" i="36"/>
  <c r="C115" i="36"/>
  <c r="C114" i="36"/>
  <c r="L18" i="26" l="1"/>
  <c r="M18" i="26" s="1"/>
  <c r="N18" i="26" s="1"/>
  <c r="D11" i="26"/>
  <c r="L3" i="26"/>
  <c r="D5" i="26"/>
  <c r="D16" i="26" s="1"/>
  <c r="D22" i="26" s="1"/>
  <c r="H110" i="24"/>
  <c r="H104" i="24"/>
  <c r="H103" i="24"/>
  <c r="H101" i="24"/>
  <c r="H97" i="24"/>
  <c r="H98" i="24" s="1"/>
  <c r="H95" i="24"/>
  <c r="H94" i="24"/>
  <c r="H93" i="24"/>
  <c r="H92" i="24"/>
  <c r="H91" i="24"/>
  <c r="H90" i="24"/>
  <c r="H89" i="24"/>
  <c r="H87" i="24"/>
  <c r="H88" i="24" s="1"/>
  <c r="H84" i="24"/>
  <c r="H83" i="24"/>
  <c r="H82" i="24"/>
  <c r="H81" i="24"/>
  <c r="H80" i="24"/>
  <c r="H75" i="24"/>
  <c r="H74" i="24"/>
  <c r="H57" i="24"/>
  <c r="H58" i="24" s="1"/>
  <c r="H55" i="24"/>
  <c r="H56" i="24" s="1"/>
  <c r="H53" i="24"/>
  <c r="H52" i="24"/>
  <c r="H51" i="24"/>
  <c r="H49" i="24"/>
  <c r="H48" i="24"/>
  <c r="H47" i="24"/>
  <c r="H45" i="24"/>
  <c r="H44" i="24"/>
  <c r="H43" i="24"/>
  <c r="H41" i="24"/>
  <c r="H40" i="24"/>
  <c r="H39" i="24"/>
  <c r="H36" i="24"/>
  <c r="H35" i="24"/>
  <c r="H34" i="24"/>
  <c r="H33" i="24"/>
  <c r="H32" i="24"/>
  <c r="H31" i="24"/>
  <c r="H27" i="24"/>
  <c r="H26" i="24"/>
  <c r="H25" i="24"/>
  <c r="H22" i="24"/>
  <c r="H21" i="24"/>
  <c r="G69" i="24"/>
  <c r="H69" i="24" s="1"/>
  <c r="G67" i="24"/>
  <c r="H67" i="24" s="1"/>
  <c r="G66" i="24"/>
  <c r="H66" i="24" s="1"/>
  <c r="G64" i="24"/>
  <c r="H64" i="24" s="1"/>
  <c r="G63" i="24"/>
  <c r="H63" i="24" s="1"/>
  <c r="G62" i="24"/>
  <c r="H62" i="24" s="1"/>
  <c r="G61" i="24"/>
  <c r="H61" i="24" s="1"/>
  <c r="G60" i="24"/>
  <c r="G59" i="24"/>
  <c r="H59" i="24" s="1"/>
  <c r="H14" i="24"/>
  <c r="H12" i="24"/>
  <c r="H10" i="24"/>
  <c r="H9" i="24"/>
  <c r="F108" i="24"/>
  <c r="F109" i="24" s="1"/>
  <c r="F106" i="24"/>
  <c r="H106" i="24" s="1"/>
  <c r="F60" i="24"/>
  <c r="F70" i="24" s="1"/>
  <c r="G111" i="24"/>
  <c r="F111" i="24"/>
  <c r="E111" i="24"/>
  <c r="G107" i="24"/>
  <c r="E107" i="24"/>
  <c r="G105" i="24"/>
  <c r="F105" i="24"/>
  <c r="E105" i="24"/>
  <c r="H102" i="24"/>
  <c r="G102" i="24"/>
  <c r="F102" i="24"/>
  <c r="E102" i="24"/>
  <c r="G98" i="24"/>
  <c r="F98" i="24"/>
  <c r="E98" i="24"/>
  <c r="G96" i="24"/>
  <c r="F96" i="24"/>
  <c r="E96" i="24"/>
  <c r="G88" i="24"/>
  <c r="F88" i="24"/>
  <c r="E88" i="24"/>
  <c r="G85" i="24"/>
  <c r="G86" i="24" s="1"/>
  <c r="F85" i="24"/>
  <c r="F86" i="24" s="1"/>
  <c r="E85" i="24"/>
  <c r="E86" i="24" s="1"/>
  <c r="G78" i="24"/>
  <c r="F78" i="24"/>
  <c r="G76" i="24"/>
  <c r="F76" i="24"/>
  <c r="E76" i="24"/>
  <c r="E70" i="24"/>
  <c r="G58" i="24"/>
  <c r="F58" i="24"/>
  <c r="E58" i="24"/>
  <c r="G56" i="24"/>
  <c r="F56" i="24"/>
  <c r="E56" i="24"/>
  <c r="G54" i="24"/>
  <c r="F54" i="24"/>
  <c r="E54" i="24"/>
  <c r="G50" i="24"/>
  <c r="F50" i="24"/>
  <c r="G42" i="24"/>
  <c r="F42" i="24"/>
  <c r="E42" i="24"/>
  <c r="G37" i="24"/>
  <c r="G38" i="24" s="1"/>
  <c r="F37" i="24"/>
  <c r="F38" i="24" s="1"/>
  <c r="E37" i="24"/>
  <c r="E38" i="24" s="1"/>
  <c r="G28" i="24"/>
  <c r="F28" i="24"/>
  <c r="E28" i="24"/>
  <c r="E29" i="24" s="1"/>
  <c r="G23" i="24"/>
  <c r="G24" i="24" s="1"/>
  <c r="F23" i="24"/>
  <c r="F24" i="24" s="1"/>
  <c r="F15" i="24"/>
  <c r="E15" i="24"/>
  <c r="F8" i="24"/>
  <c r="E8" i="24"/>
  <c r="H40" i="35"/>
  <c r="J40" i="35" s="1"/>
  <c r="H41" i="35"/>
  <c r="J41" i="35" s="1"/>
  <c r="H42" i="35"/>
  <c r="J42" i="35" s="1"/>
  <c r="H44" i="35"/>
  <c r="J44" i="35" s="1"/>
  <c r="H37" i="35"/>
  <c r="J37" i="35" s="1"/>
  <c r="H36" i="35"/>
  <c r="J36" i="35" s="1"/>
  <c r="H35" i="35"/>
  <c r="J35" i="35" s="1"/>
  <c r="H33" i="35"/>
  <c r="H34" i="35" s="1"/>
  <c r="H29" i="35"/>
  <c r="J29" i="35" s="1"/>
  <c r="J30" i="35" s="1"/>
  <c r="J31" i="35" s="1"/>
  <c r="H24" i="35"/>
  <c r="J24" i="35" s="1"/>
  <c r="H23" i="35"/>
  <c r="J23" i="35" s="1"/>
  <c r="H22" i="35"/>
  <c r="J22" i="35" s="1"/>
  <c r="H21" i="35"/>
  <c r="J21" i="35" s="1"/>
  <c r="H20" i="35"/>
  <c r="J20" i="35" s="1"/>
  <c r="H18" i="35"/>
  <c r="H19" i="35" s="1"/>
  <c r="H15" i="35"/>
  <c r="H13" i="35"/>
  <c r="J13" i="35" s="1"/>
  <c r="J14" i="35" s="1"/>
  <c r="H7" i="35"/>
  <c r="H6" i="35"/>
  <c r="F25" i="35"/>
  <c r="F43" i="35"/>
  <c r="I34" i="35"/>
  <c r="G34" i="35"/>
  <c r="F34" i="35"/>
  <c r="E34" i="35"/>
  <c r="I30" i="35"/>
  <c r="I31" i="35" s="1"/>
  <c r="H30" i="35"/>
  <c r="H31" i="35" s="1"/>
  <c r="G30" i="35"/>
  <c r="G31" i="35" s="1"/>
  <c r="G38" i="35" s="1"/>
  <c r="F30" i="35"/>
  <c r="F31" i="35" s="1"/>
  <c r="E30" i="35"/>
  <c r="E31" i="35" s="1"/>
  <c r="I19" i="35"/>
  <c r="G19" i="35"/>
  <c r="F19" i="35"/>
  <c r="E19" i="35"/>
  <c r="I14" i="35"/>
  <c r="I16" i="35" s="1"/>
  <c r="H14" i="35"/>
  <c r="G14" i="35"/>
  <c r="G16" i="35" s="1"/>
  <c r="E14" i="35"/>
  <c r="E16" i="35" s="1"/>
  <c r="H8" i="35"/>
  <c r="G8" i="35"/>
  <c r="E8" i="35"/>
  <c r="F14" i="35"/>
  <c r="F16" i="35" s="1"/>
  <c r="F8" i="35"/>
  <c r="G9" i="25"/>
  <c r="I9" i="25" s="1"/>
  <c r="K9" i="25" s="1"/>
  <c r="G7" i="25"/>
  <c r="G11" i="25" s="1"/>
  <c r="G3" i="25"/>
  <c r="I100" i="36"/>
  <c r="I8" i="25"/>
  <c r="K8" i="25" s="1"/>
  <c r="I4" i="25"/>
  <c r="K4" i="25" s="1"/>
  <c r="I3" i="25"/>
  <c r="H5" i="25"/>
  <c r="G5" i="25"/>
  <c r="H42" i="24" l="1"/>
  <c r="F29" i="24"/>
  <c r="F71" i="24" s="1"/>
  <c r="F107" i="24"/>
  <c r="H105" i="24"/>
  <c r="I26" i="35"/>
  <c r="F38" i="35"/>
  <c r="F26" i="35"/>
  <c r="F99" i="24"/>
  <c r="G99" i="24"/>
  <c r="H37" i="24"/>
  <c r="H38" i="24" s="1"/>
  <c r="H60" i="24"/>
  <c r="F16" i="24"/>
  <c r="G29" i="24"/>
  <c r="E16" i="24"/>
  <c r="I38" i="35"/>
  <c r="I39" i="35" s="1"/>
  <c r="F39" i="35"/>
  <c r="F45" i="35" s="1"/>
  <c r="F46" i="35" s="1"/>
  <c r="H38" i="35"/>
  <c r="H76" i="24"/>
  <c r="H96" i="24"/>
  <c r="H50" i="24"/>
  <c r="H16" i="35"/>
  <c r="J15" i="35"/>
  <c r="J16" i="35" s="1"/>
  <c r="H23" i="24"/>
  <c r="H24" i="24" s="1"/>
  <c r="J18" i="35"/>
  <c r="J19" i="35" s="1"/>
  <c r="J33" i="35"/>
  <c r="J34" i="35" s="1"/>
  <c r="J38" i="35" s="1"/>
  <c r="H85" i="24"/>
  <c r="H86" i="24" s="1"/>
  <c r="H54" i="24"/>
  <c r="H28" i="24"/>
  <c r="G12" i="25"/>
  <c r="I5" i="25"/>
  <c r="J115" i="36"/>
  <c r="H115" i="36"/>
  <c r="F115" i="36"/>
  <c r="F106" i="36"/>
  <c r="F107" i="36" s="1"/>
  <c r="F81" i="36"/>
  <c r="F85" i="36" s="1"/>
  <c r="F86" i="36" s="1"/>
  <c r="F25" i="36"/>
  <c r="F28" i="36" s="1"/>
  <c r="F29" i="36" s="1"/>
  <c r="K2" i="40"/>
  <c r="F60" i="36"/>
  <c r="N108" i="36"/>
  <c r="F108" i="36"/>
  <c r="F109" i="36" s="1"/>
  <c r="F111" i="36"/>
  <c r="F105" i="36"/>
  <c r="F98" i="36"/>
  <c r="F88" i="36"/>
  <c r="H7" i="36"/>
  <c r="H58" i="36"/>
  <c r="H12" i="36"/>
  <c r="H11" i="36"/>
  <c r="H6" i="36"/>
  <c r="G69" i="36"/>
  <c r="H69" i="36" s="1"/>
  <c r="G67" i="36"/>
  <c r="H67" i="36" s="1"/>
  <c r="G66" i="36"/>
  <c r="H66" i="36" s="1"/>
  <c r="G64" i="36"/>
  <c r="H64" i="36" s="1"/>
  <c r="G63" i="36"/>
  <c r="H63" i="36" s="1"/>
  <c r="G62" i="36"/>
  <c r="H62" i="36" s="1"/>
  <c r="G61" i="36"/>
  <c r="H61" i="36" s="1"/>
  <c r="G60" i="36"/>
  <c r="G59" i="36"/>
  <c r="G8" i="36"/>
  <c r="G9" i="36"/>
  <c r="H9" i="36" s="1"/>
  <c r="G10" i="36"/>
  <c r="H10" i="36" s="1"/>
  <c r="G13" i="36"/>
  <c r="H13" i="36" s="1"/>
  <c r="G14" i="36"/>
  <c r="H14" i="36" s="1"/>
  <c r="G15" i="36"/>
  <c r="G16" i="36"/>
  <c r="G17" i="36"/>
  <c r="G18" i="36"/>
  <c r="G19" i="36"/>
  <c r="G20" i="36"/>
  <c r="G21" i="36"/>
  <c r="H21" i="36" s="1"/>
  <c r="G22" i="36"/>
  <c r="H22" i="36" s="1"/>
  <c r="G23" i="36"/>
  <c r="G24" i="36"/>
  <c r="G25" i="36"/>
  <c r="G26" i="36"/>
  <c r="H26" i="36" s="1"/>
  <c r="G27" i="36"/>
  <c r="H27" i="36" s="1"/>
  <c r="G30" i="36"/>
  <c r="G31" i="36"/>
  <c r="H31" i="36" s="1"/>
  <c r="G32" i="36"/>
  <c r="H32" i="36" s="1"/>
  <c r="G33" i="36"/>
  <c r="H33" i="36" s="1"/>
  <c r="G34" i="36"/>
  <c r="H34" i="36" s="1"/>
  <c r="G35" i="36"/>
  <c r="H35" i="36" s="1"/>
  <c r="G36" i="36"/>
  <c r="H36" i="36" s="1"/>
  <c r="G37" i="36"/>
  <c r="G38" i="36"/>
  <c r="G39" i="36"/>
  <c r="H39" i="36" s="1"/>
  <c r="G40" i="36"/>
  <c r="H40" i="36" s="1"/>
  <c r="G41" i="36"/>
  <c r="H41" i="36" s="1"/>
  <c r="G42" i="36"/>
  <c r="G43" i="36"/>
  <c r="H43" i="36" s="1"/>
  <c r="G44" i="36"/>
  <c r="H44" i="36" s="1"/>
  <c r="G45" i="36"/>
  <c r="H45" i="36" s="1"/>
  <c r="G47" i="36"/>
  <c r="H47" i="36" s="1"/>
  <c r="G48" i="36"/>
  <c r="H48" i="36" s="1"/>
  <c r="G49" i="36"/>
  <c r="H49" i="36" s="1"/>
  <c r="G50" i="36"/>
  <c r="H50" i="36" s="1"/>
  <c r="G51" i="36"/>
  <c r="H51" i="36" s="1"/>
  <c r="G52" i="36"/>
  <c r="H52" i="36" s="1"/>
  <c r="G53" i="36"/>
  <c r="H53" i="36" s="1"/>
  <c r="G54" i="36"/>
  <c r="G55" i="36"/>
  <c r="H55" i="36" s="1"/>
  <c r="G56" i="36"/>
  <c r="H56" i="36" s="1"/>
  <c r="G57" i="36"/>
  <c r="H57" i="36" s="1"/>
  <c r="G72" i="36"/>
  <c r="G73" i="36"/>
  <c r="G74" i="36"/>
  <c r="H74" i="36" s="1"/>
  <c r="G75" i="36"/>
  <c r="H75" i="36" s="1"/>
  <c r="G76" i="36"/>
  <c r="G77" i="36"/>
  <c r="G78" i="36"/>
  <c r="G79" i="36"/>
  <c r="G80" i="36"/>
  <c r="H80" i="36" s="1"/>
  <c r="G81" i="36"/>
  <c r="G82" i="36"/>
  <c r="H82" i="36" s="1"/>
  <c r="G83" i="36"/>
  <c r="H83" i="36" s="1"/>
  <c r="G84" i="36"/>
  <c r="H84" i="36" s="1"/>
  <c r="G87" i="36"/>
  <c r="H87" i="36" s="1"/>
  <c r="H88" i="36" s="1"/>
  <c r="G89" i="36"/>
  <c r="H89" i="36" s="1"/>
  <c r="G90" i="36"/>
  <c r="H90" i="36" s="1"/>
  <c r="G91" i="36"/>
  <c r="H91" i="36" s="1"/>
  <c r="G92" i="36"/>
  <c r="H92" i="36" s="1"/>
  <c r="G93" i="36"/>
  <c r="H93" i="36" s="1"/>
  <c r="G94" i="36"/>
  <c r="H94" i="36" s="1"/>
  <c r="G95" i="36"/>
  <c r="H95" i="36" s="1"/>
  <c r="G96" i="36"/>
  <c r="G97" i="36"/>
  <c r="G98" i="36" s="1"/>
  <c r="G101" i="36"/>
  <c r="H101" i="36" s="1"/>
  <c r="G102" i="36"/>
  <c r="G103" i="36"/>
  <c r="H103" i="36" s="1"/>
  <c r="G104" i="36"/>
  <c r="H104" i="36" s="1"/>
  <c r="H105" i="36" s="1"/>
  <c r="G106" i="36"/>
  <c r="G107" i="36" s="1"/>
  <c r="G110" i="36"/>
  <c r="H110" i="36" s="1"/>
  <c r="H111" i="36" s="1"/>
  <c r="Q114" i="39"/>
  <c r="P114" i="39"/>
  <c r="O114" i="39"/>
  <c r="N114" i="39"/>
  <c r="M114" i="39"/>
  <c r="L114" i="39"/>
  <c r="K114" i="39"/>
  <c r="J114" i="39"/>
  <c r="I114" i="39"/>
  <c r="H114" i="39"/>
  <c r="G114" i="39"/>
  <c r="F114" i="39"/>
  <c r="O58" i="37"/>
  <c r="O68" i="37" s="1"/>
  <c r="O69" i="37" s="1"/>
  <c r="N58" i="37"/>
  <c r="N68" i="37" s="1"/>
  <c r="N69" i="37" s="1"/>
  <c r="M58" i="37"/>
  <c r="M68" i="37" s="1"/>
  <c r="M69" i="37" s="1"/>
  <c r="L58" i="37"/>
  <c r="L68" i="37" s="1"/>
  <c r="L69" i="37" s="1"/>
  <c r="K58" i="37"/>
  <c r="K68" i="37" s="1"/>
  <c r="K69" i="37" s="1"/>
  <c r="J58" i="37"/>
  <c r="J68" i="37" s="1"/>
  <c r="J69" i="37" s="1"/>
  <c r="I58" i="37"/>
  <c r="I68" i="37" s="1"/>
  <c r="I69" i="37" s="1"/>
  <c r="H58" i="37"/>
  <c r="H68" i="37" s="1"/>
  <c r="H69" i="37" s="1"/>
  <c r="G58" i="37"/>
  <c r="G68" i="37" s="1"/>
  <c r="G69" i="37" s="1"/>
  <c r="F58" i="37"/>
  <c r="F68" i="37" s="1"/>
  <c r="F69" i="37" s="1"/>
  <c r="E58" i="37"/>
  <c r="E68" i="37" s="1"/>
  <c r="E69" i="37" s="1"/>
  <c r="D58" i="37"/>
  <c r="D68" i="37" s="1"/>
  <c r="D69" i="37" s="1"/>
  <c r="T58" i="37"/>
  <c r="F100" i="24" l="1"/>
  <c r="F112" i="24" s="1"/>
  <c r="F113" i="24" s="1"/>
  <c r="S114" i="39"/>
  <c r="H29" i="24"/>
  <c r="G28" i="36"/>
  <c r="G29" i="36" s="1"/>
  <c r="G111" i="36"/>
  <c r="F99" i="36"/>
  <c r="Q108" i="36"/>
  <c r="H59" i="36"/>
  <c r="H60" i="36"/>
  <c r="G105" i="36"/>
  <c r="F70" i="36"/>
  <c r="F71" i="36" s="1"/>
  <c r="G85" i="36"/>
  <c r="G86" i="36" s="1"/>
  <c r="H25" i="36"/>
  <c r="H97" i="36"/>
  <c r="H98" i="36" s="1"/>
  <c r="G88" i="36"/>
  <c r="H106" i="36"/>
  <c r="H81" i="36"/>
  <c r="H28" i="36"/>
  <c r="G99" i="36" l="1"/>
  <c r="F100" i="36"/>
  <c r="F112" i="36" s="1"/>
  <c r="F113" i="36" s="1"/>
  <c r="F116" i="36" s="1"/>
  <c r="H107" i="36"/>
  <c r="H85" i="36"/>
  <c r="H86" i="36" s="1"/>
  <c r="E65" i="38"/>
  <c r="E64" i="38"/>
  <c r="G64" i="39" s="1"/>
  <c r="E62" i="38"/>
  <c r="G62" i="39" s="1"/>
  <c r="E61" i="38"/>
  <c r="G61" i="39" s="1"/>
  <c r="E60" i="38"/>
  <c r="E59" i="38"/>
  <c r="G59" i="39" s="1"/>
  <c r="E58" i="38"/>
  <c r="G58" i="39" s="1"/>
  <c r="E57" i="38"/>
  <c r="D66" i="38"/>
  <c r="D63" i="38"/>
  <c r="Q107" i="39"/>
  <c r="P107" i="39"/>
  <c r="O107" i="39"/>
  <c r="N107" i="39"/>
  <c r="M107" i="39"/>
  <c r="L107" i="39"/>
  <c r="K107" i="39"/>
  <c r="J107" i="39"/>
  <c r="I107" i="39"/>
  <c r="H107" i="39"/>
  <c r="G107" i="39"/>
  <c r="F107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Q95" i="39"/>
  <c r="P95" i="39"/>
  <c r="O95" i="39"/>
  <c r="N95" i="39"/>
  <c r="M95" i="39"/>
  <c r="L95" i="39"/>
  <c r="K95" i="39"/>
  <c r="J95" i="39"/>
  <c r="I95" i="39"/>
  <c r="H95" i="39"/>
  <c r="G95" i="39"/>
  <c r="F95" i="39"/>
  <c r="Q93" i="39"/>
  <c r="P93" i="39"/>
  <c r="O93" i="39"/>
  <c r="N93" i="39"/>
  <c r="M93" i="39"/>
  <c r="L93" i="39"/>
  <c r="K93" i="39"/>
  <c r="J93" i="39"/>
  <c r="I93" i="39"/>
  <c r="H93" i="39"/>
  <c r="G93" i="39"/>
  <c r="F93" i="39"/>
  <c r="Q92" i="39"/>
  <c r="P92" i="39"/>
  <c r="O92" i="39"/>
  <c r="N92" i="39"/>
  <c r="M92" i="39"/>
  <c r="L92" i="39"/>
  <c r="K92" i="39"/>
  <c r="J92" i="39"/>
  <c r="I92" i="39"/>
  <c r="H92" i="39"/>
  <c r="G92" i="39"/>
  <c r="F92" i="39"/>
  <c r="Q91" i="39"/>
  <c r="P91" i="39"/>
  <c r="O91" i="39"/>
  <c r="N91" i="39"/>
  <c r="M91" i="39"/>
  <c r="L91" i="39"/>
  <c r="K91" i="39"/>
  <c r="J91" i="39"/>
  <c r="I91" i="39"/>
  <c r="H91" i="39"/>
  <c r="G91" i="39"/>
  <c r="F91" i="39"/>
  <c r="Q90" i="39"/>
  <c r="P90" i="39"/>
  <c r="O90" i="39"/>
  <c r="N90" i="39"/>
  <c r="M90" i="39"/>
  <c r="L90" i="39"/>
  <c r="K90" i="39"/>
  <c r="J90" i="39"/>
  <c r="I90" i="39"/>
  <c r="H90" i="39"/>
  <c r="G90" i="39"/>
  <c r="F90" i="39"/>
  <c r="Q89" i="39"/>
  <c r="P89" i="39"/>
  <c r="O89" i="39"/>
  <c r="N89" i="39"/>
  <c r="M89" i="39"/>
  <c r="L89" i="39"/>
  <c r="K89" i="39"/>
  <c r="J89" i="39"/>
  <c r="I89" i="39"/>
  <c r="H89" i="39"/>
  <c r="G89" i="39"/>
  <c r="F89" i="39"/>
  <c r="Q88" i="39"/>
  <c r="P88" i="39"/>
  <c r="O88" i="39"/>
  <c r="N88" i="39"/>
  <c r="M88" i="39"/>
  <c r="L88" i="39"/>
  <c r="K88" i="39"/>
  <c r="J88" i="39"/>
  <c r="I88" i="39"/>
  <c r="H88" i="39"/>
  <c r="G88" i="39"/>
  <c r="F88" i="39"/>
  <c r="Q85" i="39"/>
  <c r="P85" i="39"/>
  <c r="O85" i="39"/>
  <c r="N85" i="39"/>
  <c r="M85" i="39"/>
  <c r="L85" i="39"/>
  <c r="K85" i="39"/>
  <c r="J85" i="39"/>
  <c r="I85" i="39"/>
  <c r="H85" i="39"/>
  <c r="G85" i="39"/>
  <c r="F85" i="39"/>
  <c r="Q82" i="39"/>
  <c r="P82" i="39"/>
  <c r="O82" i="39"/>
  <c r="N82" i="39"/>
  <c r="M82" i="39"/>
  <c r="L82" i="39"/>
  <c r="K82" i="39"/>
  <c r="J82" i="39"/>
  <c r="I82" i="39"/>
  <c r="H82" i="39"/>
  <c r="G82" i="39"/>
  <c r="F82" i="39"/>
  <c r="Q81" i="39"/>
  <c r="P81" i="39"/>
  <c r="O81" i="39"/>
  <c r="N81" i="39"/>
  <c r="M81" i="39"/>
  <c r="L81" i="39"/>
  <c r="K81" i="39"/>
  <c r="J81" i="39"/>
  <c r="I81" i="39"/>
  <c r="H81" i="39"/>
  <c r="G81" i="39"/>
  <c r="F81" i="39"/>
  <c r="Q80" i="39"/>
  <c r="P80" i="39"/>
  <c r="O80" i="39"/>
  <c r="N80" i="39"/>
  <c r="M80" i="39"/>
  <c r="L80" i="39"/>
  <c r="K80" i="39"/>
  <c r="J80" i="39"/>
  <c r="I80" i="39"/>
  <c r="H80" i="39"/>
  <c r="G80" i="39"/>
  <c r="F80" i="39"/>
  <c r="Q78" i="39"/>
  <c r="P78" i="39"/>
  <c r="O78" i="39"/>
  <c r="N78" i="39"/>
  <c r="M78" i="39"/>
  <c r="L78" i="39"/>
  <c r="K78" i="39"/>
  <c r="J78" i="39"/>
  <c r="I78" i="39"/>
  <c r="H78" i="39"/>
  <c r="G78" i="39"/>
  <c r="F78" i="39"/>
  <c r="Q72" i="39"/>
  <c r="P72" i="39"/>
  <c r="O72" i="39"/>
  <c r="N72" i="39"/>
  <c r="M72" i="39"/>
  <c r="L72" i="39"/>
  <c r="K72" i="39"/>
  <c r="J72" i="39"/>
  <c r="I72" i="39"/>
  <c r="H72" i="39"/>
  <c r="G72" i="39"/>
  <c r="F72" i="39"/>
  <c r="Q71" i="39"/>
  <c r="P71" i="39"/>
  <c r="O71" i="39"/>
  <c r="N71" i="39"/>
  <c r="M71" i="39"/>
  <c r="L71" i="39"/>
  <c r="K71" i="39"/>
  <c r="J71" i="39"/>
  <c r="I71" i="39"/>
  <c r="H71" i="39"/>
  <c r="G71" i="39"/>
  <c r="F71" i="39"/>
  <c r="Q70" i="39"/>
  <c r="P70" i="39"/>
  <c r="O70" i="39"/>
  <c r="N70" i="39"/>
  <c r="M70" i="39"/>
  <c r="L70" i="39"/>
  <c r="K70" i="39"/>
  <c r="J70" i="39"/>
  <c r="I70" i="39"/>
  <c r="H70" i="39"/>
  <c r="G70" i="39"/>
  <c r="F70" i="39"/>
  <c r="Q67" i="39"/>
  <c r="P67" i="39"/>
  <c r="O67" i="39"/>
  <c r="N67" i="39"/>
  <c r="M67" i="39"/>
  <c r="L67" i="39"/>
  <c r="K67" i="39"/>
  <c r="J67" i="39"/>
  <c r="I67" i="39"/>
  <c r="H67" i="39"/>
  <c r="G67" i="39"/>
  <c r="F67" i="39"/>
  <c r="Q64" i="39"/>
  <c r="P64" i="39"/>
  <c r="O64" i="39"/>
  <c r="N64" i="39"/>
  <c r="M64" i="39"/>
  <c r="L64" i="39"/>
  <c r="K64" i="39"/>
  <c r="J64" i="39"/>
  <c r="I64" i="39"/>
  <c r="H64" i="39"/>
  <c r="F64" i="39"/>
  <c r="Q62" i="39"/>
  <c r="P62" i="39"/>
  <c r="O62" i="39"/>
  <c r="N62" i="39"/>
  <c r="M62" i="39"/>
  <c r="L62" i="39"/>
  <c r="K62" i="39"/>
  <c r="J62" i="39"/>
  <c r="I62" i="39"/>
  <c r="H62" i="39"/>
  <c r="F62" i="39"/>
  <c r="Q61" i="39"/>
  <c r="P61" i="39"/>
  <c r="O61" i="39"/>
  <c r="N61" i="39"/>
  <c r="M61" i="39"/>
  <c r="L61" i="39"/>
  <c r="K61" i="39"/>
  <c r="J61" i="39"/>
  <c r="I61" i="39"/>
  <c r="H61" i="39"/>
  <c r="F61" i="39"/>
  <c r="Q59" i="39"/>
  <c r="P59" i="39"/>
  <c r="O59" i="39"/>
  <c r="N59" i="39"/>
  <c r="M59" i="39"/>
  <c r="L59" i="39"/>
  <c r="K59" i="39"/>
  <c r="J59" i="39"/>
  <c r="I59" i="39"/>
  <c r="H59" i="39"/>
  <c r="N58" i="39"/>
  <c r="K58" i="39"/>
  <c r="J58" i="39"/>
  <c r="I58" i="39"/>
  <c r="H58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Q55" i="39"/>
  <c r="P55" i="39"/>
  <c r="O55" i="39"/>
  <c r="N55" i="39"/>
  <c r="M55" i="39"/>
  <c r="L55" i="39"/>
  <c r="K55" i="39"/>
  <c r="J55" i="39"/>
  <c r="I55" i="39"/>
  <c r="H55" i="39"/>
  <c r="G55" i="39"/>
  <c r="F55" i="39"/>
  <c r="Q53" i="39"/>
  <c r="P53" i="39"/>
  <c r="O53" i="39"/>
  <c r="N53" i="39"/>
  <c r="M53" i="39"/>
  <c r="L53" i="39"/>
  <c r="K53" i="39"/>
  <c r="J53" i="39"/>
  <c r="I53" i="39"/>
  <c r="H53" i="39"/>
  <c r="G53" i="39"/>
  <c r="F53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Q46" i="39"/>
  <c r="P46" i="39"/>
  <c r="O46" i="39"/>
  <c r="N46" i="39"/>
  <c r="M46" i="39"/>
  <c r="L46" i="39"/>
  <c r="K46" i="39"/>
  <c r="J46" i="39"/>
  <c r="I46" i="39"/>
  <c r="H46" i="39"/>
  <c r="G46" i="39"/>
  <c r="F46" i="39"/>
  <c r="Q45" i="39"/>
  <c r="P45" i="39"/>
  <c r="O45" i="39"/>
  <c r="N45" i="39"/>
  <c r="M45" i="39"/>
  <c r="L45" i="39"/>
  <c r="K45" i="39"/>
  <c r="J45" i="39"/>
  <c r="I45" i="39"/>
  <c r="H45" i="39"/>
  <c r="G45" i="39"/>
  <c r="F45" i="39"/>
  <c r="Q44" i="39"/>
  <c r="P44" i="39"/>
  <c r="O44" i="39"/>
  <c r="N44" i="39"/>
  <c r="M44" i="39"/>
  <c r="L44" i="39"/>
  <c r="K44" i="39"/>
  <c r="J44" i="39"/>
  <c r="I44" i="39"/>
  <c r="H44" i="39"/>
  <c r="G44" i="39"/>
  <c r="F44" i="39"/>
  <c r="Q42" i="39"/>
  <c r="P42" i="39"/>
  <c r="O42" i="39"/>
  <c r="N42" i="39"/>
  <c r="M42" i="39"/>
  <c r="L42" i="39"/>
  <c r="K42" i="39"/>
  <c r="J42" i="39"/>
  <c r="I42" i="39"/>
  <c r="H42" i="39"/>
  <c r="G42" i="39"/>
  <c r="F42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Q34" i="39"/>
  <c r="P34" i="39"/>
  <c r="O34" i="39"/>
  <c r="N34" i="39"/>
  <c r="M34" i="39"/>
  <c r="L34" i="39"/>
  <c r="K34" i="39"/>
  <c r="J34" i="39"/>
  <c r="I34" i="39"/>
  <c r="H34" i="39"/>
  <c r="G34" i="39"/>
  <c r="F34" i="39"/>
  <c r="Q33" i="39"/>
  <c r="P33" i="39"/>
  <c r="O33" i="39"/>
  <c r="N33" i="39"/>
  <c r="M33" i="39"/>
  <c r="L33" i="39"/>
  <c r="K33" i="39"/>
  <c r="J33" i="39"/>
  <c r="I33" i="39"/>
  <c r="H33" i="39"/>
  <c r="G33" i="39"/>
  <c r="F33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Q21" i="39"/>
  <c r="P21" i="39"/>
  <c r="O21" i="39"/>
  <c r="N21" i="39"/>
  <c r="M21" i="39"/>
  <c r="L21" i="39"/>
  <c r="K21" i="39"/>
  <c r="J21" i="39"/>
  <c r="I21" i="39"/>
  <c r="H21" i="39"/>
  <c r="G21" i="39"/>
  <c r="F21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D110" i="39"/>
  <c r="D109" i="39"/>
  <c r="D108" i="39"/>
  <c r="D107" i="39"/>
  <c r="D105" i="39"/>
  <c r="D104" i="39"/>
  <c r="D102" i="39"/>
  <c r="D101" i="39"/>
  <c r="D100" i="39"/>
  <c r="D98" i="39"/>
  <c r="D97" i="39"/>
  <c r="D96" i="39"/>
  <c r="D95" i="39"/>
  <c r="D94" i="39"/>
  <c r="D93" i="39"/>
  <c r="D92" i="39"/>
  <c r="D91" i="39"/>
  <c r="D90" i="39"/>
  <c r="D89" i="39"/>
  <c r="D88" i="39"/>
  <c r="D86" i="39"/>
  <c r="D85" i="39"/>
  <c r="D84" i="39"/>
  <c r="D83" i="39"/>
  <c r="D82" i="39"/>
  <c r="D81" i="39"/>
  <c r="D80" i="39"/>
  <c r="D78" i="39"/>
  <c r="D77" i="39"/>
  <c r="D76" i="39"/>
  <c r="D75" i="39"/>
  <c r="D74" i="39"/>
  <c r="D72" i="39"/>
  <c r="D71" i="39"/>
  <c r="D70" i="39"/>
  <c r="D69" i="39"/>
  <c r="D68" i="39"/>
  <c r="D67" i="39"/>
  <c r="D64" i="39"/>
  <c r="D62" i="39"/>
  <c r="D61" i="39"/>
  <c r="D59" i="39"/>
  <c r="D57" i="39"/>
  <c r="D56" i="39"/>
  <c r="D55" i="39"/>
  <c r="D54" i="39"/>
  <c r="D53" i="39"/>
  <c r="D52" i="39"/>
  <c r="D51" i="39"/>
  <c r="D49" i="39"/>
  <c r="D48" i="39"/>
  <c r="D47" i="39"/>
  <c r="D46" i="39"/>
  <c r="D45" i="39"/>
  <c r="D44" i="39"/>
  <c r="D42" i="39"/>
  <c r="D41" i="39"/>
  <c r="D40" i="39"/>
  <c r="D38" i="39"/>
  <c r="D37" i="39"/>
  <c r="D36" i="39"/>
  <c r="D35" i="39"/>
  <c r="D34" i="39"/>
  <c r="D33" i="39"/>
  <c r="D32" i="39"/>
  <c r="D31" i="39"/>
  <c r="D29" i="39"/>
  <c r="D28" i="39"/>
  <c r="D27" i="39"/>
  <c r="D26" i="39"/>
  <c r="D25" i="39"/>
  <c r="D23" i="39"/>
  <c r="D22" i="39"/>
  <c r="D21" i="39"/>
  <c r="D19" i="39"/>
  <c r="D18" i="39"/>
  <c r="D17" i="39"/>
  <c r="D16" i="39"/>
  <c r="D15" i="39"/>
  <c r="D14" i="39"/>
  <c r="D10" i="39"/>
  <c r="D8" i="39"/>
  <c r="Q15" i="37"/>
  <c r="T15" i="37" s="1"/>
  <c r="L98" i="39" l="1"/>
  <c r="P98" i="39"/>
  <c r="K98" i="39"/>
  <c r="H98" i="39"/>
  <c r="G98" i="39"/>
  <c r="J98" i="39"/>
  <c r="N98" i="39"/>
  <c r="Q98" i="39"/>
  <c r="I98" i="39"/>
  <c r="O98" i="39"/>
  <c r="M98" i="39"/>
  <c r="F98" i="39"/>
  <c r="G65" i="24"/>
  <c r="G65" i="36"/>
  <c r="E63" i="38"/>
  <c r="G68" i="24"/>
  <c r="H68" i="24" s="1"/>
  <c r="G68" i="36"/>
  <c r="H68" i="36" s="1"/>
  <c r="E66" i="38"/>
  <c r="L58" i="39"/>
  <c r="M58" i="39"/>
  <c r="O58" i="39"/>
  <c r="D58" i="39"/>
  <c r="P58" i="39"/>
  <c r="Q58" i="39"/>
  <c r="F59" i="39"/>
  <c r="F58" i="39"/>
  <c r="I11" i="40"/>
  <c r="J2" i="40"/>
  <c r="A3" i="40"/>
  <c r="A4" i="40" s="1"/>
  <c r="A5" i="40" s="1"/>
  <c r="A8" i="40" s="1"/>
  <c r="A9" i="40" s="1"/>
  <c r="A10" i="40" s="1"/>
  <c r="A11" i="40" s="1"/>
  <c r="A12" i="40" s="1"/>
  <c r="J3" i="40"/>
  <c r="J4" i="40"/>
  <c r="J5" i="40"/>
  <c r="J6" i="40"/>
  <c r="J8" i="40"/>
  <c r="F10" i="40"/>
  <c r="G9" i="40"/>
  <c r="J11" i="40"/>
  <c r="J13" i="40"/>
  <c r="J15" i="40"/>
  <c r="J16" i="40"/>
  <c r="J17" i="40"/>
  <c r="J19" i="40"/>
  <c r="J20" i="40"/>
  <c r="J21" i="40"/>
  <c r="J24" i="40"/>
  <c r="F12" i="40" l="1"/>
  <c r="F22" i="40"/>
  <c r="G63" i="39"/>
  <c r="P63" i="39"/>
  <c r="H63" i="39"/>
  <c r="O63" i="39"/>
  <c r="F63" i="39"/>
  <c r="D63" i="39"/>
  <c r="N63" i="39"/>
  <c r="M63" i="39"/>
  <c r="J63" i="39"/>
  <c r="L63" i="39"/>
  <c r="K63" i="39"/>
  <c r="Q63" i="39"/>
  <c r="I63" i="39"/>
  <c r="H65" i="36"/>
  <c r="H70" i="36" s="1"/>
  <c r="G70" i="36"/>
  <c r="H65" i="24"/>
  <c r="G70" i="24"/>
  <c r="G71" i="24" s="1"/>
  <c r="G100" i="24" s="1"/>
  <c r="Q66" i="39"/>
  <c r="I66" i="39"/>
  <c r="P66" i="39"/>
  <c r="H66" i="39"/>
  <c r="O66" i="39"/>
  <c r="G66" i="39"/>
  <c r="N66" i="39"/>
  <c r="F66" i="39"/>
  <c r="M66" i="39"/>
  <c r="L66" i="39"/>
  <c r="K66" i="39"/>
  <c r="J66" i="39"/>
  <c r="D66" i="39"/>
  <c r="F26" i="40" l="1"/>
  <c r="F23" i="40"/>
  <c r="F25" i="40" s="1"/>
  <c r="G25" i="35"/>
  <c r="G71" i="36"/>
  <c r="H25" i="35" l="1"/>
  <c r="G26" i="35"/>
  <c r="G39" i="35" s="1"/>
  <c r="H7" i="25"/>
  <c r="G100" i="36"/>
  <c r="I7" i="25" l="1"/>
  <c r="K7" i="25" s="1"/>
  <c r="J25" i="35"/>
  <c r="J26" i="35" s="1"/>
  <c r="J39" i="35" s="1"/>
  <c r="H26" i="35"/>
  <c r="H39" i="35" s="1"/>
  <c r="J9" i="40" l="1"/>
  <c r="H10" i="40"/>
  <c r="H22" i="40" l="1"/>
  <c r="H12" i="40"/>
  <c r="I10" i="40"/>
  <c r="H14" i="40" l="1"/>
  <c r="H23" i="40"/>
  <c r="H18" i="40" s="1"/>
  <c r="H26" i="40"/>
  <c r="M116" i="39" l="1"/>
  <c r="I116" i="39"/>
  <c r="L116" i="39"/>
  <c r="K116" i="39"/>
  <c r="Q116" i="39"/>
  <c r="H116" i="39"/>
  <c r="F116" i="39"/>
  <c r="J116" i="39"/>
  <c r="O116" i="39"/>
  <c r="G116" i="39"/>
  <c r="P116" i="39"/>
  <c r="N116" i="39"/>
  <c r="H25" i="40"/>
  <c r="Q6" i="37" l="1"/>
  <c r="Q7" i="37"/>
  <c r="Q8" i="37"/>
  <c r="Q9" i="37"/>
  <c r="Q10" i="37"/>
  <c r="Q11" i="37"/>
  <c r="Q12" i="37"/>
  <c r="Q13" i="37"/>
  <c r="Q14" i="37"/>
  <c r="Q20" i="37"/>
  <c r="Q21" i="37"/>
  <c r="Q22" i="37"/>
  <c r="Q24" i="37"/>
  <c r="Q25" i="37"/>
  <c r="Q26" i="37"/>
  <c r="Q27" i="37"/>
  <c r="Q30" i="37"/>
  <c r="Q31" i="37"/>
  <c r="Q32" i="37"/>
  <c r="Q33" i="37"/>
  <c r="Q34" i="37"/>
  <c r="Q35" i="37"/>
  <c r="Q36" i="37"/>
  <c r="Q37" i="37"/>
  <c r="Q38" i="37"/>
  <c r="Q39" i="37"/>
  <c r="Q40" i="37"/>
  <c r="Q41" i="37"/>
  <c r="Q42" i="37"/>
  <c r="Q43" i="37"/>
  <c r="Q44" i="37"/>
  <c r="Q45" i="37"/>
  <c r="Q46" i="37"/>
  <c r="Q47" i="37"/>
  <c r="Q48" i="37"/>
  <c r="Q49" i="37"/>
  <c r="Q50" i="37"/>
  <c r="Q51" i="37"/>
  <c r="Q52" i="37"/>
  <c r="Q53" i="37"/>
  <c r="Q54" i="37"/>
  <c r="Q55" i="37"/>
  <c r="Q56" i="37"/>
  <c r="Q57" i="37"/>
  <c r="Q58" i="37"/>
  <c r="S58" i="37" s="1"/>
  <c r="Q59" i="37"/>
  <c r="Q60" i="37"/>
  <c r="Q61" i="37"/>
  <c r="Q62" i="37"/>
  <c r="Q63" i="37"/>
  <c r="S63" i="37" s="1"/>
  <c r="Q64" i="37"/>
  <c r="Q65" i="37"/>
  <c r="Q66" i="37"/>
  <c r="Q67" i="37"/>
  <c r="Q68" i="37"/>
  <c r="Q72" i="37"/>
  <c r="Q73" i="37"/>
  <c r="Q74" i="37"/>
  <c r="Q78" i="37"/>
  <c r="Q79" i="37"/>
  <c r="Q80" i="37"/>
  <c r="Q81" i="37"/>
  <c r="Q82" i="37"/>
  <c r="Q83" i="37"/>
  <c r="Q85" i="37"/>
  <c r="Q86" i="37"/>
  <c r="Q87" i="37"/>
  <c r="Q88" i="37"/>
  <c r="Q89" i="37"/>
  <c r="Q90" i="37"/>
  <c r="Q91" i="37"/>
  <c r="Q92" i="37"/>
  <c r="Q93" i="37"/>
  <c r="Q94" i="37"/>
  <c r="Q95" i="37"/>
  <c r="Q96" i="37"/>
  <c r="Q98" i="37"/>
  <c r="Q99" i="37"/>
  <c r="Q100" i="37"/>
  <c r="Q101" i="37"/>
  <c r="Q102" i="37"/>
  <c r="Q103" i="37"/>
  <c r="Q104" i="37"/>
  <c r="Q105" i="37"/>
  <c r="Q106" i="37"/>
  <c r="K112" i="37"/>
  <c r="Q107" i="37"/>
  <c r="Q108" i="37"/>
  <c r="N112" i="37"/>
  <c r="A3" i="39"/>
  <c r="A4" i="39" s="1"/>
  <c r="A5" i="39" s="1"/>
  <c r="A6" i="39" s="1"/>
  <c r="A7" i="39" s="1"/>
  <c r="A8" i="39" s="1"/>
  <c r="A9" i="39" s="1"/>
  <c r="A10" i="39" s="1"/>
  <c r="A11" i="39" s="1"/>
  <c r="S10" i="39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S16" i="39"/>
  <c r="S17" i="39"/>
  <c r="S18" i="39"/>
  <c r="S19" i="39"/>
  <c r="S21" i="39"/>
  <c r="S25" i="39"/>
  <c r="S26" i="39"/>
  <c r="S29" i="39"/>
  <c r="S31" i="39"/>
  <c r="S32" i="39"/>
  <c r="S33" i="39"/>
  <c r="S34" i="39"/>
  <c r="S35" i="39"/>
  <c r="A36" i="39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S38" i="39"/>
  <c r="S40" i="39"/>
  <c r="S42" i="39"/>
  <c r="S44" i="39"/>
  <c r="S45" i="39"/>
  <c r="S46" i="39"/>
  <c r="S47" i="39"/>
  <c r="S49" i="39"/>
  <c r="S51" i="39"/>
  <c r="S53" i="39"/>
  <c r="F54" i="39"/>
  <c r="G54" i="39"/>
  <c r="H54" i="39"/>
  <c r="I54" i="39"/>
  <c r="J54" i="39"/>
  <c r="K54" i="39"/>
  <c r="L54" i="39"/>
  <c r="M54" i="39"/>
  <c r="N54" i="39"/>
  <c r="O54" i="39"/>
  <c r="P54" i="39"/>
  <c r="Q54" i="39"/>
  <c r="S55" i="39"/>
  <c r="F56" i="39"/>
  <c r="G56" i="39"/>
  <c r="H56" i="39"/>
  <c r="I56" i="39"/>
  <c r="J56" i="39"/>
  <c r="K56" i="39"/>
  <c r="L56" i="39"/>
  <c r="M56" i="39"/>
  <c r="N56" i="39"/>
  <c r="O56" i="39"/>
  <c r="P56" i="39"/>
  <c r="Q56" i="39"/>
  <c r="A57" i="39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S57" i="39"/>
  <c r="S58" i="39"/>
  <c r="S59" i="39"/>
  <c r="S61" i="39"/>
  <c r="S62" i="39"/>
  <c r="S63" i="39"/>
  <c r="S64" i="39"/>
  <c r="S66" i="39"/>
  <c r="S67" i="39"/>
  <c r="S70" i="39"/>
  <c r="S71" i="39"/>
  <c r="S72" i="39"/>
  <c r="A74" i="39"/>
  <c r="A75" i="39" s="1"/>
  <c r="A76" i="39" s="1"/>
  <c r="A77" i="39" s="1"/>
  <c r="A78" i="39" s="1"/>
  <c r="S77" i="39"/>
  <c r="S78" i="39"/>
  <c r="S80" i="39"/>
  <c r="S81" i="39"/>
  <c r="S82" i="39"/>
  <c r="A84" i="39"/>
  <c r="A85" i="39" s="1"/>
  <c r="A86" i="39" s="1"/>
  <c r="A87" i="39" s="1"/>
  <c r="A88" i="39" s="1"/>
  <c r="A89" i="39" s="1"/>
  <c r="S85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S88" i="39"/>
  <c r="S89" i="39"/>
  <c r="S90" i="39"/>
  <c r="S91" i="39"/>
  <c r="A92" i="39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S92" i="39"/>
  <c r="S93" i="39"/>
  <c r="S95" i="39"/>
  <c r="F96" i="39"/>
  <c r="G96" i="39"/>
  <c r="H96" i="39"/>
  <c r="I96" i="39"/>
  <c r="J96" i="39"/>
  <c r="K96" i="39"/>
  <c r="L96" i="39"/>
  <c r="M96" i="39"/>
  <c r="N96" i="39"/>
  <c r="O96" i="39"/>
  <c r="P96" i="39"/>
  <c r="Q96" i="39"/>
  <c r="G99" i="39"/>
  <c r="H99" i="39"/>
  <c r="I99" i="39"/>
  <c r="J99" i="39"/>
  <c r="K99" i="39"/>
  <c r="L99" i="39"/>
  <c r="O99" i="39"/>
  <c r="P99" i="39"/>
  <c r="Q99" i="39"/>
  <c r="F99" i="39"/>
  <c r="M99" i="39"/>
  <c r="N99" i="39"/>
  <c r="S100" i="39"/>
  <c r="S101" i="39"/>
  <c r="F102" i="39"/>
  <c r="G102" i="39"/>
  <c r="H102" i="39"/>
  <c r="I102" i="39"/>
  <c r="J102" i="39"/>
  <c r="K102" i="39"/>
  <c r="L102" i="39"/>
  <c r="M102" i="39"/>
  <c r="N102" i="39"/>
  <c r="O102" i="39"/>
  <c r="P102" i="39"/>
  <c r="Q102" i="39"/>
  <c r="S107" i="39"/>
  <c r="F108" i="39"/>
  <c r="G108" i="39"/>
  <c r="N108" i="39"/>
  <c r="O108" i="39"/>
  <c r="P108" i="39"/>
  <c r="A3" i="38"/>
  <c r="A4" i="38" s="1"/>
  <c r="A5" i="38" s="1"/>
  <c r="A6" i="38" s="1"/>
  <c r="A7" i="38" s="1"/>
  <c r="A8" i="38" s="1"/>
  <c r="A9" i="38" s="1"/>
  <c r="A10" i="38" s="1"/>
  <c r="A11" i="38" s="1"/>
  <c r="E9" i="38"/>
  <c r="E13" i="38"/>
  <c r="A16" i="38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E20" i="38"/>
  <c r="E24" i="38"/>
  <c r="E30" i="38"/>
  <c r="A36" i="38"/>
  <c r="A37" i="38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E39" i="38"/>
  <c r="E43" i="38"/>
  <c r="E50" i="38"/>
  <c r="A57" i="38"/>
  <c r="A58" i="38"/>
  <c r="A59" i="38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E73" i="38"/>
  <c r="A74" i="38"/>
  <c r="A75" i="38" s="1"/>
  <c r="A76" i="38" s="1"/>
  <c r="A77" i="38" s="1"/>
  <c r="A78" i="38" s="1"/>
  <c r="E79" i="38"/>
  <c r="A84" i="38"/>
  <c r="A85" i="38"/>
  <c r="A86" i="38"/>
  <c r="A87" i="38" s="1"/>
  <c r="A88" i="38" s="1"/>
  <c r="A89" i="38" s="1"/>
  <c r="E87" i="38"/>
  <c r="A92" i="38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E99" i="38"/>
  <c r="D99" i="39" s="1"/>
  <c r="E103" i="38"/>
  <c r="E106" i="38"/>
  <c r="D106" i="39" s="1"/>
  <c r="A3" i="37"/>
  <c r="A4" i="37" s="1"/>
  <c r="A5" i="37" s="1"/>
  <c r="A6" i="37" s="1"/>
  <c r="A7" i="37" s="1"/>
  <c r="A8" i="37" s="1"/>
  <c r="A9" i="37" s="1"/>
  <c r="A10" i="37" s="1"/>
  <c r="A11" i="37" s="1"/>
  <c r="A16" i="37"/>
  <c r="A17" i="37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6" i="37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7" i="37"/>
  <c r="A58" i="37"/>
  <c r="A59" i="37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4" i="37"/>
  <c r="A75" i="37" s="1"/>
  <c r="A76" i="37" s="1"/>
  <c r="A77" i="37" s="1"/>
  <c r="A78" i="37" s="1"/>
  <c r="A84" i="37"/>
  <c r="A85" i="37"/>
  <c r="A86" i="37" s="1"/>
  <c r="A87" i="37" s="1"/>
  <c r="A88" i="37" s="1"/>
  <c r="A89" i="37" s="1"/>
  <c r="A92" i="37"/>
  <c r="A93" i="37" s="1"/>
  <c r="A94" i="37" s="1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W99" i="37"/>
  <c r="W100" i="37"/>
  <c r="W103" i="37"/>
  <c r="W111" i="37"/>
  <c r="E112" i="37"/>
  <c r="J112" i="37"/>
  <c r="O112" i="37"/>
  <c r="Q120" i="37"/>
  <c r="A3" i="36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H8" i="36"/>
  <c r="H17" i="36"/>
  <c r="H18" i="36"/>
  <c r="H19" i="36"/>
  <c r="H20" i="36"/>
  <c r="H30" i="36"/>
  <c r="H37" i="36"/>
  <c r="H38" i="36" s="1"/>
  <c r="E71" i="36"/>
  <c r="E100" i="36" s="1"/>
  <c r="H72" i="36"/>
  <c r="H73" i="36"/>
  <c r="H76" i="36"/>
  <c r="H77" i="36" s="1"/>
  <c r="H78" i="36" s="1"/>
  <c r="H79" i="36"/>
  <c r="H102" i="36"/>
  <c r="A3" i="35"/>
  <c r="A4" i="35"/>
  <c r="A5" i="35" s="1"/>
  <c r="I7" i="35"/>
  <c r="A10" i="35"/>
  <c r="A11" i="35"/>
  <c r="A12" i="35"/>
  <c r="A14" i="35"/>
  <c r="A16" i="35"/>
  <c r="A17" i="35"/>
  <c r="A19" i="35"/>
  <c r="A26" i="35"/>
  <c r="A27" i="35" s="1"/>
  <c r="A28" i="35" s="1"/>
  <c r="E26" i="35"/>
  <c r="G28" i="35"/>
  <c r="A30" i="35"/>
  <c r="A31" i="35" s="1"/>
  <c r="A32" i="35" s="1"/>
  <c r="G32" i="35"/>
  <c r="H32" i="35" s="1"/>
  <c r="A34" i="35"/>
  <c r="E38" i="35"/>
  <c r="A39" i="35"/>
  <c r="A46" i="35"/>
  <c r="W101" i="37" l="1"/>
  <c r="M79" i="39"/>
  <c r="M83" i="39" s="1"/>
  <c r="M84" i="39" s="1"/>
  <c r="L79" i="39"/>
  <c r="L83" i="39" s="1"/>
  <c r="L84" i="39" s="1"/>
  <c r="D79" i="39"/>
  <c r="K79" i="39"/>
  <c r="K83" i="39" s="1"/>
  <c r="K84" i="39" s="1"/>
  <c r="J79" i="39"/>
  <c r="J83" i="39" s="1"/>
  <c r="J84" i="39" s="1"/>
  <c r="Q79" i="39"/>
  <c r="Q83" i="39" s="1"/>
  <c r="Q84" i="39" s="1"/>
  <c r="I79" i="39"/>
  <c r="I83" i="39" s="1"/>
  <c r="I84" i="39" s="1"/>
  <c r="G79" i="39"/>
  <c r="G83" i="39" s="1"/>
  <c r="G84" i="39" s="1"/>
  <c r="P79" i="39"/>
  <c r="P83" i="39" s="1"/>
  <c r="P84" i="39" s="1"/>
  <c r="H79" i="39"/>
  <c r="H83" i="39" s="1"/>
  <c r="H84" i="39" s="1"/>
  <c r="O79" i="39"/>
  <c r="O83" i="39" s="1"/>
  <c r="O84" i="39" s="1"/>
  <c r="N79" i="39"/>
  <c r="N83" i="39" s="1"/>
  <c r="N84" i="39" s="1"/>
  <c r="F79" i="39"/>
  <c r="F83" i="39" s="1"/>
  <c r="P30" i="39"/>
  <c r="P36" i="39" s="1"/>
  <c r="P37" i="39" s="1"/>
  <c r="H30" i="39"/>
  <c r="H36" i="39" s="1"/>
  <c r="H37" i="39" s="1"/>
  <c r="D30" i="39"/>
  <c r="O30" i="39"/>
  <c r="O36" i="39" s="1"/>
  <c r="O37" i="39" s="1"/>
  <c r="G30" i="39"/>
  <c r="G36" i="39" s="1"/>
  <c r="G37" i="39" s="1"/>
  <c r="N30" i="39"/>
  <c r="N36" i="39" s="1"/>
  <c r="N37" i="39" s="1"/>
  <c r="F30" i="39"/>
  <c r="F36" i="39" s="1"/>
  <c r="M30" i="39"/>
  <c r="M36" i="39" s="1"/>
  <c r="M37" i="39" s="1"/>
  <c r="L30" i="39"/>
  <c r="L36" i="39" s="1"/>
  <c r="L37" i="39" s="1"/>
  <c r="K30" i="39"/>
  <c r="K36" i="39" s="1"/>
  <c r="K37" i="39" s="1"/>
  <c r="J30" i="39"/>
  <c r="J36" i="39" s="1"/>
  <c r="J37" i="39" s="1"/>
  <c r="Q30" i="39"/>
  <c r="Q36" i="39" s="1"/>
  <c r="Q37" i="39" s="1"/>
  <c r="I30" i="39"/>
  <c r="I36" i="39" s="1"/>
  <c r="I37" i="39" s="1"/>
  <c r="L20" i="39"/>
  <c r="L22" i="39" s="1"/>
  <c r="L23" i="39" s="1"/>
  <c r="F20" i="39"/>
  <c r="F22" i="39" s="1"/>
  <c r="F23" i="39" s="1"/>
  <c r="K20" i="39"/>
  <c r="K22" i="39" s="1"/>
  <c r="K23" i="39" s="1"/>
  <c r="J20" i="39"/>
  <c r="J22" i="39" s="1"/>
  <c r="J23" i="39" s="1"/>
  <c r="D20" i="39"/>
  <c r="N20" i="39"/>
  <c r="N22" i="39" s="1"/>
  <c r="N23" i="39" s="1"/>
  <c r="Q20" i="39"/>
  <c r="Q22" i="39" s="1"/>
  <c r="Q23" i="39" s="1"/>
  <c r="I20" i="39"/>
  <c r="I22" i="39" s="1"/>
  <c r="I23" i="39" s="1"/>
  <c r="P20" i="39"/>
  <c r="P22" i="39" s="1"/>
  <c r="P23" i="39" s="1"/>
  <c r="H20" i="39"/>
  <c r="H22" i="39" s="1"/>
  <c r="H23" i="39" s="1"/>
  <c r="O20" i="39"/>
  <c r="O22" i="39" s="1"/>
  <c r="O23" i="39" s="1"/>
  <c r="G20" i="39"/>
  <c r="G22" i="39" s="1"/>
  <c r="M20" i="39"/>
  <c r="M22" i="39" s="1"/>
  <c r="M23" i="39" s="1"/>
  <c r="P43" i="39"/>
  <c r="P48" i="39" s="1"/>
  <c r="H43" i="39"/>
  <c r="H48" i="39" s="1"/>
  <c r="O43" i="39"/>
  <c r="O48" i="39" s="1"/>
  <c r="G43" i="39"/>
  <c r="J43" i="39"/>
  <c r="J48" i="39" s="1"/>
  <c r="N43" i="39"/>
  <c r="N48" i="39" s="1"/>
  <c r="F43" i="39"/>
  <c r="M43" i="39"/>
  <c r="M48" i="39" s="1"/>
  <c r="D43" i="39"/>
  <c r="L43" i="39"/>
  <c r="L48" i="39" s="1"/>
  <c r="K43" i="39"/>
  <c r="K48" i="39" s="1"/>
  <c r="Q43" i="39"/>
  <c r="Q48" i="39" s="1"/>
  <c r="I43" i="39"/>
  <c r="I48" i="39" s="1"/>
  <c r="P13" i="39"/>
  <c r="H13" i="39"/>
  <c r="O13" i="39"/>
  <c r="G13" i="39"/>
  <c r="D13" i="39"/>
  <c r="N13" i="39"/>
  <c r="F13" i="39"/>
  <c r="M13" i="39"/>
  <c r="L13" i="39"/>
  <c r="K13" i="39"/>
  <c r="Q13" i="39"/>
  <c r="I13" i="39"/>
  <c r="J13" i="39"/>
  <c r="P50" i="39"/>
  <c r="P52" i="39" s="1"/>
  <c r="H50" i="39"/>
  <c r="H52" i="39" s="1"/>
  <c r="O50" i="39"/>
  <c r="O52" i="39" s="1"/>
  <c r="G50" i="39"/>
  <c r="G52" i="39" s="1"/>
  <c r="N50" i="39"/>
  <c r="N52" i="39" s="1"/>
  <c r="F50" i="39"/>
  <c r="F52" i="39" s="1"/>
  <c r="M50" i="39"/>
  <c r="M52" i="39" s="1"/>
  <c r="J50" i="39"/>
  <c r="J52" i="39" s="1"/>
  <c r="L50" i="39"/>
  <c r="L52" i="39" s="1"/>
  <c r="D50" i="39"/>
  <c r="K50" i="39"/>
  <c r="K52" i="39" s="1"/>
  <c r="Q50" i="39"/>
  <c r="Q52" i="39" s="1"/>
  <c r="I50" i="39"/>
  <c r="I52" i="39" s="1"/>
  <c r="L39" i="39"/>
  <c r="L41" i="39" s="1"/>
  <c r="K39" i="39"/>
  <c r="K41" i="39" s="1"/>
  <c r="J39" i="39"/>
  <c r="J41" i="39" s="1"/>
  <c r="Q39" i="39"/>
  <c r="Q41" i="39" s="1"/>
  <c r="I39" i="39"/>
  <c r="I41" i="39" s="1"/>
  <c r="N39" i="39"/>
  <c r="N41" i="39" s="1"/>
  <c r="P39" i="39"/>
  <c r="P41" i="39" s="1"/>
  <c r="H39" i="39"/>
  <c r="H41" i="39" s="1"/>
  <c r="O39" i="39"/>
  <c r="O41" i="39" s="1"/>
  <c r="G39" i="39"/>
  <c r="F39" i="39"/>
  <c r="F41" i="39" s="1"/>
  <c r="M39" i="39"/>
  <c r="M41" i="39" s="1"/>
  <c r="D39" i="39"/>
  <c r="S65" i="37"/>
  <c r="Q103" i="39"/>
  <c r="Q104" i="39" s="1"/>
  <c r="I103" i="39"/>
  <c r="I104" i="39" s="1"/>
  <c r="P103" i="39"/>
  <c r="P104" i="39" s="1"/>
  <c r="H103" i="39"/>
  <c r="H104" i="39" s="1"/>
  <c r="D103" i="39"/>
  <c r="O103" i="39"/>
  <c r="O104" i="39" s="1"/>
  <c r="G103" i="39"/>
  <c r="G104" i="39" s="1"/>
  <c r="N103" i="39"/>
  <c r="N104" i="39" s="1"/>
  <c r="F103" i="39"/>
  <c r="F104" i="39" s="1"/>
  <c r="M103" i="39"/>
  <c r="M104" i="39" s="1"/>
  <c r="L103" i="39"/>
  <c r="L104" i="39" s="1"/>
  <c r="K103" i="39"/>
  <c r="K104" i="39" s="1"/>
  <c r="J103" i="39"/>
  <c r="J104" i="39" s="1"/>
  <c r="H9" i="39"/>
  <c r="J9" i="39"/>
  <c r="O9" i="39"/>
  <c r="G9" i="39"/>
  <c r="N9" i="39"/>
  <c r="F9" i="39"/>
  <c r="M9" i="39"/>
  <c r="L9" i="39"/>
  <c r="K9" i="39"/>
  <c r="D9" i="39"/>
  <c r="Q9" i="39"/>
  <c r="I9" i="39"/>
  <c r="P9" i="39"/>
  <c r="S108" i="39"/>
  <c r="Q87" i="39"/>
  <c r="Q94" i="39" s="1"/>
  <c r="I87" i="39"/>
  <c r="I94" i="39" s="1"/>
  <c r="P87" i="39"/>
  <c r="P94" i="39" s="1"/>
  <c r="H87" i="39"/>
  <c r="H94" i="39" s="1"/>
  <c r="D87" i="39"/>
  <c r="O87" i="39"/>
  <c r="O94" i="39" s="1"/>
  <c r="G87" i="39"/>
  <c r="G94" i="39" s="1"/>
  <c r="N87" i="39"/>
  <c r="N94" i="39" s="1"/>
  <c r="F87" i="39"/>
  <c r="M87" i="39"/>
  <c r="M94" i="39" s="1"/>
  <c r="K87" i="39"/>
  <c r="K94" i="39" s="1"/>
  <c r="L87" i="39"/>
  <c r="J87" i="39"/>
  <c r="J94" i="39" s="1"/>
  <c r="M73" i="39"/>
  <c r="M74" i="39" s="1"/>
  <c r="M75" i="39" s="1"/>
  <c r="M76" i="39" s="1"/>
  <c r="M97" i="39" s="1"/>
  <c r="L73" i="39"/>
  <c r="L74" i="39" s="1"/>
  <c r="L75" i="39" s="1"/>
  <c r="L76" i="39" s="1"/>
  <c r="K73" i="39"/>
  <c r="K74" i="39" s="1"/>
  <c r="K75" i="39" s="1"/>
  <c r="K76" i="39" s="1"/>
  <c r="J73" i="39"/>
  <c r="J74" i="39" s="1"/>
  <c r="J75" i="39" s="1"/>
  <c r="J76" i="39" s="1"/>
  <c r="Q73" i="39"/>
  <c r="Q74" i="39" s="1"/>
  <c r="Q75" i="39" s="1"/>
  <c r="Q76" i="39" s="1"/>
  <c r="I73" i="39"/>
  <c r="I74" i="39" s="1"/>
  <c r="I75" i="39" s="1"/>
  <c r="I76" i="39" s="1"/>
  <c r="G73" i="39"/>
  <c r="G74" i="39" s="1"/>
  <c r="G75" i="39" s="1"/>
  <c r="G76" i="39" s="1"/>
  <c r="G97" i="39" s="1"/>
  <c r="P73" i="39"/>
  <c r="P74" i="39" s="1"/>
  <c r="P75" i="39" s="1"/>
  <c r="P76" i="39" s="1"/>
  <c r="H73" i="39"/>
  <c r="H74" i="39" s="1"/>
  <c r="H75" i="39" s="1"/>
  <c r="H76" i="39" s="1"/>
  <c r="H97" i="39" s="1"/>
  <c r="O73" i="39"/>
  <c r="O74" i="39" s="1"/>
  <c r="O75" i="39" s="1"/>
  <c r="O76" i="39" s="1"/>
  <c r="N73" i="39"/>
  <c r="N74" i="39" s="1"/>
  <c r="N75" i="39" s="1"/>
  <c r="N76" i="39" s="1"/>
  <c r="F73" i="39"/>
  <c r="F74" i="39" s="1"/>
  <c r="D73" i="39"/>
  <c r="S54" i="39"/>
  <c r="L24" i="39"/>
  <c r="L27" i="39" s="1"/>
  <c r="K24" i="39"/>
  <c r="K27" i="39" s="1"/>
  <c r="J24" i="39"/>
  <c r="J27" i="39" s="1"/>
  <c r="Q24" i="39"/>
  <c r="Q27" i="39" s="1"/>
  <c r="I24" i="39"/>
  <c r="I27" i="39" s="1"/>
  <c r="P24" i="39"/>
  <c r="P27" i="39" s="1"/>
  <c r="H24" i="39"/>
  <c r="H27" i="39" s="1"/>
  <c r="N24" i="39"/>
  <c r="N27" i="39" s="1"/>
  <c r="O24" i="39"/>
  <c r="O27" i="39" s="1"/>
  <c r="G24" i="39"/>
  <c r="G27" i="39" s="1"/>
  <c r="F24" i="39"/>
  <c r="F27" i="39" s="1"/>
  <c r="M24" i="39"/>
  <c r="M27" i="39" s="1"/>
  <c r="D24" i="39"/>
  <c r="R14" i="37"/>
  <c r="E39" i="35"/>
  <c r="E45" i="35" s="1"/>
  <c r="E46" i="35" s="1"/>
  <c r="E112" i="36"/>
  <c r="E113" i="36" s="1"/>
  <c r="J106" i="36"/>
  <c r="H96" i="36"/>
  <c r="H99" i="36" s="1"/>
  <c r="H15" i="36"/>
  <c r="H16" i="36" s="1"/>
  <c r="H42" i="36"/>
  <c r="H23" i="36"/>
  <c r="H24" i="36" s="1"/>
  <c r="H29" i="36" s="1"/>
  <c r="H54" i="36"/>
  <c r="K65" i="39"/>
  <c r="I65" i="39"/>
  <c r="H65" i="39"/>
  <c r="D65" i="39"/>
  <c r="G65" i="39"/>
  <c r="J65" i="39"/>
  <c r="F65" i="39"/>
  <c r="Q65" i="39"/>
  <c r="P65" i="39"/>
  <c r="L65" i="39"/>
  <c r="O65" i="39"/>
  <c r="N65" i="39"/>
  <c r="M65" i="39"/>
  <c r="I60" i="39"/>
  <c r="I68" i="39" s="1"/>
  <c r="H60" i="39"/>
  <c r="G60" i="39"/>
  <c r="J60" i="39"/>
  <c r="J68" i="39" s="1"/>
  <c r="F60" i="39"/>
  <c r="Q60" i="39"/>
  <c r="Q68" i="39" s="1"/>
  <c r="P60" i="39"/>
  <c r="L60" i="39"/>
  <c r="K60" i="39"/>
  <c r="K68" i="39" s="1"/>
  <c r="O60" i="39"/>
  <c r="D60" i="39"/>
  <c r="N60" i="39"/>
  <c r="M60" i="39"/>
  <c r="S102" i="39"/>
  <c r="S96" i="39"/>
  <c r="S86" i="39"/>
  <c r="S56" i="39"/>
  <c r="L28" i="39"/>
  <c r="J28" i="39"/>
  <c r="J97" i="39"/>
  <c r="G48" i="39"/>
  <c r="S39" i="39"/>
  <c r="Q28" i="39"/>
  <c r="L94" i="39"/>
  <c r="L97" i="39" s="1"/>
  <c r="P28" i="39"/>
  <c r="M68" i="39"/>
  <c r="N28" i="39"/>
  <c r="N114" i="37"/>
  <c r="Q28" i="37"/>
  <c r="E114" i="37"/>
  <c r="I112" i="37"/>
  <c r="I114" i="37" s="1"/>
  <c r="Q84" i="37"/>
  <c r="Q23" i="37"/>
  <c r="J114" i="37"/>
  <c r="L112" i="37"/>
  <c r="L114" i="37" s="1"/>
  <c r="M112" i="37"/>
  <c r="M114" i="37" s="1"/>
  <c r="F75" i="39"/>
  <c r="S99" i="39"/>
  <c r="P97" i="39"/>
  <c r="N97" i="39"/>
  <c r="S83" i="39"/>
  <c r="F84" i="39"/>
  <c r="F28" i="39"/>
  <c r="F37" i="39"/>
  <c r="S37" i="39" s="1"/>
  <c r="O28" i="39"/>
  <c r="S98" i="39"/>
  <c r="G23" i="39"/>
  <c r="G41" i="39"/>
  <c r="H112" i="37"/>
  <c r="H114" i="37" s="1"/>
  <c r="G112" i="37"/>
  <c r="Q112" i="37"/>
  <c r="F112" i="37"/>
  <c r="D112" i="37"/>
  <c r="D114" i="37" s="1"/>
  <c r="R11" i="37" l="1"/>
  <c r="S11" i="37" s="1"/>
  <c r="D11" i="38" s="1"/>
  <c r="R7" i="37"/>
  <c r="S7" i="37" s="1"/>
  <c r="D7" i="38" s="1"/>
  <c r="S27" i="39"/>
  <c r="O97" i="39"/>
  <c r="Q97" i="39"/>
  <c r="S52" i="39"/>
  <c r="S13" i="39"/>
  <c r="M28" i="39"/>
  <c r="I28" i="39"/>
  <c r="K28" i="39"/>
  <c r="I97" i="39"/>
  <c r="I69" i="39"/>
  <c r="G11" i="24"/>
  <c r="E11" i="38"/>
  <c r="S104" i="39"/>
  <c r="S36" i="39"/>
  <c r="S22" i="39"/>
  <c r="R12" i="37"/>
  <c r="S12" i="37" s="1"/>
  <c r="D12" i="38" s="1"/>
  <c r="F48" i="39"/>
  <c r="S48" i="39" s="1"/>
  <c r="S43" i="39"/>
  <c r="S30" i="39"/>
  <c r="S24" i="39"/>
  <c r="S50" i="39"/>
  <c r="G7" i="24"/>
  <c r="E7" i="38"/>
  <c r="S73" i="39"/>
  <c r="K97" i="39"/>
  <c r="H28" i="39"/>
  <c r="T102" i="39"/>
  <c r="S79" i="39"/>
  <c r="H68" i="39"/>
  <c r="H69" i="39" s="1"/>
  <c r="S65" i="39"/>
  <c r="R6" i="37"/>
  <c r="S6" i="37" s="1"/>
  <c r="D6" i="38" s="1"/>
  <c r="S41" i="39"/>
  <c r="S87" i="39"/>
  <c r="F94" i="39"/>
  <c r="S94" i="39" s="1"/>
  <c r="S103" i="39"/>
  <c r="S20" i="39"/>
  <c r="S9" i="39"/>
  <c r="H71" i="36"/>
  <c r="H100" i="36" s="1"/>
  <c r="J100" i="36" s="1"/>
  <c r="L68" i="39"/>
  <c r="L69" i="39" s="1"/>
  <c r="P68" i="39"/>
  <c r="P69" i="39" s="1"/>
  <c r="F68" i="39"/>
  <c r="F69" i="39" s="1"/>
  <c r="O68" i="39"/>
  <c r="O69" i="39" s="1"/>
  <c r="G68" i="39"/>
  <c r="N68" i="39"/>
  <c r="N69" i="39" s="1"/>
  <c r="J69" i="39"/>
  <c r="S60" i="39"/>
  <c r="K69" i="39"/>
  <c r="S74" i="39"/>
  <c r="M69" i="39"/>
  <c r="Q69" i="39"/>
  <c r="Q75" i="37"/>
  <c r="Q69" i="37"/>
  <c r="R69" i="37" s="1"/>
  <c r="G114" i="37"/>
  <c r="O114" i="37"/>
  <c r="S84" i="39"/>
  <c r="S23" i="39"/>
  <c r="G28" i="39"/>
  <c r="S28" i="39"/>
  <c r="F76" i="39"/>
  <c r="S76" i="39" s="1"/>
  <c r="S75" i="39"/>
  <c r="K7" i="39" l="1"/>
  <c r="J7" i="39"/>
  <c r="Q7" i="39"/>
  <c r="I7" i="39"/>
  <c r="P7" i="39"/>
  <c r="H7" i="39"/>
  <c r="N7" i="39"/>
  <c r="O7" i="39"/>
  <c r="G7" i="39"/>
  <c r="F7" i="39"/>
  <c r="M7" i="39"/>
  <c r="D7" i="39"/>
  <c r="L7" i="39"/>
  <c r="H7" i="24"/>
  <c r="G13" i="24"/>
  <c r="H13" i="24" s="1"/>
  <c r="E12" i="38"/>
  <c r="G6" i="24"/>
  <c r="H6" i="24" s="1"/>
  <c r="I16" i="36"/>
  <c r="D112" i="38"/>
  <c r="E6" i="38"/>
  <c r="P11" i="39"/>
  <c r="H11" i="39"/>
  <c r="O11" i="39"/>
  <c r="G11" i="39"/>
  <c r="J11" i="39"/>
  <c r="N11" i="39"/>
  <c r="F11" i="39"/>
  <c r="M11" i="39"/>
  <c r="D11" i="39"/>
  <c r="L11" i="39"/>
  <c r="K11" i="39"/>
  <c r="Q11" i="39"/>
  <c r="I11" i="39"/>
  <c r="H11" i="24"/>
  <c r="S68" i="39"/>
  <c r="G69" i="39"/>
  <c r="Q76" i="37"/>
  <c r="F97" i="39"/>
  <c r="H15" i="24" l="1"/>
  <c r="H8" i="24"/>
  <c r="S11" i="39"/>
  <c r="P6" i="39"/>
  <c r="P8" i="39" s="1"/>
  <c r="O6" i="39"/>
  <c r="O8" i="39" s="1"/>
  <c r="G6" i="39"/>
  <c r="G8" i="39" s="1"/>
  <c r="N6" i="39"/>
  <c r="N8" i="39" s="1"/>
  <c r="F6" i="39"/>
  <c r="M6" i="39"/>
  <c r="M8" i="39" s="1"/>
  <c r="L6" i="39"/>
  <c r="L8" i="39" s="1"/>
  <c r="K6" i="39"/>
  <c r="K8" i="39" s="1"/>
  <c r="Q6" i="39"/>
  <c r="Q8" i="39" s="1"/>
  <c r="I6" i="39"/>
  <c r="I8" i="39" s="1"/>
  <c r="H6" i="39"/>
  <c r="H8" i="39" s="1"/>
  <c r="D6" i="39"/>
  <c r="J6" i="39"/>
  <c r="J8" i="39" s="1"/>
  <c r="E112" i="38"/>
  <c r="L12" i="39"/>
  <c r="L14" i="39" s="1"/>
  <c r="K12" i="39"/>
  <c r="K14" i="39" s="1"/>
  <c r="J12" i="39"/>
  <c r="D12" i="39"/>
  <c r="Q12" i="39"/>
  <c r="I12" i="39"/>
  <c r="I14" i="39" s="1"/>
  <c r="I15" i="39" s="1"/>
  <c r="I115" i="39" s="1"/>
  <c r="P12" i="39"/>
  <c r="P14" i="39" s="1"/>
  <c r="H12" i="39"/>
  <c r="H14" i="39" s="1"/>
  <c r="N12" i="39"/>
  <c r="N14" i="39" s="1"/>
  <c r="O12" i="39"/>
  <c r="O14" i="39" s="1"/>
  <c r="G12" i="39"/>
  <c r="F12" i="39"/>
  <c r="F14" i="39" s="1"/>
  <c r="M12" i="39"/>
  <c r="M14" i="39" s="1"/>
  <c r="M15" i="39" s="1"/>
  <c r="M115" i="39" s="1"/>
  <c r="S7" i="39"/>
  <c r="I108" i="36"/>
  <c r="J3" i="25"/>
  <c r="J16" i="36"/>
  <c r="J14" i="39"/>
  <c r="G15" i="24"/>
  <c r="Q14" i="39"/>
  <c r="G14" i="39"/>
  <c r="G8" i="24"/>
  <c r="S69" i="39"/>
  <c r="T69" i="39" s="1"/>
  <c r="Q97" i="37"/>
  <c r="Q110" i="37"/>
  <c r="F114" i="37"/>
  <c r="S97" i="39"/>
  <c r="G16" i="24" l="1"/>
  <c r="H16" i="24"/>
  <c r="S14" i="39"/>
  <c r="L15" i="39"/>
  <c r="L115" i="39" s="1"/>
  <c r="J15" i="39"/>
  <c r="J115" i="39" s="1"/>
  <c r="F8" i="39"/>
  <c r="S6" i="39"/>
  <c r="N15" i="39"/>
  <c r="H15" i="39"/>
  <c r="G15" i="39"/>
  <c r="G115" i="39" s="1"/>
  <c r="Q109" i="37"/>
  <c r="R97" i="37"/>
  <c r="T97" i="37" s="1"/>
  <c r="S12" i="39"/>
  <c r="O15" i="39"/>
  <c r="O115" i="39" s="1"/>
  <c r="T97" i="39"/>
  <c r="V97" i="39" s="1"/>
  <c r="J5" i="25"/>
  <c r="I8" i="35"/>
  <c r="K3" i="25"/>
  <c r="K5" i="25" s="1"/>
  <c r="Q15" i="39"/>
  <c r="Q115" i="39" s="1"/>
  <c r="P15" i="39"/>
  <c r="P115" i="39" s="1"/>
  <c r="O108" i="36"/>
  <c r="P108" i="36" s="1"/>
  <c r="R108" i="36" s="1"/>
  <c r="G108" i="36" s="1"/>
  <c r="G43" i="35" s="1"/>
  <c r="J10" i="25"/>
  <c r="I109" i="36"/>
  <c r="I112" i="36"/>
  <c r="I113" i="36" s="1"/>
  <c r="I116" i="36" s="1"/>
  <c r="K15" i="39"/>
  <c r="K115" i="39" s="1"/>
  <c r="K114" i="37"/>
  <c r="Q114" i="37"/>
  <c r="J8" i="35" l="1"/>
  <c r="H115" i="39"/>
  <c r="N115" i="39"/>
  <c r="J11" i="25"/>
  <c r="J12" i="25" s="1"/>
  <c r="I43" i="35"/>
  <c r="F15" i="39"/>
  <c r="S8" i="39"/>
  <c r="H43" i="35"/>
  <c r="H45" i="35" s="1"/>
  <c r="H46" i="35" s="1"/>
  <c r="G45" i="35"/>
  <c r="G46" i="35" s="1"/>
  <c r="G108" i="24"/>
  <c r="I116" i="37"/>
  <c r="I118" i="37" s="1"/>
  <c r="Q118" i="37"/>
  <c r="Q122" i="37" s="1"/>
  <c r="O116" i="37"/>
  <c r="O118" i="37" s="1"/>
  <c r="E116" i="37"/>
  <c r="E118" i="37" s="1"/>
  <c r="J116" i="37"/>
  <c r="J118" i="37" s="1"/>
  <c r="G116" i="37"/>
  <c r="G118" i="37" s="1"/>
  <c r="L116" i="37"/>
  <c r="L118" i="37" s="1"/>
  <c r="H116" i="37"/>
  <c r="H118" i="37" s="1"/>
  <c r="N116" i="37"/>
  <c r="N118" i="37" s="1"/>
  <c r="F116" i="37"/>
  <c r="F118" i="37" s="1"/>
  <c r="M116" i="37"/>
  <c r="M118" i="37" s="1"/>
  <c r="D116" i="37"/>
  <c r="K116" i="37"/>
  <c r="K118" i="37"/>
  <c r="J43" i="35" l="1"/>
  <c r="J45" i="35" s="1"/>
  <c r="J46" i="35" s="1"/>
  <c r="I45" i="35"/>
  <c r="I46" i="35" s="1"/>
  <c r="G109" i="24"/>
  <c r="H108" i="24"/>
  <c r="H109" i="24" s="1"/>
  <c r="G112" i="24"/>
  <c r="G113" i="24" s="1"/>
  <c r="S15" i="39"/>
  <c r="F115" i="39"/>
  <c r="R116" i="37"/>
  <c r="S116" i="37" s="1"/>
  <c r="D118" i="37"/>
  <c r="E99" i="24" l="1"/>
  <c r="K20" i="26"/>
  <c r="J20" i="26"/>
  <c r="I20" i="26"/>
  <c r="H20" i="26"/>
  <c r="G20" i="26"/>
  <c r="F20" i="26"/>
  <c r="E20" i="26"/>
  <c r="M13" i="26"/>
  <c r="M12" i="26"/>
  <c r="M10" i="26"/>
  <c r="M9" i="26"/>
  <c r="M8" i="26"/>
  <c r="M6" i="26"/>
  <c r="L5" i="26"/>
  <c r="K5" i="26"/>
  <c r="I5" i="26"/>
  <c r="N9" i="26" l="1"/>
  <c r="E71" i="24" l="1"/>
  <c r="E100" i="24" l="1"/>
  <c r="E109" i="24"/>
  <c r="H111" i="24"/>
  <c r="H107" i="24"/>
  <c r="H79" i="24"/>
  <c r="H73" i="24"/>
  <c r="H72" i="24"/>
  <c r="H70" i="24"/>
  <c r="H71" i="24" s="1"/>
  <c r="H30" i="24"/>
  <c r="H20" i="24"/>
  <c r="H19" i="24"/>
  <c r="H18" i="24"/>
  <c r="H17" i="24"/>
  <c r="E112" i="24" l="1"/>
  <c r="E113" i="24" s="1"/>
  <c r="H77" i="24"/>
  <c r="H78" i="24" s="1"/>
  <c r="H99" i="24" s="1"/>
  <c r="H100" i="24" s="1"/>
  <c r="H112" i="24" s="1"/>
  <c r="H113" i="24" s="1"/>
  <c r="A3" i="25"/>
  <c r="A4" i="25" s="1"/>
  <c r="A5" i="25" s="1"/>
  <c r="A6" i="25" s="1"/>
  <c r="A7" i="25" s="1"/>
  <c r="A8" i="25" s="1"/>
  <c r="A3" i="24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9" i="25" l="1"/>
  <c r="K22" i="23" l="1"/>
  <c r="J18" i="23"/>
  <c r="J22" i="23" s="1"/>
  <c r="G18" i="23"/>
  <c r="T15" i="21"/>
  <c r="G22" i="23" l="1"/>
  <c r="T3" i="21" s="1"/>
  <c r="T6" i="21" s="1"/>
  <c r="T8" i="21" s="1"/>
  <c r="T21" i="21" s="1"/>
  <c r="T24" i="21" s="1"/>
  <c r="AA36" i="21"/>
  <c r="R38" i="21"/>
  <c r="R37" i="21"/>
  <c r="R36" i="21"/>
  <c r="R35" i="21"/>
  <c r="R33" i="21"/>
  <c r="R25" i="21"/>
  <c r="R23" i="21"/>
  <c r="R19" i="21"/>
  <c r="W19" i="21" s="1"/>
  <c r="R18" i="21"/>
  <c r="W18" i="21" s="1"/>
  <c r="R17" i="21"/>
  <c r="W17" i="21" s="1"/>
  <c r="R14" i="21"/>
  <c r="R12" i="21"/>
  <c r="W12" i="21" s="1"/>
  <c r="R11" i="21"/>
  <c r="W11" i="21" s="1"/>
  <c r="R10" i="21"/>
  <c r="W10" i="21" s="1"/>
  <c r="R5" i="21"/>
  <c r="R4" i="21"/>
  <c r="R3" i="21"/>
  <c r="P13" i="21"/>
  <c r="R13" i="21" s="1"/>
  <c r="W13" i="21" s="1"/>
  <c r="P7" i="21"/>
  <c r="R7" i="21" s="1"/>
  <c r="W7" i="21" s="1"/>
  <c r="Y13" i="21" l="1"/>
  <c r="W5" i="21" l="1"/>
  <c r="X6" i="21"/>
  <c r="X8" i="21" s="1"/>
  <c r="V6" i="21"/>
  <c r="V8" i="21" s="1"/>
  <c r="Q6" i="21"/>
  <c r="Q8" i="21" s="1"/>
  <c r="Q21" i="21" s="1"/>
  <c r="Q24" i="21" s="1"/>
  <c r="Q34" i="21" s="1"/>
  <c r="P6" i="21"/>
  <c r="O6" i="21"/>
  <c r="O8" i="21" s="1"/>
  <c r="N6" i="21"/>
  <c r="N8" i="21" s="1"/>
  <c r="P22" i="21"/>
  <c r="E41" i="22"/>
  <c r="X15" i="21"/>
  <c r="U15" i="21"/>
  <c r="S15" i="21"/>
  <c r="P15" i="21"/>
  <c r="R15" i="21" s="1"/>
  <c r="O15" i="21"/>
  <c r="N15" i="21"/>
  <c r="L20" i="26" l="1"/>
  <c r="M14" i="26"/>
  <c r="R22" i="21"/>
  <c r="W22" i="21" s="1"/>
  <c r="Y22" i="21" s="1"/>
  <c r="N21" i="21"/>
  <c r="N24" i="21" s="1"/>
  <c r="N34" i="21" s="1"/>
  <c r="P8" i="21"/>
  <c r="R8" i="21" s="1"/>
  <c r="R6" i="21"/>
  <c r="O21" i="21"/>
  <c r="O24" i="21" s="1"/>
  <c r="O34" i="21" s="1"/>
  <c r="X21" i="21"/>
  <c r="X24" i="21" s="1"/>
  <c r="X34" i="21" s="1"/>
  <c r="E40" i="22"/>
  <c r="E42" i="22" s="1"/>
  <c r="P21" i="21" l="1"/>
  <c r="M20" i="26"/>
  <c r="N14" i="26"/>
  <c r="N20" i="26" s="1"/>
  <c r="P24" i="21"/>
  <c r="R21" i="21"/>
  <c r="P30" i="21"/>
  <c r="P32" i="21" s="1"/>
  <c r="C18" i="22"/>
  <c r="P34" i="21" l="1"/>
  <c r="R34" i="21" s="1"/>
  <c r="R24" i="21"/>
  <c r="C19" i="22"/>
  <c r="C21" i="22" s="1"/>
  <c r="E43" i="22" s="1"/>
  <c r="E44" i="22" s="1"/>
  <c r="E5" i="22"/>
  <c r="E24" i="22" l="1"/>
  <c r="C28" i="22"/>
  <c r="C29" i="22" s="1"/>
  <c r="Y18" i="21" l="1"/>
  <c r="Y17" i="21"/>
  <c r="Y12" i="21"/>
  <c r="Y11" i="21"/>
  <c r="Y10" i="21"/>
  <c r="Y7" i="21"/>
  <c r="W14" i="21"/>
  <c r="W4" i="21" l="1"/>
  <c r="Y4" i="21" s="1"/>
  <c r="S6" i="21"/>
  <c r="W3" i="21"/>
  <c r="Y3" i="21" s="1"/>
  <c r="U6" i="21"/>
  <c r="U8" i="21" s="1"/>
  <c r="V15" i="21"/>
  <c r="W15" i="21" s="1"/>
  <c r="Y5" i="21"/>
  <c r="S8" i="21" l="1"/>
  <c r="W8" i="21" s="1"/>
  <c r="W6" i="21"/>
  <c r="U21" i="21"/>
  <c r="U24" i="21" s="1"/>
  <c r="U34" i="21" s="1"/>
  <c r="Y14" i="21"/>
  <c r="S21" i="21"/>
  <c r="F5" i="26" l="1"/>
  <c r="S24" i="21"/>
  <c r="S34" i="21" s="1"/>
  <c r="Y24" i="21"/>
  <c r="E7" i="22" l="1"/>
  <c r="E6" i="22"/>
  <c r="E4" i="22"/>
  <c r="X29" i="21" l="1"/>
  <c r="H5" i="26"/>
  <c r="M11" i="26" l="1"/>
  <c r="N11" i="26" s="1"/>
  <c r="E82" i="8" l="1"/>
  <c r="G25" i="8" s="1"/>
  <c r="O24" i="8" s="1"/>
  <c r="D82" i="8"/>
  <c r="G36" i="8" s="1"/>
  <c r="O39" i="8" s="1"/>
  <c r="C82" i="8"/>
  <c r="G30" i="8" s="1"/>
  <c r="G63" i="8"/>
  <c r="D13" i="8" s="1"/>
  <c r="E63" i="8"/>
  <c r="D63" i="8"/>
  <c r="D24" i="8" s="1"/>
  <c r="C63" i="8"/>
  <c r="O33" i="8"/>
  <c r="T29" i="8"/>
  <c r="AB29" i="8" s="1"/>
  <c r="AC27" i="8"/>
  <c r="U27" i="8"/>
  <c r="T27" i="8"/>
  <c r="AB27" i="8" s="1"/>
  <c r="D18" i="8"/>
  <c r="G18" i="8" s="1"/>
  <c r="AM17" i="8"/>
  <c r="AK17" i="8"/>
  <c r="D17" i="8"/>
  <c r="G17" i="8" s="1"/>
  <c r="AK15" i="8"/>
  <c r="AC15" i="8"/>
  <c r="AM15" i="8" s="1"/>
  <c r="U15" i="8"/>
  <c r="D15" i="8"/>
  <c r="G15" i="8" s="1"/>
  <c r="D14" i="8"/>
  <c r="G14" i="8" s="1"/>
  <c r="D16" i="8" l="1"/>
  <c r="G16" i="8" s="1"/>
  <c r="M7" i="26"/>
  <c r="N7" i="26" s="1"/>
  <c r="J5" i="26"/>
  <c r="D23" i="8"/>
  <c r="AE27" i="8"/>
  <c r="W27" i="8"/>
  <c r="G13" i="8"/>
  <c r="G19" i="8" s="1"/>
  <c r="L13" i="8"/>
  <c r="G24" i="8"/>
  <c r="L23" i="8"/>
  <c r="G23" i="8"/>
  <c r="D26" i="8"/>
  <c r="L22" i="8"/>
  <c r="G26" i="8" l="1"/>
  <c r="G28" i="8"/>
  <c r="G34" i="8" s="1"/>
  <c r="O29" i="8" s="1"/>
  <c r="G38" i="8"/>
  <c r="O22" i="8"/>
  <c r="T20" i="8"/>
  <c r="O23" i="8"/>
  <c r="T21" i="8"/>
  <c r="T13" i="8"/>
  <c r="O13" i="8"/>
  <c r="L14" i="8"/>
  <c r="G32" i="8" l="1"/>
  <c r="E3" i="22"/>
  <c r="AB20" i="8"/>
  <c r="AE20" i="8" s="1"/>
  <c r="W20" i="8"/>
  <c r="W13" i="8"/>
  <c r="T14" i="8"/>
  <c r="W14" i="8" s="1"/>
  <c r="AB13" i="8"/>
  <c r="O14" i="8"/>
  <c r="L15" i="8"/>
  <c r="AB21" i="8"/>
  <c r="AE21" i="8" s="1"/>
  <c r="W21" i="8"/>
  <c r="O25" i="8"/>
  <c r="AE22" i="8" l="1"/>
  <c r="W15" i="8"/>
  <c r="L16" i="8"/>
  <c r="O16" i="8" s="1"/>
  <c r="O15" i="8"/>
  <c r="AE13" i="8"/>
  <c r="AB14" i="8"/>
  <c r="W22" i="8"/>
  <c r="U29" i="8" l="1"/>
  <c r="W29" i="8" s="1"/>
  <c r="W31" i="8" s="1"/>
  <c r="W33" i="8" s="1"/>
  <c r="W35" i="8" s="1"/>
  <c r="AE14" i="8"/>
  <c r="AM23" i="8"/>
  <c r="AE15" i="8"/>
  <c r="O17" i="8"/>
  <c r="O27" i="8" s="1"/>
  <c r="O31" i="8" s="1"/>
  <c r="O37" i="8" s="1"/>
  <c r="O41" i="8" s="1"/>
  <c r="O43" i="8" s="1"/>
  <c r="AC29" i="8" l="1"/>
  <c r="AE29" i="8" s="1"/>
  <c r="AE31" i="8" s="1"/>
  <c r="AE33" i="8" s="1"/>
  <c r="AE35" i="8" l="1"/>
  <c r="AM19" i="8" s="1"/>
  <c r="AM21" i="8"/>
  <c r="E9" i="22" l="1"/>
  <c r="E10" i="22"/>
  <c r="E26" i="22" s="1"/>
  <c r="E5" i="26"/>
  <c r="M3" i="26" l="1"/>
  <c r="E29" i="22"/>
  <c r="E28" i="22"/>
  <c r="X30" i="21"/>
  <c r="X32" i="21" s="1"/>
  <c r="E30" i="22" l="1"/>
  <c r="W35" i="21" s="1"/>
  <c r="N3" i="26"/>
  <c r="G5" i="26"/>
  <c r="M4" i="26"/>
  <c r="N4" i="26" s="1"/>
  <c r="W37" i="21"/>
  <c r="F5" i="25"/>
  <c r="N5" i="26" l="1"/>
  <c r="M5" i="26"/>
  <c r="F11" i="25" l="1"/>
  <c r="F12" i="25" s="1"/>
  <c r="V21" i="21" l="1"/>
  <c r="V24" i="21" l="1"/>
  <c r="V34" i="21" s="1"/>
  <c r="W21" i="21"/>
  <c r="W24" i="21" l="1"/>
  <c r="W34" i="21" s="1"/>
  <c r="W36" i="21" s="1"/>
  <c r="AB36" i="21" s="1"/>
  <c r="Y34" i="21"/>
  <c r="W38" i="21" l="1"/>
  <c r="N16" i="26" l="1"/>
  <c r="M16" i="26"/>
  <c r="E16" i="26"/>
  <c r="G16" i="26"/>
  <c r="L16" i="26"/>
  <c r="K16" i="26"/>
  <c r="I16" i="26"/>
  <c r="J16" i="26"/>
  <c r="H16" i="26"/>
  <c r="F16" i="26"/>
  <c r="F22" i="26" l="1"/>
  <c r="J22" i="26"/>
  <c r="I22" i="26"/>
  <c r="K22" i="26"/>
  <c r="L22" i="26"/>
  <c r="G22" i="26"/>
  <c r="E22" i="26"/>
  <c r="H22" i="26"/>
  <c r="M22" i="26"/>
  <c r="N22" i="26"/>
  <c r="F117" i="39" l="1"/>
  <c r="F105" i="39" s="1"/>
  <c r="F106" i="39" s="1"/>
  <c r="S115" i="39"/>
  <c r="F109" i="39" l="1"/>
  <c r="G109" i="36"/>
  <c r="H108" i="36"/>
  <c r="G112" i="36" l="1"/>
  <c r="G113" i="36" s="1"/>
  <c r="G116" i="36" s="1"/>
  <c r="H10" i="25"/>
  <c r="F110" i="39"/>
  <c r="H109" i="36"/>
  <c r="H112" i="36" s="1"/>
  <c r="J108" i="36"/>
  <c r="J109" i="36" s="1"/>
  <c r="I10" i="25" l="1"/>
  <c r="H11" i="25"/>
  <c r="H12" i="25" s="1"/>
  <c r="J112" i="36"/>
  <c r="J113" i="36" s="1"/>
  <c r="J116" i="36" s="1"/>
  <c r="H113" i="36"/>
  <c r="H116" i="36" s="1"/>
  <c r="K10" i="25" l="1"/>
  <c r="K11" i="25" s="1"/>
  <c r="K12" i="25" s="1"/>
  <c r="I11" i="25"/>
  <c r="I12" i="25" s="1"/>
  <c r="G117" i="39"/>
  <c r="G105" i="39"/>
  <c r="G106" i="39"/>
  <c r="G109" i="39"/>
  <c r="G110" i="39"/>
  <c r="H117" i="39"/>
  <c r="H105" i="39"/>
  <c r="H106" i="39"/>
  <c r="H109" i="39"/>
  <c r="H110" i="39"/>
  <c r="I117" i="39"/>
  <c r="I105" i="39"/>
  <c r="I106" i="39"/>
  <c r="I109" i="39"/>
  <c r="I110" i="39"/>
  <c r="J117" i="39"/>
  <c r="J105" i="39"/>
  <c r="J106" i="39"/>
  <c r="J109" i="39"/>
  <c r="J110" i="39"/>
  <c r="K117" i="39"/>
  <c r="K105" i="39"/>
  <c r="K106" i="39"/>
  <c r="K109" i="39"/>
  <c r="K110" i="39"/>
  <c r="L117" i="39"/>
  <c r="L105" i="39"/>
  <c r="L106" i="39"/>
  <c r="L109" i="39"/>
  <c r="L110" i="39"/>
  <c r="M117" i="39"/>
  <c r="M105" i="39"/>
  <c r="M106" i="39"/>
  <c r="M109" i="39"/>
  <c r="M110" i="39"/>
  <c r="N117" i="39"/>
  <c r="N105" i="39"/>
  <c r="N106" i="39"/>
  <c r="N109" i="39"/>
  <c r="N110" i="39"/>
  <c r="O117" i="39"/>
  <c r="O105" i="39"/>
  <c r="O106" i="39"/>
  <c r="O109" i="39"/>
  <c r="O110" i="39"/>
  <c r="P117" i="39"/>
  <c r="P105" i="39"/>
  <c r="P106" i="39"/>
  <c r="P109" i="39"/>
  <c r="P110" i="39"/>
  <c r="Q117" i="39"/>
  <c r="Q105" i="39"/>
  <c r="Q106" i="39"/>
  <c r="Q109" i="39"/>
  <c r="Q110" i="39"/>
  <c r="S110" i="39"/>
  <c r="S109" i="39"/>
  <c r="S105" i="39"/>
  <c r="S106" i="39"/>
  <c r="S117" i="39"/>
  <c r="J7" i="40"/>
  <c r="G10" i="40"/>
  <c r="J10" i="40" s="1"/>
  <c r="G12" i="40" l="1"/>
  <c r="G22" i="40"/>
  <c r="J12" i="40" l="1"/>
  <c r="G14" i="40"/>
  <c r="J14" i="40" s="1"/>
  <c r="J22" i="40"/>
  <c r="G23" i="40"/>
  <c r="G26" i="40"/>
  <c r="J26" i="40" s="1"/>
  <c r="J23" i="40" l="1"/>
  <c r="G25" i="40"/>
  <c r="J25" i="40" s="1"/>
  <c r="G18" i="40"/>
  <c r="J18" i="40" s="1"/>
</calcChain>
</file>

<file path=xl/sharedStrings.xml><?xml version="1.0" encoding="utf-8"?>
<sst xmlns="http://schemas.openxmlformats.org/spreadsheetml/2006/main" count="1223" uniqueCount="467">
  <si>
    <t>Line Number</t>
  </si>
  <si>
    <t>Schedule</t>
  </si>
  <si>
    <t>Base Period 12 ME 8/31/21 Actual</t>
  </si>
  <si>
    <t>Forecasted Period Calendar 2022 As Filed</t>
  </si>
  <si>
    <t>Forecasted Period Calendar 2022 Updated</t>
  </si>
  <si>
    <t>Change in Update *** DO NOT FILE ***</t>
  </si>
  <si>
    <t>Cost of gas</t>
  </si>
  <si>
    <t>Operations &amp; maintenance expense</t>
  </si>
  <si>
    <t>Depreciation expense</t>
  </si>
  <si>
    <t>Taxes other than income taxes</t>
  </si>
  <si>
    <t>Return</t>
  </si>
  <si>
    <t>Income tax liability</t>
  </si>
  <si>
    <t>Total revenue requirements</t>
  </si>
  <si>
    <t>Revenues at present rates</t>
  </si>
  <si>
    <t>Revenue deficiency</t>
  </si>
  <si>
    <t>Percent increase</t>
  </si>
  <si>
    <t>Equity</t>
  </si>
  <si>
    <t>Interest expense</t>
  </si>
  <si>
    <t>Pretax income</t>
  </si>
  <si>
    <t>Net income</t>
  </si>
  <si>
    <t>Operating Income (after tax before interest)</t>
  </si>
  <si>
    <t>Effective Income Tax Rate</t>
  </si>
  <si>
    <t>Base Period 12ME 8/31/21 Actual</t>
  </si>
  <si>
    <t>Forecast Period at Current Rates As Filed</t>
  </si>
  <si>
    <t>Adjustments</t>
  </si>
  <si>
    <t>Forecast Period at Curents Rates Updated</t>
  </si>
  <si>
    <t>Proposed Increase Updated</t>
  </si>
  <si>
    <t>Forecast Period at Proposed Rates Updated</t>
  </si>
  <si>
    <t xml:space="preserve"> </t>
  </si>
  <si>
    <t>Operating Revenues</t>
  </si>
  <si>
    <t>Gas Sales Revenues</t>
  </si>
  <si>
    <t>Other Operating Revenues</t>
  </si>
  <si>
    <t>Total Operating Revenues</t>
  </si>
  <si>
    <t>Operating Expenses</t>
  </si>
  <si>
    <t>Operating and Maintenance Expense</t>
  </si>
  <si>
    <t>Depreciation and Amortization</t>
  </si>
  <si>
    <t>Taxes Other Than Income Taxes</t>
  </si>
  <si>
    <t>Total Income Taxes</t>
  </si>
  <si>
    <t>Total Operating Expenses</t>
  </si>
  <si>
    <t>Net Operating Income</t>
  </si>
  <si>
    <t>INCOME STATEMENT</t>
  </si>
  <si>
    <t xml:space="preserve"> INCOME BEFORE EXTRAORDINARY INCOME</t>
  </si>
  <si>
    <t xml:space="preserve">  UTILITY OPERATING INCOME</t>
  </si>
  <si>
    <t xml:space="preserve">   Operating Revenues (400)</t>
  </si>
  <si>
    <t xml:space="preserve">    Sales of Gas (480-484)</t>
  </si>
  <si>
    <t xml:space="preserve">    Other Operating Revenues (485-496)</t>
  </si>
  <si>
    <t xml:space="preserve">       Total Operating Revenues (400)</t>
  </si>
  <si>
    <t xml:space="preserve">   Operating Expenses:</t>
  </si>
  <si>
    <t xml:space="preserve">    Operation Expenses (401)</t>
  </si>
  <si>
    <t xml:space="preserve">     Gas Production Operating Expense:</t>
  </si>
  <si>
    <t xml:space="preserve">      Natural Gas Production Oper Exp:</t>
  </si>
  <si>
    <t xml:space="preserve">       Natural Gas Prod &amp; Gath Operation Exp</t>
  </si>
  <si>
    <t xml:space="preserve">        Total Natural Gas Production Oper Exp</t>
  </si>
  <si>
    <t xml:space="preserve">       Other Gas Supply Operation Expenses</t>
  </si>
  <si>
    <t xml:space="preserve">         Total Gas Production Operating Exp</t>
  </si>
  <si>
    <t xml:space="preserve">     Nat Gas Storage, Term &amp; Proc Oper Exp:</t>
  </si>
  <si>
    <t xml:space="preserve">      Underground Storage Operation Expense</t>
  </si>
  <si>
    <t xml:space="preserve">       Ttl Nat Gas Strg, Term &amp; Proc Oper Exp</t>
  </si>
  <si>
    <t xml:space="preserve">     Gas Transmission Operations Exp</t>
  </si>
  <si>
    <t xml:space="preserve">     Gas Distribution Operations Exp</t>
  </si>
  <si>
    <t xml:space="preserve">     Customer Accounts Expense</t>
  </si>
  <si>
    <t xml:space="preserve">     Customer Service and Informational Expen</t>
  </si>
  <si>
    <t xml:space="preserve">     Sales Expense</t>
  </si>
  <si>
    <t xml:space="preserve">     Administrative &amp; General Operations Exp</t>
  </si>
  <si>
    <t xml:space="preserve">          Total Operation Expenses (401)</t>
  </si>
  <si>
    <t xml:space="preserve">    Maintenance Expenses (402)</t>
  </si>
  <si>
    <t xml:space="preserve">     Gas Production Maintenance Expenses</t>
  </si>
  <si>
    <t xml:space="preserve">       Natural Gas Prod &amp; Gath Maint Exp</t>
  </si>
  <si>
    <t xml:space="preserve">        Total Nat Gas Production Maint Exp</t>
  </si>
  <si>
    <t xml:space="preserve">         Total Gas Production Maintenance Exp</t>
  </si>
  <si>
    <t xml:space="preserve">     Nat Gas Storage, Term &amp; Proc Maint Exp</t>
  </si>
  <si>
    <t xml:space="preserve">      Underground Storage Maintenance Exp</t>
  </si>
  <si>
    <t xml:space="preserve">         Ttl Nat Gas Stor, Term &amp; Proc Maint</t>
  </si>
  <si>
    <t xml:space="preserve">     Gas Transmission Maintenance Expense</t>
  </si>
  <si>
    <t xml:space="preserve">     Gas Distribution Maintenance Expense</t>
  </si>
  <si>
    <t xml:space="preserve">     Administrative &amp; General Maintenance Exp</t>
  </si>
  <si>
    <t xml:space="preserve">          Total Maintenance Expenses (402)</t>
  </si>
  <si>
    <t>Operations and Maintenance Expenses</t>
  </si>
  <si>
    <t xml:space="preserve">    Depreciation Expense (403)</t>
  </si>
  <si>
    <t xml:space="preserve">    Amort &amp; Depletion of Util Plnt (404-405)</t>
  </si>
  <si>
    <t xml:space="preserve">    Taxes Other than Income Taxes (408.1)</t>
  </si>
  <si>
    <t xml:space="preserve">    Income Taxes (409.1)</t>
  </si>
  <si>
    <t xml:space="preserve">    Prov for Deferred Income Taxes (410.1)</t>
  </si>
  <si>
    <t xml:space="preserve">       Total Operating Expenses</t>
  </si>
  <si>
    <t xml:space="preserve">        NET UTILITY OPERATING INCOME</t>
  </si>
  <si>
    <t>Account Number</t>
  </si>
  <si>
    <t>Forecast Period at Current Rates Updated</t>
  </si>
  <si>
    <t>Propose Increase Updated</t>
  </si>
  <si>
    <t>9480000 Residential Sales</t>
  </si>
  <si>
    <t>9481000 Commercial and Industrial Sales</t>
  </si>
  <si>
    <t>9487000 Forfeited Discounts</t>
  </si>
  <si>
    <t>9488000 Miscellaneous Service Revenues</t>
  </si>
  <si>
    <t>9489300 Revs from Transp of Gas of Others thru Distri Fac.</t>
  </si>
  <si>
    <t>9490000 Sales of Products Extracted from Natural Gas</t>
  </si>
  <si>
    <t>9495000 Other Gas Revenues</t>
  </si>
  <si>
    <t>9496000 Provision for Rate Refunds</t>
  </si>
  <si>
    <t>9753000 Nat Gas Prod/Gath Op - Field Lines Expenses</t>
  </si>
  <si>
    <t>9754000 Nat Gas Prod/Gath Op - Field Compressor Sta Exps</t>
  </si>
  <si>
    <t>9803000 Oth Gas Supply Op - Nat Gas Transm Line Pur</t>
  </si>
  <si>
    <t>9805100 Oth Gas Supply Op - Pur Gas Cost Adjustments</t>
  </si>
  <si>
    <t>9813000 Oth Gas Supply Op - Other Gas Suppl</t>
  </si>
  <si>
    <t>9816000 UG Storage Op - Well Expenses</t>
  </si>
  <si>
    <t>9818000 UG Storage Op - Compressor Station Expenses</t>
  </si>
  <si>
    <t>9821000 UG Storage Op - Purification Expenses</t>
  </si>
  <si>
    <t>9823000 Gas Losses</t>
  </si>
  <si>
    <t>9824000 UG Storage Op - Other Expenses</t>
  </si>
  <si>
    <t>9825000 UG Storage Op - Storage Well Royalties</t>
  </si>
  <si>
    <t>9851000 Gas Transmission Op - Sys Control &amp; Load Dispatch</t>
  </si>
  <si>
    <t>9856000 Gas Transmission Op - Mains Expenses</t>
  </si>
  <si>
    <t>9858000 Gas Transmission Op - Transm/Compres Gas by Others</t>
  </si>
  <si>
    <t>9870000 Gas Distribution Op - Supervision and Engineering</t>
  </si>
  <si>
    <t>9872000 Gas Distribution Op - Compr Sta Labor &amp; Expense</t>
  </si>
  <si>
    <t>9874000 Gas Distribution Op - Mains and Services Exps</t>
  </si>
  <si>
    <t>9875000</t>
  </si>
  <si>
    <t>9875000 Gas Distribution Op - Meas/Reg Sta Exps-General</t>
  </si>
  <si>
    <t>9878000 Gas Distribution Op - Meter/House Reg Exps</t>
  </si>
  <si>
    <t>9879000 Gas Distribution Op - Customer Installations Exps</t>
  </si>
  <si>
    <t>9880000 Gas Distribution Op - Other Expenses</t>
  </si>
  <si>
    <t>9902000 Customer Accounts - Meter Reading Expenses</t>
  </si>
  <si>
    <t>9903000 Customer Accounts - Customer Records &amp; Collections</t>
  </si>
  <si>
    <t>9904000 Customer Accounts - Uncollectible Accounts</t>
  </si>
  <si>
    <t>9909000 Customer Service/Info - Info &amp; Instructional Adver</t>
  </si>
  <si>
    <t>9912000 Sales Expense - Demonstrating &amp; Selling</t>
  </si>
  <si>
    <t>9920000 Admin &amp; General - Salaries</t>
  </si>
  <si>
    <t>9921000 Admin &amp; General - Office Supplies &amp; Expenses</t>
  </si>
  <si>
    <t>9922000 Admin &amp; General - Admin Exp Transferred - Credit</t>
  </si>
  <si>
    <t>9923000 Admin &amp; General - Outside Services Employed</t>
  </si>
  <si>
    <t>9924000 Admin &amp; General - Property Insurance</t>
  </si>
  <si>
    <t>9925000 Admin &amp; General - Injuries &amp; Damages</t>
  </si>
  <si>
    <t>9926000 Admin &amp; General - Employee Benefits</t>
  </si>
  <si>
    <t>9928000 Admin &amp; General - Regulatory Commission Expenses</t>
  </si>
  <si>
    <t>9930100 Admin &amp; General - General Advertising Expenses</t>
  </si>
  <si>
    <t>9930200 Admin &amp; General - Miscellaneous Expenses</t>
  </si>
  <si>
    <t>9931000 Admin &amp; General - Rents</t>
  </si>
  <si>
    <t>9764000 Nat Gas Prod/Gath Maint - Field Lines</t>
  </si>
  <si>
    <t>9765000 Nat Gas Prod/Gath Maint - Fld Compres Sta Equip</t>
  </si>
  <si>
    <t>9831000 UG Storage Maint - Structures/Improvements</t>
  </si>
  <si>
    <t>9832000 UG Storage Maint - Reservoirs and Wells</t>
  </si>
  <si>
    <t>9834000 UG Storage Maint - Compressor Station Equipment</t>
  </si>
  <si>
    <t>9835000 UG Main Meas/Reg Equip</t>
  </si>
  <si>
    <t>9837000 UG Storage Maint - Other Equipment</t>
  </si>
  <si>
    <t>9863000 Gas Transmission Maint - Mains</t>
  </si>
  <si>
    <t>9885000 Gas Distribution Maint - Supervision &amp; Engineering</t>
  </si>
  <si>
    <t>9886000 Gas Distribution Maint - Structures/Improvements</t>
  </si>
  <si>
    <t>9887000 Gas Distribution Maint - Mains</t>
  </si>
  <si>
    <t>9889000 Gas Distribution Maint - Main Meas/Reg Eq-Gen</t>
  </si>
  <si>
    <t>9892000 Gas Distribution Maint - Services</t>
  </si>
  <si>
    <t>9893000 Gas Distribution Maint - Meters/House Regulators</t>
  </si>
  <si>
    <t>9894000 Gas Distribution Maint - Other Equipment</t>
  </si>
  <si>
    <t>9932000 Admin &amp; General Maint -Other General Plant -Gas</t>
  </si>
  <si>
    <t>9403000 Depreciation Expense - Utility Plant</t>
  </si>
  <si>
    <t>9404000 Amortization Expense - Utility Plant</t>
  </si>
  <si>
    <t>9404200 Amort &amp; Depl of UG Storage Land &amp; Land Rights</t>
  </si>
  <si>
    <t>9408100 Taxes Other than Income Taxes - Utility Operating</t>
  </si>
  <si>
    <t>Total Tax</t>
  </si>
  <si>
    <t>Tax on Inc</t>
  </si>
  <si>
    <t>Updated Pre Inc Tax</t>
  </si>
  <si>
    <t>Adjustment</t>
  </si>
  <si>
    <t>9409100 Income Taxes - Utility Operating Income</t>
  </si>
  <si>
    <t>9410100 Provision for Deferred Income Taxes - Utility Op I</t>
  </si>
  <si>
    <t>Interest</t>
  </si>
  <si>
    <t>Pretax</t>
  </si>
  <si>
    <t>Account Description</t>
  </si>
  <si>
    <t>Actual</t>
  </si>
  <si>
    <t>Forecast</t>
  </si>
  <si>
    <t>TOTAL</t>
  </si>
  <si>
    <t>9480000</t>
  </si>
  <si>
    <t>9481000</t>
  </si>
  <si>
    <t>9487000</t>
  </si>
  <si>
    <t>9488000</t>
  </si>
  <si>
    <t>9489300</t>
  </si>
  <si>
    <t>9496000</t>
  </si>
  <si>
    <t>9753000</t>
  </si>
  <si>
    <t>9754000</t>
  </si>
  <si>
    <t>9803000</t>
  </si>
  <si>
    <t>9805100</t>
  </si>
  <si>
    <t>9813000</t>
  </si>
  <si>
    <t>9816000</t>
  </si>
  <si>
    <t>9818000</t>
  </si>
  <si>
    <t>9821000</t>
  </si>
  <si>
    <t>9824000</t>
  </si>
  <si>
    <t>9825000</t>
  </si>
  <si>
    <t>9851000</t>
  </si>
  <si>
    <t>9856000</t>
  </si>
  <si>
    <t>9858000</t>
  </si>
  <si>
    <t>9870000</t>
  </si>
  <si>
    <t>9872000</t>
  </si>
  <si>
    <t>9874000</t>
  </si>
  <si>
    <t>9878000</t>
  </si>
  <si>
    <t>9879000</t>
  </si>
  <si>
    <t>9880000</t>
  </si>
  <si>
    <t>9902000</t>
  </si>
  <si>
    <t>9903000</t>
  </si>
  <si>
    <t>9904000</t>
  </si>
  <si>
    <t>9909000</t>
  </si>
  <si>
    <t/>
  </si>
  <si>
    <t>9912000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</si>
  <si>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</si>
  <si>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</si>
  <si>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</si>
  <si>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</si>
  <si>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</si>
  <si>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</si>
  <si>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</si>
  <si>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</si>
  <si>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9930100</t>
  </si>
  <si>
    <t>9930200</t>
  </si>
  <si>
    <t>9931000</t>
  </si>
  <si>
    <t>9765000</t>
  </si>
  <si>
    <t>9831000</t>
  </si>
  <si>
    <t>9832000</t>
  </si>
  <si>
    <t>9834000</t>
  </si>
  <si>
    <t>9837000</t>
  </si>
  <si>
    <t>9863000</t>
  </si>
  <si>
    <t>9885000</t>
  </si>
  <si>
    <t>9886000</t>
  </si>
  <si>
    <t>9887000</t>
  </si>
  <si>
    <t>9892000</t>
  </si>
  <si>
    <t>9893000</t>
  </si>
  <si>
    <t>9894000</t>
  </si>
  <si>
    <t>9932000</t>
  </si>
  <si>
    <t>9403000</t>
  </si>
  <si>
    <t>9404000</t>
  </si>
  <si>
    <t>9404200</t>
  </si>
  <si>
    <t>9408100</t>
  </si>
  <si>
    <t>9409100</t>
  </si>
  <si>
    <t>9410100</t>
  </si>
  <si>
    <t>Taxes</t>
  </si>
  <si>
    <t>Pre-tax</t>
  </si>
  <si>
    <t>Total Adjustment</t>
  </si>
  <si>
    <t>Adjustment by Month</t>
  </si>
  <si>
    <t>Monthly Adjustment</t>
  </si>
  <si>
    <t>Effective Tax Rate</t>
  </si>
  <si>
    <t>Acct. No.</t>
  </si>
  <si>
    <t>Account Title</t>
  </si>
  <si>
    <t>Description of the Adjustment</t>
  </si>
  <si>
    <t>Revenue Requirement</t>
  </si>
  <si>
    <t>Remove non-regulated labor</t>
  </si>
  <si>
    <t>Pension update and SERP removal</t>
  </si>
  <si>
    <t>Non-recurring IT, Lobbying, Increase Rate Case Expense Estimate</t>
  </si>
  <si>
    <t>Resulting income tax impact</t>
  </si>
  <si>
    <t>D-2.1</t>
  </si>
  <si>
    <t>D-2.2</t>
  </si>
  <si>
    <t>D-2.3</t>
  </si>
  <si>
    <t>D-2.4</t>
  </si>
  <si>
    <t>D-2.5</t>
  </si>
  <si>
    <t>D-2.6</t>
  </si>
  <si>
    <t>D-2.7</t>
  </si>
  <si>
    <t>D-2.8</t>
  </si>
  <si>
    <t>2022 Forecasted Test Year As Filed</t>
  </si>
  <si>
    <t>Pension Actuarial Update</t>
  </si>
  <si>
    <t>SERP Expense</t>
  </si>
  <si>
    <t>Remove Non-Regulated Payroll</t>
  </si>
  <si>
    <t>Non-Recurring IT</t>
  </si>
  <si>
    <t>Additional Lobbying</t>
  </si>
  <si>
    <t>Remove AP in Prepaids and CWIP</t>
  </si>
  <si>
    <t>Increased Rate Case Expenses</t>
  </si>
  <si>
    <t>Taxes and Formula Corrections</t>
  </si>
  <si>
    <t>Total Adjustments</t>
  </si>
  <si>
    <t>2022 Forecasted Test Year Updated</t>
  </si>
  <si>
    <t>Purchased Gas</t>
  </si>
  <si>
    <t>Gross Margin</t>
  </si>
  <si>
    <t>Operation &amp; Maintenance</t>
  </si>
  <si>
    <t>Depreciation &amp; Amortization</t>
  </si>
  <si>
    <t>Other Taxes</t>
  </si>
  <si>
    <t>Interest Expense</t>
  </si>
  <si>
    <t>Net Income Before Income Taxes</t>
  </si>
  <si>
    <t>Add back Interest Expense</t>
  </si>
  <si>
    <t>Adjustments:</t>
  </si>
  <si>
    <t>The final pension adjustment to match test year pension expense with the latest actuarial study, disclosed at PSC 2-40</t>
  </si>
  <si>
    <t>To remove SERP expense from the test year in accordance with AG 1-59</t>
  </si>
  <si>
    <t>To remove non-regulated payroll from the test year as the Company committed to do in AG 2-25(g).  Delta filed this amount in its update on 9/22/21</t>
  </si>
  <si>
    <t>To remove non-recurring IT charge as dislosed at AG 1-32(n)</t>
  </si>
  <si>
    <t>To remove additional lobbying expense as disclosed at AG 2-17( c)</t>
  </si>
  <si>
    <t>To remove AP in Prepaids and CWIP</t>
  </si>
  <si>
    <t>To adjust test year for actual rate case expenses exceeding original estimate.  See revised estimate on page 2</t>
  </si>
  <si>
    <t>To adjust for the amortization of TCJA excess deferred FIT as disclosed in PSC 1-14 and AG 1-88, correct formula errors in the original model as filed, and add a component for bad debt and PSC fees to the gross-up factor</t>
  </si>
  <si>
    <t>Estimate of Rate Case Expenses</t>
  </si>
  <si>
    <t xml:space="preserve">Company </t>
  </si>
  <si>
    <t xml:space="preserve">Estimated </t>
  </si>
  <si>
    <t>Description of Expense</t>
  </si>
  <si>
    <t>Vendor</t>
  </si>
  <si>
    <t>Contact</t>
  </si>
  <si>
    <t>Expense</t>
  </si>
  <si>
    <t>Regulatory</t>
  </si>
  <si>
    <t>Robert Half</t>
  </si>
  <si>
    <t>Victoria Green</t>
  </si>
  <si>
    <t>Aqua Service - Rate Dept.</t>
  </si>
  <si>
    <t>Aqua Services, Inc.</t>
  </si>
  <si>
    <t>Danny Allen</t>
  </si>
  <si>
    <t>Expenses</t>
  </si>
  <si>
    <t>Case Preparation Assistance</t>
  </si>
  <si>
    <t>The Prime Group LLC.</t>
  </si>
  <si>
    <t>Steve Seelye</t>
  </si>
  <si>
    <t xml:space="preserve">  Lead Lag Study</t>
  </si>
  <si>
    <t xml:space="preserve">  Depreciation Study</t>
  </si>
  <si>
    <t xml:space="preserve">  Billing Analysis/Rate Design</t>
  </si>
  <si>
    <t xml:space="preserve">  Cost of Service Study</t>
  </si>
  <si>
    <t>Rate of Return</t>
  </si>
  <si>
    <t>P Moul &amp; Associates and ScottMadden</t>
  </si>
  <si>
    <t>Paul Moul</t>
  </si>
  <si>
    <t>Legal</t>
  </si>
  <si>
    <t>Stoll Keenon Ogden</t>
  </si>
  <si>
    <t>Monica Braun</t>
  </si>
  <si>
    <t>Tax Consulting</t>
  </si>
  <si>
    <t>Regulated Capital Consultants</t>
  </si>
  <si>
    <t>Panpilis Fischer</t>
  </si>
  <si>
    <t>Travel Expenses</t>
  </si>
  <si>
    <t>Other Expenses:</t>
  </si>
  <si>
    <t>supplies, conference calls,</t>
  </si>
  <si>
    <t xml:space="preserve">transcripts, notification, </t>
  </si>
  <si>
    <t>Delta Natural Gas Company</t>
  </si>
  <si>
    <t>Emily Bennett</t>
  </si>
  <si>
    <t>printing, copying, postage, etc.</t>
  </si>
  <si>
    <t xml:space="preserve">Projected </t>
  </si>
  <si>
    <t>Amortization Period</t>
  </si>
  <si>
    <t>Pro Forma Costs</t>
  </si>
  <si>
    <t>Original Estmate</t>
  </si>
  <si>
    <t>Additional adjustment</t>
  </si>
  <si>
    <t>Calendar 2020</t>
  </si>
  <si>
    <t>Balance to</t>
  </si>
  <si>
    <t>Base Period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</si>
  <si>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</si>
  <si>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</si>
  <si>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</si>
  <si>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</si>
  <si>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</si>
  <si>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</si>
  <si>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</si>
  <si>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</si>
  <si>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</si>
  <si>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</si>
  <si>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</si>
  <si>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</si>
  <si>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Delta</t>
  </si>
  <si>
    <t>PKY</t>
  </si>
  <si>
    <t>Combined</t>
  </si>
  <si>
    <t>Remove CEP</t>
  </si>
  <si>
    <t>Subtotal</t>
  </si>
  <si>
    <t>Adj for Rev Present Rates</t>
  </si>
  <si>
    <t>Consumption Study</t>
  </si>
  <si>
    <t>Temp Norm</t>
  </si>
  <si>
    <t>App Harvest</t>
  </si>
  <si>
    <t>Grand Total 2022 Pro Forma</t>
  </si>
  <si>
    <t>7+5</t>
  </si>
  <si>
    <t>ADJUST</t>
  </si>
  <si>
    <t>Per Prime Group</t>
  </si>
  <si>
    <t>Difference</t>
  </si>
  <si>
    <t>Residental Gas Sales - Billed</t>
  </si>
  <si>
    <t>Commercial Gas Sales - Billed</t>
  </si>
  <si>
    <t>Industrial Gas Sales - Billed</t>
  </si>
  <si>
    <t>GROSS BILLED</t>
  </si>
  <si>
    <t xml:space="preserve">Provision for Rate Refunds ** </t>
  </si>
  <si>
    <t>TOTAL RETAIL</t>
  </si>
  <si>
    <t xml:space="preserve"> -   </t>
  </si>
  <si>
    <t>Rev from Transp of Gas - Commercial</t>
  </si>
  <si>
    <t>Rev from Transp of Gas - Industrial</t>
  </si>
  <si>
    <t>Rev from Transp of Gas - Residential</t>
  </si>
  <si>
    <t>Transm &amp; Compr of Gas by Affil - 1600</t>
  </si>
  <si>
    <t>TOTAL ON SYSTEM</t>
  </si>
  <si>
    <t>Rev from Transp of Gas - Off System</t>
  </si>
  <si>
    <t>TOTAL OFF SYSTEM</t>
  </si>
  <si>
    <t>TOTAL GAS AND TRANSPORTATION</t>
  </si>
  <si>
    <t>Miscellaneous Revenue</t>
  </si>
  <si>
    <t xml:space="preserve">     ** booked in same account</t>
  </si>
  <si>
    <t>t</t>
  </si>
  <si>
    <t>TOTAL OPERATING INCOME (BILLED BASIS)</t>
  </si>
  <si>
    <t>Unbilled revenues</t>
  </si>
  <si>
    <t xml:space="preserve">  Residential</t>
  </si>
  <si>
    <t xml:space="preserve">  Commercial </t>
  </si>
  <si>
    <t xml:space="preserve">  Industrial</t>
  </si>
  <si>
    <t>Forfeited discounts - gas</t>
  </si>
  <si>
    <t>Per combined FERC F/S</t>
  </si>
  <si>
    <t>GCR change</t>
  </si>
  <si>
    <t>Per Income Statement Detail</t>
  </si>
  <si>
    <t>Delta Gas</t>
  </si>
  <si>
    <t>Summary</t>
  </si>
  <si>
    <t>For Year Ended December 2020</t>
  </si>
  <si>
    <t>Customer Class</t>
  </si>
  <si>
    <t>Mcf</t>
  </si>
  <si>
    <t>Revenue Per Books</t>
  </si>
  <si>
    <t>Test Year Rates Calculated Billings</t>
  </si>
  <si>
    <t>Percentage Difference</t>
  </si>
  <si>
    <t>Current Rates</t>
  </si>
  <si>
    <t>Proposed Rates</t>
  </si>
  <si>
    <t>Increase</t>
  </si>
  <si>
    <t>Percentage Increase</t>
  </si>
  <si>
    <t>Residential</t>
  </si>
  <si>
    <t>Small Non-Residential</t>
  </si>
  <si>
    <t>Large Non-Residential</t>
  </si>
  <si>
    <t>Interruptible</t>
  </si>
  <si>
    <t>Special Contract</t>
  </si>
  <si>
    <t xml:space="preserve"> $-   </t>
  </si>
  <si>
    <t>Farm Tap</t>
  </si>
  <si>
    <t>Off-System</t>
  </si>
  <si>
    <t>Model</t>
  </si>
  <si>
    <t>Remove Unbilled</t>
  </si>
  <si>
    <t>Gas Cost in Base Period</t>
  </si>
  <si>
    <t>Gas Cost in Forecasted Period</t>
  </si>
  <si>
    <t>Less:  temp norm</t>
  </si>
  <si>
    <t>Small  Non Res</t>
  </si>
  <si>
    <t>Large Non Res</t>
  </si>
  <si>
    <t>Current GCR</t>
  </si>
  <si>
    <t>Pro Forma Gas Cost</t>
  </si>
  <si>
    <t>Adjustment for Change in GCR Rate</t>
  </si>
  <si>
    <t>Res + Farm Tap</t>
  </si>
  <si>
    <t>Others</t>
  </si>
  <si>
    <t>Reasonable check of volumes</t>
  </si>
  <si>
    <t>Calendar 2020 Delta</t>
  </si>
  <si>
    <t>Temp Adj</t>
  </si>
  <si>
    <t>Per Calc</t>
  </si>
  <si>
    <t xml:space="preserve">People's Residential </t>
  </si>
  <si>
    <t>Test Year Rates</t>
  </si>
  <si>
    <t>Cost Based Rate - 6.25% ROR</t>
  </si>
  <si>
    <t>Mitigated Rate</t>
  </si>
  <si>
    <t>Billing</t>
  </si>
  <si>
    <t>Calculated</t>
  </si>
  <si>
    <t>Units</t>
  </si>
  <si>
    <t>Rate</t>
  </si>
  <si>
    <t>Billings</t>
  </si>
  <si>
    <t>Facilities Charge</t>
  </si>
  <si>
    <t>Customer Months</t>
  </si>
  <si>
    <t>Per Customer</t>
  </si>
  <si>
    <t>Customer Charge</t>
  </si>
  <si>
    <t>Facilities Fee</t>
  </si>
  <si>
    <t>Current</t>
  </si>
  <si>
    <t>Proposed</t>
  </si>
  <si>
    <t>Pipeline Replacement charge (Jan - May)</t>
  </si>
  <si>
    <t>Pipeline Replacement</t>
  </si>
  <si>
    <t>Infrastructure Replacement Rider</t>
  </si>
  <si>
    <t>Pipeline Replacement charge (Jun - Dec)</t>
  </si>
  <si>
    <t>Tax Cut and Job Act Surcredit</t>
  </si>
  <si>
    <t>Total</t>
  </si>
  <si>
    <t>Energy Assistance Program</t>
  </si>
  <si>
    <t>Energy Assistance Program (Jan - Jun)</t>
  </si>
  <si>
    <t>Gas Charge</t>
  </si>
  <si>
    <t>Energy Assistance Program (Jun - Dec)</t>
  </si>
  <si>
    <t>ccf</t>
  </si>
  <si>
    <t>Per ccf</t>
  </si>
  <si>
    <t>Percent Increase</t>
  </si>
  <si>
    <t>Base Rate - RESID, 50R, IR01</t>
  </si>
  <si>
    <t>mcf</t>
  </si>
  <si>
    <t>Per mcf</t>
  </si>
  <si>
    <t>Base Rate - 98R</t>
  </si>
  <si>
    <t>Average Increase Per Month</t>
  </si>
  <si>
    <t>Sales</t>
  </si>
  <si>
    <t>Transportation</t>
  </si>
  <si>
    <t>Number of Members</t>
  </si>
  <si>
    <t>WNA</t>
  </si>
  <si>
    <t>Gas Cost Recovery (GCR)</t>
  </si>
  <si>
    <t>Total Base Rate Revenue</t>
  </si>
  <si>
    <t>Temp Normalization Adj</t>
  </si>
  <si>
    <t>Total Base Rate</t>
  </si>
  <si>
    <t>Correction Factor</t>
  </si>
  <si>
    <t>Year End Adjustment</t>
  </si>
  <si>
    <t>Base Rate Book Revenue</t>
  </si>
  <si>
    <t>Base Rate Revenue After Application of Correction Factor</t>
  </si>
  <si>
    <t>Sub-Total Rate RESID</t>
  </si>
  <si>
    <t>Temperature Normalization Adjustment</t>
  </si>
  <si>
    <t>Percent Difference</t>
  </si>
  <si>
    <t>Total Calculated Revenue</t>
  </si>
  <si>
    <t>Total Revenue</t>
  </si>
  <si>
    <t>Lighting</t>
  </si>
  <si>
    <t>MO-YR</t>
  </si>
  <si>
    <t>Cust</t>
  </si>
  <si>
    <t>GCR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</si>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</sst>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000"/>
    <numFmt numFmtId="171" formatCode="0.000"/>
    <numFmt numFmtId="172" formatCode="_(* #,##0.0000_);_(* \(#,##0.000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u val="singleAccounting"/>
      <sz val="8"/>
      <color rgb="FF333333"/>
      <name val="Arial"/>
      <family val="2"/>
    </font>
    <font>
      <b/>
      <u val="singleAccounting"/>
      <sz val="8"/>
      <color rgb="FF333333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u val="doubleAccounting"/>
      <sz val="8"/>
      <color rgb="FF000000"/>
      <name val="Arial"/>
      <family val="2"/>
    </font>
    <font>
      <u val="singleAccounting"/>
      <sz val="8"/>
      <name val="Arial"/>
      <family val="2"/>
    </font>
    <font>
      <u val="doubleAccounting"/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Helv"/>
    </font>
    <font>
      <sz val="11"/>
      <name val="Times New Roman"/>
      <family val="1"/>
    </font>
    <font>
      <u val="doubleAccounting"/>
      <sz val="11"/>
      <name val="Times New Roman"/>
      <family val="1"/>
    </font>
    <font>
      <u val="singleAccounting"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u val="doubleAccounting"/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u val="singleAccounting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Accounting"/>
      <sz val="9"/>
      <color theme="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u val="singleAccounting"/>
      <sz val="1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1" fillId="9" borderId="21" applyNumberFormat="0" applyProtection="0">
      <alignment horizontal="left" vertical="center" indent="1"/>
    </xf>
    <xf numFmtId="0" fontId="11" fillId="10" borderId="22" applyNumberFormat="0" applyProtection="0">
      <alignment horizontal="left" vertical="top" indent="1"/>
    </xf>
    <xf numFmtId="4" fontId="11" fillId="9" borderId="21" applyNumberFormat="0" applyProtection="0">
      <alignment horizontal="left" vertical="center" indent="1"/>
    </xf>
    <xf numFmtId="4" fontId="11" fillId="0" borderId="21" applyNumberFormat="0" applyProtection="0">
      <alignment horizontal="right" vertical="center"/>
    </xf>
    <xf numFmtId="0" fontId="6" fillId="0" borderId="0"/>
    <xf numFmtId="0" fontId="2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" fontId="11" fillId="11" borderId="21" applyNumberFormat="0" applyProtection="0">
      <alignment horizontal="left" vertical="center" indent="1"/>
    </xf>
    <xf numFmtId="4" fontId="11" fillId="12" borderId="21" applyNumberForma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2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</cellStyleXfs>
  <cellXfs count="313">
    <xf numFmtId="0" fontId="0" fillId="0" borderId="0" xfId="0"/>
    <xf numFmtId="164" fontId="2" fillId="0" borderId="0" xfId="1" applyNumberFormat="1" applyFont="1"/>
    <xf numFmtId="164" fontId="1" fillId="0" borderId="0" xfId="1" applyNumberFormat="1" applyFont="1"/>
    <xf numFmtId="164" fontId="3" fillId="0" borderId="0" xfId="1" applyNumberFormat="1" applyFont="1"/>
    <xf numFmtId="0" fontId="7" fillId="0" borderId="0" xfId="4" applyFont="1"/>
    <xf numFmtId="0" fontId="8" fillId="0" borderId="0" xfId="4" applyFont="1"/>
    <xf numFmtId="0" fontId="8" fillId="0" borderId="0" xfId="4" applyFont="1" applyFill="1"/>
    <xf numFmtId="0" fontId="7" fillId="0" borderId="0" xfId="4" applyFont="1" applyBorder="1" applyAlignment="1">
      <alignment horizontal="center"/>
    </xf>
    <xf numFmtId="0" fontId="7" fillId="0" borderId="0" xfId="4" applyFont="1" applyAlignment="1">
      <alignment horizontal="right"/>
    </xf>
    <xf numFmtId="0" fontId="7" fillId="0" borderId="5" xfId="4" applyFont="1" applyBorder="1" applyAlignment="1">
      <alignment horizontal="right"/>
    </xf>
    <xf numFmtId="0" fontId="9" fillId="0" borderId="7" xfId="4" applyFont="1" applyBorder="1" applyAlignment="1">
      <alignment wrapText="1"/>
    </xf>
    <xf numFmtId="41" fontId="8" fillId="0" borderId="0" xfId="4" applyNumberFormat="1" applyFont="1" applyBorder="1"/>
    <xf numFmtId="44" fontId="8" fillId="0" borderId="0" xfId="6" applyNumberFormat="1" applyFont="1" applyBorder="1"/>
    <xf numFmtId="0" fontId="8" fillId="0" borderId="0" xfId="4" applyFont="1" applyBorder="1"/>
    <xf numFmtId="167" fontId="8" fillId="0" borderId="0" xfId="4" applyNumberFormat="1" applyFont="1" applyBorder="1"/>
    <xf numFmtId="44" fontId="8" fillId="0" borderId="0" xfId="4" applyNumberFormat="1" applyFont="1" applyBorder="1"/>
    <xf numFmtId="0" fontId="8" fillId="0" borderId="7" xfId="4" applyFont="1" applyBorder="1"/>
    <xf numFmtId="41" fontId="8" fillId="0" borderId="7" xfId="4" applyNumberFormat="1" applyFont="1" applyBorder="1"/>
    <xf numFmtId="44" fontId="8" fillId="0" borderId="7" xfId="6" applyNumberFormat="1" applyFont="1" applyBorder="1"/>
    <xf numFmtId="44" fontId="8" fillId="0" borderId="7" xfId="4" applyNumberFormat="1" applyFont="1" applyBorder="1"/>
    <xf numFmtId="41" fontId="8" fillId="0" borderId="0" xfId="4" applyNumberFormat="1" applyFont="1"/>
    <xf numFmtId="44" fontId="8" fillId="0" borderId="0" xfId="6" applyFont="1"/>
    <xf numFmtId="44" fontId="8" fillId="0" borderId="0" xfId="4" applyNumberFormat="1" applyFont="1"/>
    <xf numFmtId="164" fontId="8" fillId="0" borderId="0" xfId="4" applyNumberFormat="1" applyFont="1"/>
    <xf numFmtId="44" fontId="8" fillId="0" borderId="7" xfId="6" applyFont="1" applyBorder="1"/>
    <xf numFmtId="167" fontId="8" fillId="0" borderId="7" xfId="4" applyNumberFormat="1" applyFont="1" applyBorder="1"/>
    <xf numFmtId="168" fontId="8" fillId="0" borderId="0" xfId="4" applyNumberFormat="1" applyFont="1"/>
    <xf numFmtId="164" fontId="8" fillId="0" borderId="7" xfId="4" applyNumberFormat="1" applyFont="1" applyBorder="1"/>
    <xf numFmtId="167" fontId="8" fillId="0" borderId="0" xfId="4" applyNumberFormat="1" applyFont="1"/>
    <xf numFmtId="41" fontId="9" fillId="0" borderId="7" xfId="4" applyNumberFormat="1" applyFont="1" applyBorder="1"/>
    <xf numFmtId="0" fontId="9" fillId="0" borderId="7" xfId="4" applyFont="1" applyBorder="1"/>
    <xf numFmtId="10" fontId="8" fillId="0" borderId="0" xfId="4" applyNumberFormat="1" applyFont="1"/>
    <xf numFmtId="168" fontId="8" fillId="0" borderId="0" xfId="6" applyNumberFormat="1" applyFont="1" applyBorder="1"/>
    <xf numFmtId="168" fontId="8" fillId="0" borderId="7" xfId="6" applyNumberFormat="1" applyFont="1" applyBorder="1"/>
    <xf numFmtId="169" fontId="8" fillId="0" borderId="0" xfId="6" applyNumberFormat="1" applyFont="1" applyBorder="1"/>
    <xf numFmtId="170" fontId="8" fillId="0" borderId="0" xfId="4" applyNumberFormat="1" applyFont="1"/>
    <xf numFmtId="169" fontId="8" fillId="0" borderId="0" xfId="4" applyNumberFormat="1" applyFont="1"/>
    <xf numFmtId="164" fontId="8" fillId="0" borderId="0" xfId="5" applyNumberFormat="1" applyFont="1"/>
    <xf numFmtId="167" fontId="8" fillId="0" borderId="8" xfId="6" applyNumberFormat="1" applyFont="1" applyBorder="1"/>
    <xf numFmtId="166" fontId="8" fillId="0" borderId="0" xfId="4" applyNumberFormat="1" applyFont="1"/>
    <xf numFmtId="43" fontId="8" fillId="0" borderId="0" xfId="4" applyNumberFormat="1" applyFont="1"/>
    <xf numFmtId="44" fontId="8" fillId="0" borderId="8" xfId="6" applyNumberFormat="1" applyFont="1" applyBorder="1"/>
    <xf numFmtId="0" fontId="7" fillId="0" borderId="0" xfId="4" applyFont="1" applyBorder="1"/>
    <xf numFmtId="164" fontId="8" fillId="0" borderId="0" xfId="5" applyNumberFormat="1" applyFont="1" applyBorder="1"/>
    <xf numFmtId="170" fontId="8" fillId="0" borderId="0" xfId="4" applyNumberFormat="1" applyFont="1" applyBorder="1"/>
    <xf numFmtId="166" fontId="8" fillId="0" borderId="0" xfId="7" applyNumberFormat="1" applyFont="1"/>
    <xf numFmtId="10" fontId="8" fillId="0" borderId="0" xfId="7" applyNumberFormat="1" applyFont="1" applyBorder="1"/>
    <xf numFmtId="43" fontId="8" fillId="0" borderId="0" xfId="5" applyFont="1"/>
    <xf numFmtId="167" fontId="8" fillId="0" borderId="0" xfId="6" applyNumberFormat="1" applyFont="1" applyBorder="1"/>
    <xf numFmtId="168" fontId="8" fillId="0" borderId="0" xfId="4" applyNumberFormat="1" applyFont="1" applyBorder="1"/>
    <xf numFmtId="43" fontId="8" fillId="0" borderId="0" xfId="4" applyNumberFormat="1" applyFont="1" applyBorder="1"/>
    <xf numFmtId="167" fontId="8" fillId="0" borderId="0" xfId="6" applyNumberFormat="1" applyFont="1" applyBorder="1" applyAlignment="1"/>
    <xf numFmtId="0" fontId="8" fillId="0" borderId="0" xfId="4" applyFont="1" applyAlignment="1">
      <alignment horizontal="right"/>
    </xf>
    <xf numFmtId="0" fontId="8" fillId="0" borderId="0" xfId="4" applyFont="1" applyBorder="1" applyAlignment="1">
      <alignment horizontal="right"/>
    </xf>
    <xf numFmtId="44" fontId="8" fillId="0" borderId="0" xfId="4" applyNumberFormat="1" applyFont="1" applyBorder="1" applyAlignment="1">
      <alignment horizontal="right"/>
    </xf>
    <xf numFmtId="167" fontId="8" fillId="0" borderId="0" xfId="7" applyNumberFormat="1" applyFont="1"/>
    <xf numFmtId="17" fontId="8" fillId="0" borderId="0" xfId="4" applyNumberFormat="1" applyFont="1"/>
    <xf numFmtId="164" fontId="8" fillId="0" borderId="0" xfId="5" applyNumberFormat="1" applyFont="1" applyFill="1"/>
    <xf numFmtId="17" fontId="8" fillId="0" borderId="0" xfId="4" applyNumberFormat="1" applyFont="1" applyBorder="1"/>
    <xf numFmtId="171" fontId="8" fillId="0" borderId="0" xfId="4" applyNumberFormat="1" applyFont="1" applyBorder="1"/>
    <xf numFmtId="43" fontId="8" fillId="0" borderId="0" xfId="5" applyFont="1" applyBorder="1"/>
    <xf numFmtId="164" fontId="8" fillId="0" borderId="7" xfId="5" applyNumberFormat="1" applyFont="1" applyFill="1" applyBorder="1"/>
    <xf numFmtId="43" fontId="8" fillId="0" borderId="0" xfId="5" applyFont="1" applyBorder="1" applyAlignment="1">
      <alignment horizontal="right"/>
    </xf>
    <xf numFmtId="44" fontId="8" fillId="0" borderId="0" xfId="6" applyFont="1" applyBorder="1"/>
    <xf numFmtId="167" fontId="8" fillId="0" borderId="0" xfId="6" applyNumberFormat="1" applyFont="1"/>
    <xf numFmtId="167" fontId="8" fillId="0" borderId="7" xfId="6" applyNumberFormat="1" applyFont="1" applyBorder="1"/>
    <xf numFmtId="43" fontId="0" fillId="0" borderId="0" xfId="0" applyNumberFormat="1"/>
    <xf numFmtId="0" fontId="0" fillId="0" borderId="0" xfId="0" applyFill="1"/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1" applyFont="1"/>
    <xf numFmtId="0" fontId="0" fillId="0" borderId="0" xfId="0" applyFill="1" applyBorder="1"/>
    <xf numFmtId="164" fontId="0" fillId="0" borderId="0" xfId="1" applyNumberFormat="1" applyFont="1" applyFill="1"/>
    <xf numFmtId="172" fontId="2" fillId="0" borderId="0" xfId="1" applyNumberFormat="1" applyFont="1"/>
    <xf numFmtId="165" fontId="0" fillId="0" borderId="0" xfId="2" applyNumberFormat="1" applyFont="1"/>
    <xf numFmtId="164" fontId="11" fillId="0" borderId="16" xfId="1" applyNumberFormat="1" applyFont="1" applyFill="1" applyBorder="1"/>
    <xf numFmtId="164" fontId="11" fillId="0" borderId="14" xfId="1" applyNumberFormat="1" applyFont="1" applyFill="1" applyBorder="1"/>
    <xf numFmtId="164" fontId="11" fillId="0" borderId="15" xfId="1" applyNumberFormat="1" applyFont="1" applyFill="1" applyBorder="1"/>
    <xf numFmtId="164" fontId="15" fillId="0" borderId="0" xfId="1" applyNumberFormat="1" applyFont="1" applyFill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left"/>
    </xf>
    <xf numFmtId="164" fontId="13" fillId="0" borderId="24" xfId="1" applyNumberFormat="1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left"/>
    </xf>
    <xf numFmtId="164" fontId="17" fillId="0" borderId="0" xfId="1" applyNumberFormat="1" applyFont="1" applyFill="1" applyBorder="1"/>
    <xf numFmtId="164" fontId="17" fillId="0" borderId="0" xfId="1" applyNumberFormat="1" applyFont="1" applyFill="1" applyBorder="1" applyAlignment="1"/>
    <xf numFmtId="164" fontId="18" fillId="0" borderId="0" xfId="1" applyNumberFormat="1" applyFont="1" applyFill="1" applyBorder="1"/>
    <xf numFmtId="164" fontId="19" fillId="0" borderId="0" xfId="1" applyNumberFormat="1" applyFont="1" applyFill="1" applyBorder="1"/>
    <xf numFmtId="164" fontId="11" fillId="0" borderId="18" xfId="1" applyNumberFormat="1" applyFont="1" applyFill="1" applyBorder="1"/>
    <xf numFmtId="164" fontId="11" fillId="0" borderId="7" xfId="1" applyNumberFormat="1" applyFont="1" applyFill="1" applyBorder="1"/>
    <xf numFmtId="164" fontId="15" fillId="0" borderId="0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/>
    <xf numFmtId="164" fontId="4" fillId="0" borderId="0" xfId="3" applyNumberFormat="1" applyFill="1" applyBorder="1"/>
    <xf numFmtId="164" fontId="11" fillId="0" borderId="17" xfId="1" applyNumberFormat="1" applyFont="1" applyFill="1" applyBorder="1"/>
    <xf numFmtId="164" fontId="13" fillId="0" borderId="0" xfId="1" quotePrefix="1" applyNumberFormat="1" applyFont="1" applyFill="1" applyBorder="1" applyAlignment="1">
      <alignment horizontal="center" wrapText="1"/>
    </xf>
    <xf numFmtId="164" fontId="16" fillId="0" borderId="0" xfId="1" applyNumberFormat="1" applyFont="1" applyFill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left" vertical="top"/>
    </xf>
    <xf numFmtId="164" fontId="13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 applyBorder="1"/>
    <xf numFmtId="164" fontId="21" fillId="0" borderId="0" xfId="1" applyNumberFormat="1" applyFont="1" applyFill="1" applyBorder="1"/>
    <xf numFmtId="164" fontId="11" fillId="0" borderId="24" xfId="1" applyNumberFormat="1" applyFont="1" applyFill="1" applyBorder="1"/>
    <xf numFmtId="164" fontId="11" fillId="0" borderId="25" xfId="1" applyNumberFormat="1" applyFont="1" applyFill="1" applyBorder="1"/>
    <xf numFmtId="164" fontId="15" fillId="0" borderId="0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left"/>
    </xf>
    <xf numFmtId="164" fontId="0" fillId="0" borderId="0" xfId="0" applyNumberFormat="1" applyFill="1" applyBorder="1"/>
    <xf numFmtId="164" fontId="13" fillId="0" borderId="14" xfId="1" applyNumberFormat="1" applyFont="1" applyFill="1" applyBorder="1" applyAlignment="1">
      <alignment horizontal="left"/>
    </xf>
    <xf numFmtId="164" fontId="13" fillId="0" borderId="7" xfId="1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horizontal="right" wrapText="1"/>
    </xf>
    <xf numFmtId="3" fontId="8" fillId="0" borderId="0" xfId="0" applyNumberFormat="1" applyFont="1" applyAlignment="1">
      <alignment horizontal="right"/>
    </xf>
    <xf numFmtId="6" fontId="0" fillId="0" borderId="0" xfId="0" applyNumberFormat="1"/>
    <xf numFmtId="6" fontId="8" fillId="0" borderId="0" xfId="0" applyNumberFormat="1" applyFont="1" applyAlignment="1">
      <alignment horizontal="right"/>
    </xf>
    <xf numFmtId="6" fontId="8" fillId="0" borderId="0" xfId="0" applyNumberFormat="1" applyFont="1"/>
    <xf numFmtId="10" fontId="8" fillId="0" borderId="0" xfId="0" applyNumberFormat="1" applyFont="1"/>
    <xf numFmtId="6" fontId="8" fillId="0" borderId="7" xfId="0" applyNumberFormat="1" applyFont="1" applyBorder="1"/>
    <xf numFmtId="10" fontId="8" fillId="0" borderId="7" xfId="0" applyNumberFormat="1" applyFont="1" applyBorder="1"/>
    <xf numFmtId="3" fontId="8" fillId="0" borderId="8" xfId="0" applyNumberFormat="1" applyFont="1" applyBorder="1"/>
    <xf numFmtId="6" fontId="8" fillId="0" borderId="8" xfId="0" applyNumberFormat="1" applyFont="1" applyBorder="1"/>
    <xf numFmtId="10" fontId="8" fillId="0" borderId="8" xfId="0" applyNumberFormat="1" applyFont="1" applyBorder="1"/>
    <xf numFmtId="6" fontId="8" fillId="0" borderId="9" xfId="0" applyNumberFormat="1" applyFont="1" applyBorder="1"/>
    <xf numFmtId="6" fontId="0" fillId="0" borderId="0" xfId="0" applyNumberFormat="1" applyFill="1" applyBorder="1"/>
    <xf numFmtId="43" fontId="0" fillId="0" borderId="0" xfId="0" applyNumberFormat="1" applyFill="1" applyBorder="1"/>
    <xf numFmtId="6" fontId="8" fillId="0" borderId="0" xfId="0" applyNumberFormat="1" applyFont="1" applyFill="1" applyBorder="1"/>
    <xf numFmtId="164" fontId="11" fillId="0" borderId="0" xfId="1" applyNumberFormat="1" applyFont="1" applyFill="1" applyBorder="1" applyAlignment="1">
      <alignment horizontal="center"/>
    </xf>
    <xf numFmtId="0" fontId="25" fillId="0" borderId="0" xfId="4" applyFont="1" applyFill="1"/>
    <xf numFmtId="164" fontId="25" fillId="0" borderId="0" xfId="23" applyNumberFormat="1" applyFont="1" applyFill="1"/>
    <xf numFmtId="0" fontId="25" fillId="0" borderId="0" xfId="4" applyFont="1" applyFill="1" applyAlignment="1">
      <alignment horizontal="center"/>
    </xf>
    <xf numFmtId="10" fontId="26" fillId="0" borderId="0" xfId="15" applyNumberFormat="1" applyFont="1" applyFill="1"/>
    <xf numFmtId="164" fontId="25" fillId="0" borderId="0" xfId="4" applyNumberFormat="1" applyFont="1" applyFill="1"/>
    <xf numFmtId="165" fontId="25" fillId="0" borderId="0" xfId="15" applyNumberFormat="1" applyFont="1" applyFill="1"/>
    <xf numFmtId="0" fontId="25" fillId="0" borderId="0" xfId="4" applyFont="1" applyFill="1" applyAlignment="1">
      <alignment horizontal="center" wrapText="1"/>
    </xf>
    <xf numFmtId="43" fontId="25" fillId="0" borderId="0" xfId="23" applyFont="1" applyFill="1" applyAlignment="1">
      <alignment horizontal="center" wrapText="1"/>
    </xf>
    <xf numFmtId="43" fontId="27" fillId="0" borderId="0" xfId="23" applyFont="1" applyFill="1" applyAlignment="1">
      <alignment horizontal="center" wrapText="1"/>
    </xf>
    <xf numFmtId="164" fontId="27" fillId="0" borderId="0" xfId="23" applyNumberFormat="1" applyFont="1" applyFill="1" applyAlignment="1">
      <alignment horizontal="center" wrapText="1"/>
    </xf>
    <xf numFmtId="0" fontId="28" fillId="0" borderId="0" xfId="4" applyFont="1" applyFill="1" applyAlignment="1">
      <alignment horizontal="center"/>
    </xf>
    <xf numFmtId="0" fontId="29" fillId="0" borderId="0" xfId="4" applyFont="1" applyFill="1"/>
    <xf numFmtId="0" fontId="28" fillId="0" borderId="0" xfId="4" applyFont="1" applyFill="1"/>
    <xf numFmtId="164" fontId="28" fillId="0" borderId="0" xfId="23" applyNumberFormat="1" applyFont="1" applyFill="1"/>
    <xf numFmtId="164" fontId="28" fillId="0" borderId="0" xfId="4" applyNumberFormat="1" applyFont="1" applyFill="1"/>
    <xf numFmtId="164" fontId="27" fillId="0" borderId="0" xfId="23" applyNumberFormat="1" applyFont="1" applyFill="1"/>
    <xf numFmtId="0" fontId="30" fillId="0" borderId="0" xfId="4" applyFont="1" applyFill="1"/>
    <xf numFmtId="0" fontId="31" fillId="0" borderId="0" xfId="4" applyFont="1" applyFill="1"/>
    <xf numFmtId="164" fontId="27" fillId="0" borderId="0" xfId="23" applyNumberFormat="1" applyFont="1" applyFill="1" applyBorder="1"/>
    <xf numFmtId="164" fontId="32" fillId="0" borderId="0" xfId="23" applyNumberFormat="1" applyFont="1" applyFill="1"/>
    <xf numFmtId="164" fontId="28" fillId="0" borderId="0" xfId="23" applyNumberFormat="1" applyFont="1" applyFill="1" applyBorder="1"/>
    <xf numFmtId="43" fontId="27" fillId="0" borderId="0" xfId="23" applyFont="1" applyFill="1" applyBorder="1" applyAlignment="1">
      <alignment horizontal="center" wrapText="1"/>
    </xf>
    <xf numFmtId="164" fontId="27" fillId="0" borderId="0" xfId="23" applyNumberFormat="1" applyFont="1" applyFill="1" applyBorder="1" applyAlignment="1">
      <alignment horizontal="center" wrapText="1"/>
    </xf>
    <xf numFmtId="0" fontId="28" fillId="0" borderId="0" xfId="4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4" applyFont="1" applyFill="1" applyBorder="1"/>
    <xf numFmtId="164" fontId="28" fillId="0" borderId="0" xfId="1" applyNumberFormat="1" applyFont="1" applyFill="1" applyBorder="1"/>
    <xf numFmtId="0" fontId="28" fillId="0" borderId="20" xfId="0" applyFont="1" applyFill="1" applyBorder="1"/>
    <xf numFmtId="0" fontId="28" fillId="0" borderId="20" xfId="4" applyFont="1" applyFill="1" applyBorder="1"/>
    <xf numFmtId="164" fontId="28" fillId="0" borderId="20" xfId="1" applyNumberFormat="1" applyFont="1" applyFill="1" applyBorder="1"/>
    <xf numFmtId="164" fontId="28" fillId="0" borderId="20" xfId="23" applyNumberFormat="1" applyFont="1" applyFill="1" applyBorder="1"/>
    <xf numFmtId="0" fontId="28" fillId="0" borderId="0" xfId="4" applyFont="1" applyFill="1" applyBorder="1" applyAlignment="1">
      <alignment wrapText="1"/>
    </xf>
    <xf numFmtId="164" fontId="28" fillId="0" borderId="0" xfId="4" applyNumberFormat="1" applyFont="1" applyFill="1" applyBorder="1" applyAlignment="1">
      <alignment wrapText="1"/>
    </xf>
    <xf numFmtId="0" fontId="28" fillId="0" borderId="27" xfId="4" applyFont="1" applyFill="1" applyBorder="1" applyAlignment="1">
      <alignment wrapText="1"/>
    </xf>
    <xf numFmtId="164" fontId="33" fillId="0" borderId="0" xfId="1" applyNumberFormat="1" applyFont="1"/>
    <xf numFmtId="164" fontId="34" fillId="0" borderId="0" xfId="1" applyNumberFormat="1" applyFont="1"/>
    <xf numFmtId="164" fontId="34" fillId="0" borderId="0" xfId="1" applyNumberFormat="1" applyFont="1" applyAlignment="1">
      <alignment horizontal="center"/>
    </xf>
    <xf numFmtId="164" fontId="36" fillId="0" borderId="0" xfId="1" applyNumberFormat="1" applyFont="1" applyAlignment="1">
      <alignment horizontal="center" wrapText="1"/>
    </xf>
    <xf numFmtId="164" fontId="36" fillId="0" borderId="0" xfId="1" applyNumberFormat="1" applyFont="1"/>
    <xf numFmtId="43" fontId="0" fillId="0" borderId="0" xfId="1" applyFont="1" applyFill="1"/>
    <xf numFmtId="43" fontId="10" fillId="0" borderId="0" xfId="1" applyFont="1" applyFill="1" applyBorder="1"/>
    <xf numFmtId="0" fontId="10" fillId="0" borderId="10" xfId="0" applyFont="1" applyFill="1" applyBorder="1"/>
    <xf numFmtId="164" fontId="2" fillId="0" borderId="0" xfId="1" applyNumberFormat="1" applyFont="1" applyFill="1"/>
    <xf numFmtId="164" fontId="37" fillId="0" borderId="0" xfId="1" applyNumberFormat="1" applyFont="1"/>
    <xf numFmtId="164" fontId="38" fillId="0" borderId="0" xfId="1" applyNumberFormat="1" applyFont="1" applyAlignment="1">
      <alignment horizontal="center" wrapText="1"/>
    </xf>
    <xf numFmtId="164" fontId="38" fillId="0" borderId="0" xfId="1" applyNumberFormat="1" applyFont="1"/>
    <xf numFmtId="164" fontId="28" fillId="0" borderId="0" xfId="4" applyNumberFormat="1" applyFont="1" applyFill="1" applyBorder="1"/>
    <xf numFmtId="0" fontId="28" fillId="0" borderId="0" xfId="4" applyFont="1"/>
    <xf numFmtId="0" fontId="28" fillId="0" borderId="0" xfId="0" applyFont="1"/>
    <xf numFmtId="164" fontId="35" fillId="0" borderId="0" xfId="23" applyNumberFormat="1" applyFont="1" applyFill="1" applyBorder="1"/>
    <xf numFmtId="0" fontId="28" fillId="0" borderId="0" xfId="0" applyFont="1" applyFill="1" applyBorder="1" applyAlignment="1">
      <alignment horizontal="left"/>
    </xf>
    <xf numFmtId="1" fontId="0" fillId="0" borderId="0" xfId="0" applyNumberFormat="1"/>
    <xf numFmtId="37" fontId="0" fillId="0" borderId="0" xfId="0" applyNumberFormat="1"/>
    <xf numFmtId="37" fontId="40" fillId="8" borderId="10" xfId="0" applyNumberFormat="1" applyFont="1" applyFill="1" applyBorder="1"/>
    <xf numFmtId="37" fontId="40" fillId="13" borderId="10" xfId="0" applyNumberFormat="1" applyFont="1" applyFill="1" applyBorder="1"/>
    <xf numFmtId="0" fontId="12" fillId="0" borderId="0" xfId="0" applyFont="1" applyFill="1"/>
    <xf numFmtId="49" fontId="40" fillId="0" borderId="23" xfId="0" applyNumberFormat="1" applyFont="1" applyFill="1" applyBorder="1"/>
    <xf numFmtId="0" fontId="40" fillId="0" borderId="28" xfId="0" applyFont="1" applyFill="1" applyBorder="1" applyAlignment="1">
      <alignment horizontal="left"/>
    </xf>
    <xf numFmtId="49" fontId="40" fillId="8" borderId="10" xfId="0" applyNumberFormat="1" applyFont="1" applyFill="1" applyBorder="1"/>
    <xf numFmtId="49" fontId="40" fillId="8" borderId="10" xfId="0" applyNumberFormat="1" applyFont="1" applyFill="1" applyBorder="1" applyAlignment="1">
      <alignment horizontal="left"/>
    </xf>
    <xf numFmtId="49" fontId="40" fillId="0" borderId="10" xfId="0" applyNumberFormat="1" applyFont="1" applyFill="1" applyBorder="1"/>
    <xf numFmtId="49" fontId="40" fillId="13" borderId="10" xfId="0" applyNumberFormat="1" applyFont="1" applyFill="1" applyBorder="1" applyAlignment="1">
      <alignment horizontal="left"/>
    </xf>
    <xf numFmtId="49" fontId="40" fillId="0" borderId="0" xfId="0" applyNumberFormat="1" applyFont="1" applyFill="1" applyBorder="1"/>
    <xf numFmtId="0" fontId="40" fillId="0" borderId="0" xfId="0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left"/>
    </xf>
    <xf numFmtId="0" fontId="40" fillId="0" borderId="28" xfId="0" applyFont="1" applyFill="1" applyBorder="1" applyAlignment="1"/>
    <xf numFmtId="49" fontId="40" fillId="8" borderId="10" xfId="0" applyNumberFormat="1" applyFont="1" applyFill="1" applyBorder="1" applyAlignment="1"/>
    <xf numFmtId="49" fontId="40" fillId="13" borderId="10" xfId="0" applyNumberFormat="1" applyFont="1" applyFill="1" applyBorder="1" applyAlignment="1"/>
    <xf numFmtId="0" fontId="43" fillId="5" borderId="13" xfId="0" applyFont="1" applyFill="1" applyBorder="1" applyAlignment="1">
      <alignment horizontal="center"/>
    </xf>
    <xf numFmtId="17" fontId="43" fillId="5" borderId="13" xfId="0" applyNumberFormat="1" applyFont="1" applyFill="1" applyBorder="1" applyAlignment="1">
      <alignment horizontal="center"/>
    </xf>
    <xf numFmtId="17" fontId="43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/>
    <xf numFmtId="0" fontId="43" fillId="5" borderId="13" xfId="0" applyFont="1" applyFill="1" applyBorder="1"/>
    <xf numFmtId="17" fontId="43" fillId="0" borderId="13" xfId="0" applyNumberFormat="1" applyFont="1" applyFill="1" applyBorder="1" applyAlignment="1">
      <alignment wrapText="1"/>
    </xf>
    <xf numFmtId="17" fontId="43" fillId="0" borderId="13" xfId="0" applyNumberFormat="1" applyFont="1" applyFill="1" applyBorder="1" applyAlignment="1">
      <alignment horizontal="center" wrapText="1"/>
    </xf>
    <xf numFmtId="0" fontId="41" fillId="0" borderId="13" xfId="0" applyFont="1" applyBorder="1"/>
    <xf numFmtId="10" fontId="25" fillId="0" borderId="0" xfId="15" applyNumberFormat="1" applyFont="1" applyFill="1"/>
    <xf numFmtId="172" fontId="25" fillId="0" borderId="0" xfId="4" applyNumberFormat="1" applyFont="1" applyFill="1"/>
    <xf numFmtId="164" fontId="26" fillId="0" borderId="0" xfId="23" applyNumberFormat="1" applyFont="1" applyFill="1"/>
    <xf numFmtId="164" fontId="44" fillId="0" borderId="0" xfId="23" applyNumberFormat="1" applyFont="1" applyFill="1"/>
    <xf numFmtId="0" fontId="25" fillId="4" borderId="0" xfId="4" applyFont="1" applyFill="1" applyAlignment="1">
      <alignment horizontal="center"/>
    </xf>
    <xf numFmtId="164" fontId="44" fillId="0" borderId="0" xfId="4" applyNumberFormat="1" applyFont="1" applyFill="1"/>
    <xf numFmtId="164" fontId="25" fillId="0" borderId="0" xfId="23" applyNumberFormat="1" applyFont="1" applyFill="1" applyAlignment="1">
      <alignment horizontal="center" wrapText="1"/>
    </xf>
    <xf numFmtId="43" fontId="44" fillId="0" borderId="0" xfId="23" applyFont="1" applyFill="1" applyAlignment="1">
      <alignment horizontal="center" wrapText="1"/>
    </xf>
    <xf numFmtId="164" fontId="44" fillId="0" borderId="0" xfId="23" applyNumberFormat="1" applyFont="1" applyFill="1" applyAlignment="1">
      <alignment horizontal="center" wrapText="1"/>
    </xf>
    <xf numFmtId="164" fontId="25" fillId="0" borderId="0" xfId="1" applyNumberFormat="1" applyFont="1" applyFill="1"/>
    <xf numFmtId="10" fontId="0" fillId="0" borderId="0" xfId="0" applyNumberFormat="1"/>
    <xf numFmtId="164" fontId="41" fillId="0" borderId="0" xfId="1" applyNumberFormat="1" applyFont="1" applyFill="1" applyAlignment="1">
      <alignment wrapText="1"/>
    </xf>
    <xf numFmtId="164" fontId="41" fillId="0" borderId="0" xfId="1" applyNumberFormat="1" applyFont="1" applyFill="1"/>
    <xf numFmtId="164" fontId="42" fillId="0" borderId="0" xfId="1" applyNumberFormat="1" applyFont="1" applyFill="1"/>
    <xf numFmtId="164" fontId="41" fillId="0" borderId="0" xfId="1" applyNumberFormat="1" applyFont="1"/>
    <xf numFmtId="164" fontId="27" fillId="3" borderId="0" xfId="23" applyNumberFormat="1" applyFont="1" applyFill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28" fillId="0" borderId="0" xfId="4" applyFont="1" applyBorder="1"/>
    <xf numFmtId="0" fontId="28" fillId="0" borderId="0" xfId="4" applyFont="1" applyFill="1" applyBorder="1" applyAlignment="1">
      <alignment horizontal="center" wrapText="1"/>
    </xf>
    <xf numFmtId="164" fontId="28" fillId="14" borderId="0" xfId="1" applyNumberFormat="1" applyFont="1" applyFill="1" applyBorder="1"/>
    <xf numFmtId="37" fontId="35" fillId="7" borderId="13" xfId="0" applyNumberFormat="1" applyFont="1" applyFill="1" applyBorder="1"/>
    <xf numFmtId="164" fontId="28" fillId="14" borderId="0" xfId="4" applyNumberFormat="1" applyFont="1" applyFill="1" applyBorder="1"/>
    <xf numFmtId="164" fontId="28" fillId="14" borderId="0" xfId="23" applyNumberFormat="1" applyFont="1" applyFill="1" applyBorder="1"/>
    <xf numFmtId="164" fontId="0" fillId="0" borderId="0" xfId="0" applyNumberFormat="1" applyFill="1"/>
    <xf numFmtId="164" fontId="0" fillId="0" borderId="0" xfId="0" applyNumberFormat="1" applyBorder="1"/>
    <xf numFmtId="164" fontId="28" fillId="3" borderId="0" xfId="23" applyNumberFormat="1" applyFont="1" applyFill="1" applyBorder="1"/>
    <xf numFmtId="164" fontId="28" fillId="14" borderId="0" xfId="4" applyNumberFormat="1" applyFont="1" applyFill="1"/>
    <xf numFmtId="164" fontId="28" fillId="14" borderId="0" xfId="23" applyNumberFormat="1" applyFont="1" applyFill="1"/>
    <xf numFmtId="164" fontId="27" fillId="14" borderId="0" xfId="23" applyNumberFormat="1" applyFont="1" applyFill="1"/>
    <xf numFmtId="164" fontId="32" fillId="14" borderId="0" xfId="23" applyNumberFormat="1" applyFont="1" applyFill="1"/>
    <xf numFmtId="164" fontId="25" fillId="14" borderId="0" xfId="23" applyNumberFormat="1" applyFont="1" applyFill="1"/>
    <xf numFmtId="164" fontId="44" fillId="14" borderId="0" xfId="23" applyNumberFormat="1" applyFont="1" applyFill="1"/>
    <xf numFmtId="43" fontId="25" fillId="0" borderId="0" xfId="4" applyNumberFormat="1" applyFont="1" applyFill="1"/>
    <xf numFmtId="164" fontId="26" fillId="14" borderId="0" xfId="1" applyNumberFormat="1" applyFont="1" applyFill="1"/>
    <xf numFmtId="0" fontId="28" fillId="0" borderId="26" xfId="0" applyFont="1" applyFill="1" applyBorder="1"/>
    <xf numFmtId="164" fontId="45" fillId="0" borderId="0" xfId="1" applyNumberFormat="1" applyFont="1"/>
    <xf numFmtId="164" fontId="37" fillId="0" borderId="0" xfId="1" applyNumberFormat="1" applyFont="1" applyAlignment="1">
      <alignment horizontal="center" wrapText="1"/>
    </xf>
    <xf numFmtId="164" fontId="33" fillId="0" borderId="0" xfId="1" applyNumberFormat="1" applyFont="1" applyAlignment="1">
      <alignment horizontal="center" wrapText="1"/>
    </xf>
    <xf numFmtId="9" fontId="34" fillId="0" borderId="0" xfId="2" applyFont="1"/>
    <xf numFmtId="9" fontId="37" fillId="0" borderId="0" xfId="2" applyFont="1"/>
    <xf numFmtId="164" fontId="34" fillId="0" borderId="0" xfId="1" applyNumberFormat="1" applyFont="1" applyFill="1"/>
    <xf numFmtId="164" fontId="37" fillId="0" borderId="0" xfId="1" applyNumberFormat="1" applyFont="1" applyFill="1"/>
    <xf numFmtId="0" fontId="35" fillId="0" borderId="10" xfId="0" applyFont="1" applyFill="1" applyBorder="1" applyAlignment="1">
      <alignment horizontal="center"/>
    </xf>
    <xf numFmtId="0" fontId="34" fillId="0" borderId="29" xfId="0" applyFont="1" applyBorder="1" applyAlignment="1">
      <alignment horizontal="center"/>
    </xf>
    <xf numFmtId="17" fontId="35" fillId="5" borderId="13" xfId="0" applyNumberFormat="1" applyFont="1" applyFill="1" applyBorder="1" applyAlignment="1">
      <alignment horizontal="center"/>
    </xf>
    <xf numFmtId="0" fontId="35" fillId="5" borderId="13" xfId="0" applyFont="1" applyFill="1" applyBorder="1"/>
    <xf numFmtId="49" fontId="35" fillId="5" borderId="12" xfId="0" applyNumberFormat="1" applyFont="1" applyFill="1" applyBorder="1" applyAlignment="1">
      <alignment horizontal="left"/>
    </xf>
    <xf numFmtId="49" fontId="35" fillId="0" borderId="11" xfId="0" applyNumberFormat="1" applyFont="1" applyFill="1" applyBorder="1"/>
    <xf numFmtId="17" fontId="35" fillId="0" borderId="13" xfId="0" applyNumberFormat="1" applyFont="1" applyFill="1" applyBorder="1" applyAlignment="1">
      <alignment horizontal="center"/>
    </xf>
    <xf numFmtId="0" fontId="35" fillId="5" borderId="13" xfId="0" applyFont="1" applyFill="1" applyBorder="1" applyAlignment="1">
      <alignment horizontal="center"/>
    </xf>
    <xf numFmtId="49" fontId="35" fillId="0" borderId="13" xfId="0" applyNumberFormat="1" applyFont="1" applyFill="1" applyBorder="1"/>
    <xf numFmtId="4" fontId="35" fillId="5" borderId="13" xfId="0" applyNumberFormat="1" applyFont="1" applyFill="1" applyBorder="1"/>
    <xf numFmtId="37" fontId="35" fillId="5" borderId="13" xfId="0" applyNumberFormat="1" applyFont="1" applyFill="1" applyBorder="1"/>
    <xf numFmtId="37" fontId="34" fillId="0" borderId="0" xfId="0" applyNumberFormat="1" applyFont="1"/>
    <xf numFmtId="49" fontId="35" fillId="6" borderId="12" xfId="0" applyNumberFormat="1" applyFont="1" applyFill="1" applyBorder="1" applyAlignment="1">
      <alignment horizontal="left"/>
    </xf>
    <xf numFmtId="49" fontId="35" fillId="6" borderId="13" xfId="0" applyNumberFormat="1" applyFont="1" applyFill="1" applyBorder="1"/>
    <xf numFmtId="37" fontId="35" fillId="6" borderId="13" xfId="0" applyNumberFormat="1" applyFont="1" applyFill="1" applyBorder="1"/>
    <xf numFmtId="37" fontId="35" fillId="5" borderId="19" xfId="0" applyNumberFormat="1" applyFont="1" applyFill="1" applyBorder="1"/>
    <xf numFmtId="0" fontId="35" fillId="0" borderId="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49" fontId="35" fillId="0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/>
    <xf numFmtId="0" fontId="34" fillId="0" borderId="0" xfId="0" applyFont="1"/>
    <xf numFmtId="37" fontId="34" fillId="0" borderId="0" xfId="0" applyNumberFormat="1" applyFont="1" applyFill="1"/>
    <xf numFmtId="0" fontId="34" fillId="0" borderId="0" xfId="0" applyFont="1" applyBorder="1"/>
    <xf numFmtId="0" fontId="34" fillId="0" borderId="0" xfId="0" applyFont="1" applyFill="1" applyBorder="1"/>
    <xf numFmtId="0" fontId="34" fillId="0" borderId="0" xfId="0" applyFont="1" applyFill="1"/>
    <xf numFmtId="0" fontId="35" fillId="0" borderId="10" xfId="0" applyFont="1" applyFill="1" applyBorder="1" applyAlignment="1">
      <alignment horizontal="center" wrapText="1"/>
    </xf>
    <xf numFmtId="0" fontId="34" fillId="0" borderId="13" xfId="0" applyFont="1" applyBorder="1" applyAlignment="1">
      <alignment horizontal="center"/>
    </xf>
    <xf numFmtId="49" fontId="35" fillId="5" borderId="12" xfId="0" applyNumberFormat="1" applyFont="1" applyFill="1" applyBorder="1" applyAlignment="1"/>
    <xf numFmtId="37" fontId="35" fillId="0" borderId="13" xfId="0" applyNumberFormat="1" applyFont="1" applyFill="1" applyBorder="1"/>
    <xf numFmtId="49" fontId="35" fillId="6" borderId="12" xfId="0" applyNumberFormat="1" applyFont="1" applyFill="1" applyBorder="1" applyAlignment="1"/>
    <xf numFmtId="164" fontId="45" fillId="0" borderId="0" xfId="1" applyNumberFormat="1" applyFont="1" applyAlignment="1">
      <alignment horizontal="right"/>
    </xf>
    <xf numFmtId="164" fontId="45" fillId="0" borderId="0" xfId="1" applyNumberFormat="1" applyFont="1" applyAlignment="1">
      <alignment horizontal="right" vertical="top"/>
    </xf>
    <xf numFmtId="0" fontId="39" fillId="0" borderId="0" xfId="0" applyFont="1"/>
    <xf numFmtId="164" fontId="39" fillId="0" borderId="0" xfId="1" applyNumberFormat="1" applyFont="1"/>
    <xf numFmtId="0" fontId="46" fillId="0" borderId="0" xfId="0" applyFont="1"/>
    <xf numFmtId="38" fontId="39" fillId="0" borderId="0" xfId="0" applyNumberFormat="1" applyFont="1" applyAlignment="1">
      <alignment horizontal="left"/>
    </xf>
    <xf numFmtId="38" fontId="39" fillId="0" borderId="0" xfId="0" applyNumberFormat="1" applyFont="1" applyFill="1" applyAlignment="1">
      <alignment horizontal="left"/>
    </xf>
    <xf numFmtId="0" fontId="39" fillId="0" borderId="0" xfId="0" applyFont="1" applyAlignment="1">
      <alignment horizontal="left"/>
    </xf>
    <xf numFmtId="164" fontId="39" fillId="0" borderId="0" xfId="1" applyNumberFormat="1" applyFont="1" applyAlignment="1">
      <alignment horizontal="center"/>
    </xf>
    <xf numFmtId="0" fontId="39" fillId="0" borderId="0" xfId="0" quotePrefix="1" applyFont="1" applyAlignment="1">
      <alignment horizontal="left"/>
    </xf>
    <xf numFmtId="0" fontId="39" fillId="0" borderId="0" xfId="0" applyFont="1" applyBorder="1"/>
    <xf numFmtId="164" fontId="39" fillId="0" borderId="7" xfId="1" applyNumberFormat="1" applyFont="1" applyBorder="1"/>
    <xf numFmtId="164" fontId="39" fillId="0" borderId="7" xfId="1" applyNumberFormat="1" applyFont="1" applyBorder="1" applyAlignment="1">
      <alignment horizontal="center"/>
    </xf>
    <xf numFmtId="164" fontId="39" fillId="0" borderId="0" xfId="1" applyNumberFormat="1" applyFont="1" applyBorder="1"/>
    <xf numFmtId="164" fontId="33" fillId="0" borderId="7" xfId="1" applyNumberFormat="1" applyFont="1" applyBorder="1"/>
    <xf numFmtId="164" fontId="33" fillId="0" borderId="20" xfId="1" applyNumberFormat="1" applyFont="1" applyBorder="1"/>
    <xf numFmtId="0" fontId="39" fillId="0" borderId="7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33" fillId="0" borderId="0" xfId="1" applyNumberFormat="1" applyFont="1" applyAlignment="1">
      <alignment vertical="top"/>
    </xf>
    <xf numFmtId="164" fontId="45" fillId="0" borderId="0" xfId="1" applyNumberFormat="1" applyFont="1" applyAlignment="1">
      <alignment horizontal="center"/>
    </xf>
    <xf numFmtId="164" fontId="44" fillId="3" borderId="0" xfId="23" applyNumberFormat="1" applyFont="1" applyFill="1" applyAlignment="1">
      <alignment horizontal="center" wrapText="1"/>
    </xf>
    <xf numFmtId="164" fontId="33" fillId="0" borderId="0" xfId="1" applyNumberFormat="1" applyFont="1" applyAlignment="1">
      <alignment vertical="top" wrapText="1"/>
    </xf>
    <xf numFmtId="0" fontId="39" fillId="0" borderId="7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6" xfId="4" applyFont="1" applyBorder="1" applyAlignment="1">
      <alignment horizontal="center"/>
    </xf>
  </cellXfs>
  <cellStyles count="32">
    <cellStyle name="Accent2" xfId="3" builtinId="33"/>
    <cellStyle name="Comma" xfId="1" builtinId="3"/>
    <cellStyle name="Comma 10" xfId="23" xr:uid="{00000000-0005-0000-0000-000002000000}"/>
    <cellStyle name="Comma 2" xfId="5" xr:uid="{00000000-0005-0000-0000-000003000000}"/>
    <cellStyle name="Comma 2 2" xfId="17" xr:uid="{00000000-0005-0000-0000-000004000000}"/>
    <cellStyle name="Comma 3" xfId="30" xr:uid="{00000000-0005-0000-0000-000005000000}"/>
    <cellStyle name="Comma 4" xfId="14" xr:uid="{00000000-0005-0000-0000-000006000000}"/>
    <cellStyle name="Currency 2" xfId="6" xr:uid="{00000000-0005-0000-0000-000007000000}"/>
    <cellStyle name="Currency 2 2" xfId="24" xr:uid="{00000000-0005-0000-0000-000008000000}"/>
    <cellStyle name="Currency 3" xfId="20" xr:uid="{00000000-0005-0000-0000-000009000000}"/>
    <cellStyle name="Hyperlink 2" xfId="28" xr:uid="{00000000-0005-0000-0000-00000A000000}"/>
    <cellStyle name="Normal" xfId="0" builtinId="0"/>
    <cellStyle name="Normal 2" xfId="4" xr:uid="{00000000-0005-0000-0000-00000C000000}"/>
    <cellStyle name="Normal 2 2" xfId="12" xr:uid="{00000000-0005-0000-0000-00000D000000}"/>
    <cellStyle name="Normal 2 2 2" xfId="27" xr:uid="{00000000-0005-0000-0000-00000E000000}"/>
    <cellStyle name="Normal 2 3" xfId="31" xr:uid="{00000000-0005-0000-0000-00000F000000}"/>
    <cellStyle name="Normal 2 4" xfId="16" xr:uid="{00000000-0005-0000-0000-000010000000}"/>
    <cellStyle name="Normal 3" xfId="19" xr:uid="{00000000-0005-0000-0000-000011000000}"/>
    <cellStyle name="Normal 4" xfId="25" xr:uid="{00000000-0005-0000-0000-000012000000}"/>
    <cellStyle name="Normal 5" xfId="29" xr:uid="{00000000-0005-0000-0000-000013000000}"/>
    <cellStyle name="Normal 6" xfId="26" xr:uid="{00000000-0005-0000-0000-000014000000}"/>
    <cellStyle name="Normal 7" xfId="13" xr:uid="{00000000-0005-0000-0000-000015000000}"/>
    <cellStyle name="Percent" xfId="2" builtinId="5"/>
    <cellStyle name="Percent 2" xfId="7" xr:uid="{00000000-0005-0000-0000-000017000000}"/>
    <cellStyle name="Percent 2 2" xfId="18" xr:uid="{00000000-0005-0000-0000-000018000000}"/>
    <cellStyle name="Percent 3" xfId="15" xr:uid="{00000000-0005-0000-0000-000019000000}"/>
    <cellStyle name="SAPBEXaggData" xfId="22" xr:uid="{00000000-0005-0000-0000-00001A000000}"/>
    <cellStyle name="SAPBEXaggItem" xfId="21" xr:uid="{00000000-0005-0000-0000-00001B000000}"/>
    <cellStyle name="SAPBEXchaText" xfId="8" xr:uid="{00000000-0005-0000-0000-00001C000000}"/>
    <cellStyle name="SAPBEXHLevel0X" xfId="9" xr:uid="{00000000-0005-0000-0000-00001D000000}"/>
    <cellStyle name="SAPBEXstdData" xfId="11" xr:uid="{00000000-0005-0000-0000-00001E000000}"/>
    <cellStyle name="SAPBEXstdItem" xfId="10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FischerRCC\Documents\(Final)%20-%20CKY%20Cost%20of%20Service%20Schedules%20A%20-%20K%20(Base%20Period%20TME%208-31-16,%20Forecast%20Period%20TME%2012-31-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Documents%20and%20Settings\guajpae1\Local%20Settings\Temporary%20Internet%20Files\OLK17\03%202005%20StorageClosePackag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Users\cmachesney\AppData\Local\Microsoft\Windows\Temporary%20Internet%20Files\Content.Outlook\BE4EFS30\Plant%20D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VMAstsumry"/>
      <sheetName val="Exectutive Summry vs. GL"/>
      <sheetName val="ACTIVITY TIE OUT"/>
      <sheetName val="Working Gas Storage Position"/>
      <sheetName val="BOOK 0503"/>
      <sheetName val="storgvol_smrypricing_GL"/>
      <sheetName val="DSAR"/>
      <sheetName val="summary by source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</v>
          </cell>
          <cell r="B6">
            <v>76</v>
          </cell>
          <cell r="C6">
            <v>-96</v>
          </cell>
          <cell r="D6">
            <v>0</v>
          </cell>
          <cell r="E6">
            <v>-191</v>
          </cell>
          <cell r="F6">
            <v>0</v>
          </cell>
          <cell r="G6">
            <v>-89</v>
          </cell>
          <cell r="H6">
            <v>-104</v>
          </cell>
          <cell r="I6">
            <v>-49</v>
          </cell>
          <cell r="J6">
            <v>-100</v>
          </cell>
          <cell r="K6">
            <v>-32</v>
          </cell>
          <cell r="L6">
            <v>-16</v>
          </cell>
          <cell r="M6">
            <v>-414</v>
          </cell>
          <cell r="P6">
            <v>-1015</v>
          </cell>
          <cell r="S6">
            <v>-601.89285714285711</v>
          </cell>
          <cell r="T6">
            <v>-1015</v>
          </cell>
          <cell r="U6">
            <v>-750</v>
          </cell>
          <cell r="V6">
            <v>-601.89285714285711</v>
          </cell>
          <cell r="W6">
            <v>-374</v>
          </cell>
          <cell r="X6">
            <v>-405</v>
          </cell>
          <cell r="Y6">
            <v>-317.07142857142856</v>
          </cell>
          <cell r="AA6">
            <v>0</v>
          </cell>
          <cell r="AB6">
            <v>-12.178571428571429</v>
          </cell>
          <cell r="AF6">
            <v>0</v>
          </cell>
          <cell r="AG6">
            <v>2.6428571428571428</v>
          </cell>
          <cell r="AL6">
            <v>-287</v>
          </cell>
          <cell r="AM6">
            <v>-345</v>
          </cell>
          <cell r="AN6">
            <v>-275.28571428571428</v>
          </cell>
          <cell r="AR6">
            <v>-661</v>
          </cell>
          <cell r="AS6">
            <v>-750</v>
          </cell>
          <cell r="AT6">
            <v>-592.35714285714289</v>
          </cell>
          <cell r="AV6">
            <v>-16.321428571428573</v>
          </cell>
          <cell r="AW6">
            <v>-74.857142857142861</v>
          </cell>
          <cell r="AX6">
            <v>-90.678571428571431</v>
          </cell>
          <cell r="AY6">
            <v>-73.642857142857139</v>
          </cell>
          <cell r="AZ6">
            <v>-27.071428571428573</v>
          </cell>
          <cell r="BA6">
            <v>-34.5</v>
          </cell>
          <cell r="BB6">
            <v>-212.03571428571428</v>
          </cell>
          <cell r="BC6">
            <v>1.5</v>
          </cell>
          <cell r="BD6">
            <v>-59.5</v>
          </cell>
          <cell r="BE6">
            <v>-5.25</v>
          </cell>
          <cell r="BJ6">
            <v>-15</v>
          </cell>
          <cell r="BK6">
            <v>-110</v>
          </cell>
          <cell r="BL6">
            <v>-100</v>
          </cell>
          <cell r="BM6">
            <v>-100</v>
          </cell>
          <cell r="BN6">
            <v>-35</v>
          </cell>
          <cell r="BO6">
            <v>-45</v>
          </cell>
          <cell r="BP6">
            <v>-225</v>
          </cell>
          <cell r="BQ6">
            <v>-40</v>
          </cell>
          <cell r="BR6">
            <v>-80</v>
          </cell>
          <cell r="BS6">
            <v>0</v>
          </cell>
          <cell r="BY6">
            <v>-0.60189285714285712</v>
          </cell>
          <cell r="CB6">
            <v>-1.0149999999999999</v>
          </cell>
          <cell r="CD6">
            <v>-0.60189285714285712</v>
          </cell>
        </row>
        <row r="7">
          <cell r="A7">
            <v>2</v>
          </cell>
          <cell r="B7">
            <v>-33</v>
          </cell>
          <cell r="C7">
            <v>-90</v>
          </cell>
          <cell r="D7">
            <v>-17</v>
          </cell>
          <cell r="E7">
            <v>-151</v>
          </cell>
          <cell r="F7">
            <v>0</v>
          </cell>
          <cell r="G7">
            <v>-111</v>
          </cell>
          <cell r="H7">
            <v>-105</v>
          </cell>
          <cell r="I7">
            <v>-45</v>
          </cell>
          <cell r="J7">
            <v>-97</v>
          </cell>
          <cell r="K7">
            <v>-37</v>
          </cell>
          <cell r="L7">
            <v>-33</v>
          </cell>
          <cell r="M7">
            <v>-706</v>
          </cell>
          <cell r="P7">
            <v>-1425</v>
          </cell>
          <cell r="S7">
            <v>-601.89285714285711</v>
          </cell>
          <cell r="T7">
            <v>-1425</v>
          </cell>
          <cell r="U7">
            <v>-750</v>
          </cell>
          <cell r="V7">
            <v>-601.89285714285711</v>
          </cell>
          <cell r="W7">
            <v>-395</v>
          </cell>
          <cell r="X7">
            <v>-405</v>
          </cell>
          <cell r="Y7">
            <v>-317.07142857142856</v>
          </cell>
          <cell r="AA7">
            <v>0</v>
          </cell>
          <cell r="AB7">
            <v>-12.178571428571429</v>
          </cell>
          <cell r="AF7">
            <v>0</v>
          </cell>
          <cell r="AG7">
            <v>2.6428571428571428</v>
          </cell>
          <cell r="AL7">
            <v>-258</v>
          </cell>
          <cell r="AM7">
            <v>-345</v>
          </cell>
          <cell r="AN7">
            <v>-275.28571428571428</v>
          </cell>
          <cell r="AR7">
            <v>-653</v>
          </cell>
          <cell r="AS7">
            <v>-750</v>
          </cell>
          <cell r="AT7">
            <v>-592.35714285714289</v>
          </cell>
          <cell r="AV7">
            <v>-16.321428571428573</v>
          </cell>
          <cell r="AW7">
            <v>-74.857142857142861</v>
          </cell>
          <cell r="AX7">
            <v>-90.678571428571431</v>
          </cell>
          <cell r="AY7">
            <v>-73.642857142857139</v>
          </cell>
          <cell r="AZ7">
            <v>-27.071428571428573</v>
          </cell>
          <cell r="BA7">
            <v>-34.5</v>
          </cell>
          <cell r="BB7">
            <v>-212.03571428571428</v>
          </cell>
          <cell r="BC7">
            <v>1.5</v>
          </cell>
          <cell r="BD7">
            <v>-59.5</v>
          </cell>
          <cell r="BE7">
            <v>-5.25</v>
          </cell>
          <cell r="BJ7">
            <v>-15</v>
          </cell>
          <cell r="BK7">
            <v>-110</v>
          </cell>
          <cell r="BL7">
            <v>-100</v>
          </cell>
          <cell r="BM7">
            <v>-100</v>
          </cell>
          <cell r="BN7">
            <v>-35</v>
          </cell>
          <cell r="BO7">
            <v>-45</v>
          </cell>
          <cell r="BP7">
            <v>-225</v>
          </cell>
          <cell r="BQ7">
            <v>-40</v>
          </cell>
          <cell r="BR7">
            <v>-80</v>
          </cell>
          <cell r="BS7">
            <v>0</v>
          </cell>
          <cell r="BY7">
            <v>-1.2037857142857142</v>
          </cell>
          <cell r="CB7">
            <v>-2.44</v>
          </cell>
          <cell r="CD7">
            <v>-1.2037857142857142</v>
          </cell>
        </row>
        <row r="8">
          <cell r="A8">
            <v>3</v>
          </cell>
          <cell r="B8">
            <v>-30</v>
          </cell>
          <cell r="C8">
            <v>-84</v>
          </cell>
          <cell r="D8">
            <v>0</v>
          </cell>
          <cell r="E8">
            <v>-163</v>
          </cell>
          <cell r="F8">
            <v>0</v>
          </cell>
          <cell r="G8">
            <v>-33</v>
          </cell>
          <cell r="H8">
            <v>-105</v>
          </cell>
          <cell r="I8">
            <v>-28</v>
          </cell>
          <cell r="J8">
            <v>-86</v>
          </cell>
          <cell r="K8">
            <v>-11</v>
          </cell>
          <cell r="L8">
            <v>0</v>
          </cell>
          <cell r="M8">
            <v>-528</v>
          </cell>
          <cell r="P8">
            <v>-1068</v>
          </cell>
          <cell r="S8">
            <v>-601.89285714285711</v>
          </cell>
          <cell r="T8">
            <v>-1068</v>
          </cell>
          <cell r="U8">
            <v>-750</v>
          </cell>
          <cell r="V8">
            <v>-601.89285714285711</v>
          </cell>
          <cell r="W8">
            <v>-263</v>
          </cell>
          <cell r="X8">
            <v>-405</v>
          </cell>
          <cell r="Y8">
            <v>-317.07142857142856</v>
          </cell>
          <cell r="AA8">
            <v>0</v>
          </cell>
          <cell r="AB8">
            <v>-12.178571428571429</v>
          </cell>
          <cell r="AF8">
            <v>0</v>
          </cell>
          <cell r="AG8">
            <v>2.6428571428571428</v>
          </cell>
          <cell r="AL8">
            <v>-247</v>
          </cell>
          <cell r="AM8">
            <v>-345</v>
          </cell>
          <cell r="AN8">
            <v>-275.28571428571428</v>
          </cell>
          <cell r="AR8">
            <v>-510</v>
          </cell>
          <cell r="AS8">
            <v>-750</v>
          </cell>
          <cell r="AT8">
            <v>-592.35714285714289</v>
          </cell>
          <cell r="AV8">
            <v>-16.321428571428573</v>
          </cell>
          <cell r="AW8">
            <v>-74.857142857142861</v>
          </cell>
          <cell r="AX8">
            <v>-90.678571428571431</v>
          </cell>
          <cell r="AY8">
            <v>-73.642857142857139</v>
          </cell>
          <cell r="AZ8">
            <v>-27.071428571428573</v>
          </cell>
          <cell r="BA8">
            <v>-34.5</v>
          </cell>
          <cell r="BB8">
            <v>-212.03571428571428</v>
          </cell>
          <cell r="BC8">
            <v>1.5</v>
          </cell>
          <cell r="BD8">
            <v>-59.5</v>
          </cell>
          <cell r="BE8">
            <v>-5.25</v>
          </cell>
          <cell r="BJ8">
            <v>-15</v>
          </cell>
          <cell r="BK8">
            <v>-110</v>
          </cell>
          <cell r="BL8">
            <v>-100</v>
          </cell>
          <cell r="BM8">
            <v>-100</v>
          </cell>
          <cell r="BN8">
            <v>-35</v>
          </cell>
          <cell r="BO8">
            <v>-45</v>
          </cell>
          <cell r="BP8">
            <v>-225</v>
          </cell>
          <cell r="BQ8">
            <v>-40</v>
          </cell>
          <cell r="BR8">
            <v>-80</v>
          </cell>
          <cell r="BS8">
            <v>0</v>
          </cell>
          <cell r="BY8">
            <v>-1.8056785714285715</v>
          </cell>
          <cell r="CB8">
            <v>-3.508</v>
          </cell>
          <cell r="CD8">
            <v>-1.8056785714285715</v>
          </cell>
        </row>
        <row r="9">
          <cell r="A9">
            <v>4</v>
          </cell>
          <cell r="B9">
            <v>-60</v>
          </cell>
          <cell r="C9">
            <v>-52</v>
          </cell>
          <cell r="D9">
            <v>0</v>
          </cell>
          <cell r="E9">
            <v>0</v>
          </cell>
          <cell r="F9">
            <v>0</v>
          </cell>
          <cell r="G9">
            <v>-12</v>
          </cell>
          <cell r="H9">
            <v>-105</v>
          </cell>
          <cell r="I9">
            <v>0</v>
          </cell>
          <cell r="J9">
            <v>-98</v>
          </cell>
          <cell r="K9">
            <v>-4</v>
          </cell>
          <cell r="L9">
            <v>90</v>
          </cell>
          <cell r="M9">
            <v>-67</v>
          </cell>
          <cell r="P9">
            <v>-308</v>
          </cell>
          <cell r="S9">
            <v>-601.89285714285711</v>
          </cell>
          <cell r="T9">
            <v>-308</v>
          </cell>
          <cell r="U9">
            <v>-750</v>
          </cell>
          <cell r="V9">
            <v>-601.89285714285711</v>
          </cell>
          <cell r="W9">
            <v>-219</v>
          </cell>
          <cell r="X9">
            <v>-405</v>
          </cell>
          <cell r="Y9">
            <v>-317.07142857142856</v>
          </cell>
          <cell r="AA9">
            <v>0</v>
          </cell>
          <cell r="AB9">
            <v>-12.178571428571429</v>
          </cell>
          <cell r="AF9">
            <v>0</v>
          </cell>
          <cell r="AG9">
            <v>2.6428571428571428</v>
          </cell>
          <cell r="AL9">
            <v>-52</v>
          </cell>
          <cell r="AM9">
            <v>-345</v>
          </cell>
          <cell r="AN9">
            <v>-275.28571428571428</v>
          </cell>
          <cell r="AR9">
            <v>-271</v>
          </cell>
          <cell r="AS9">
            <v>-750</v>
          </cell>
          <cell r="AT9">
            <v>-592.35714285714289</v>
          </cell>
          <cell r="AV9">
            <v>-16.321428571428573</v>
          </cell>
          <cell r="AW9">
            <v>-74.857142857142861</v>
          </cell>
          <cell r="AX9">
            <v>-90.678571428571431</v>
          </cell>
          <cell r="AY9">
            <v>-73.642857142857139</v>
          </cell>
          <cell r="AZ9">
            <v>-27.071428571428573</v>
          </cell>
          <cell r="BA9">
            <v>-34.5</v>
          </cell>
          <cell r="BB9">
            <v>-212.03571428571428</v>
          </cell>
          <cell r="BC9">
            <v>1.5</v>
          </cell>
          <cell r="BD9">
            <v>-59.5</v>
          </cell>
          <cell r="BE9">
            <v>-5.25</v>
          </cell>
          <cell r="BJ9">
            <v>-15</v>
          </cell>
          <cell r="BK9">
            <v>-110</v>
          </cell>
          <cell r="BL9">
            <v>-100</v>
          </cell>
          <cell r="BM9">
            <v>-100</v>
          </cell>
          <cell r="BN9">
            <v>-35</v>
          </cell>
          <cell r="BO9">
            <v>-45</v>
          </cell>
          <cell r="BP9">
            <v>-225</v>
          </cell>
          <cell r="BQ9">
            <v>-40</v>
          </cell>
          <cell r="BR9">
            <v>-80</v>
          </cell>
          <cell r="BS9">
            <v>0</v>
          </cell>
          <cell r="BY9">
            <v>-2.4075714285714285</v>
          </cell>
          <cell r="CB9">
            <v>-3.8159999999999998</v>
          </cell>
          <cell r="CD9">
            <v>-2.4075714285714285</v>
          </cell>
        </row>
        <row r="10">
          <cell r="A10">
            <v>5</v>
          </cell>
          <cell r="B10">
            <v>12</v>
          </cell>
          <cell r="C10">
            <v>-28</v>
          </cell>
          <cell r="D10">
            <v>46</v>
          </cell>
          <cell r="E10">
            <v>0</v>
          </cell>
          <cell r="F10">
            <v>0</v>
          </cell>
          <cell r="G10">
            <v>0</v>
          </cell>
          <cell r="H10">
            <v>-105</v>
          </cell>
          <cell r="I10">
            <v>-1</v>
          </cell>
          <cell r="J10">
            <v>-38</v>
          </cell>
          <cell r="K10">
            <v>0</v>
          </cell>
          <cell r="L10">
            <v>225</v>
          </cell>
          <cell r="M10">
            <v>129</v>
          </cell>
          <cell r="P10">
            <v>240</v>
          </cell>
          <cell r="S10">
            <v>-601.89285714285711</v>
          </cell>
          <cell r="T10">
            <v>240</v>
          </cell>
          <cell r="U10">
            <v>-750</v>
          </cell>
          <cell r="V10">
            <v>-601.89285714285711</v>
          </cell>
          <cell r="W10">
            <v>-144</v>
          </cell>
          <cell r="X10">
            <v>-405</v>
          </cell>
          <cell r="Y10">
            <v>-317.07142857142856</v>
          </cell>
          <cell r="AA10">
            <v>0</v>
          </cell>
          <cell r="AB10">
            <v>-12.178571428571429</v>
          </cell>
          <cell r="AF10">
            <v>0</v>
          </cell>
          <cell r="AG10">
            <v>2.6428571428571428</v>
          </cell>
          <cell r="AL10">
            <v>18</v>
          </cell>
          <cell r="AM10">
            <v>-345</v>
          </cell>
          <cell r="AN10">
            <v>-275.28571428571428</v>
          </cell>
          <cell r="AR10">
            <v>-126</v>
          </cell>
          <cell r="AS10">
            <v>-750</v>
          </cell>
          <cell r="AT10">
            <v>-592.35714285714289</v>
          </cell>
          <cell r="AV10">
            <v>-16.321428571428573</v>
          </cell>
          <cell r="AW10">
            <v>-74.857142857142861</v>
          </cell>
          <cell r="AX10">
            <v>-90.678571428571431</v>
          </cell>
          <cell r="AY10">
            <v>-73.642857142857139</v>
          </cell>
          <cell r="AZ10">
            <v>-27.071428571428573</v>
          </cell>
          <cell r="BA10">
            <v>-34.5</v>
          </cell>
          <cell r="BB10">
            <v>-212.03571428571428</v>
          </cell>
          <cell r="BC10">
            <v>1.5</v>
          </cell>
          <cell r="BD10">
            <v>-59.5</v>
          </cell>
          <cell r="BE10">
            <v>-5.25</v>
          </cell>
          <cell r="BJ10">
            <v>-15</v>
          </cell>
          <cell r="BK10">
            <v>-110</v>
          </cell>
          <cell r="BL10">
            <v>-100</v>
          </cell>
          <cell r="BM10">
            <v>-100</v>
          </cell>
          <cell r="BN10">
            <v>-35</v>
          </cell>
          <cell r="BO10">
            <v>-45</v>
          </cell>
          <cell r="BP10">
            <v>-225</v>
          </cell>
          <cell r="BQ10">
            <v>-40</v>
          </cell>
          <cell r="BR10">
            <v>-80</v>
          </cell>
          <cell r="BS10">
            <v>0</v>
          </cell>
          <cell r="BY10">
            <v>-3.0094642857142855</v>
          </cell>
          <cell r="CD10">
            <v>-3.0094642857142855</v>
          </cell>
        </row>
        <row r="11">
          <cell r="A11">
            <v>6</v>
          </cell>
          <cell r="B11">
            <v>48</v>
          </cell>
          <cell r="C11">
            <v>-30</v>
          </cell>
          <cell r="D11">
            <v>30</v>
          </cell>
          <cell r="E11">
            <v>-10</v>
          </cell>
          <cell r="F11">
            <v>0</v>
          </cell>
          <cell r="G11">
            <v>-28</v>
          </cell>
          <cell r="H11">
            <v>-105</v>
          </cell>
          <cell r="I11">
            <v>-2</v>
          </cell>
          <cell r="J11">
            <v>-80</v>
          </cell>
          <cell r="K11">
            <v>-10</v>
          </cell>
          <cell r="L11">
            <v>179</v>
          </cell>
          <cell r="M11">
            <v>48</v>
          </cell>
          <cell r="P11">
            <v>40</v>
          </cell>
          <cell r="S11">
            <v>-601.89285714285711</v>
          </cell>
          <cell r="T11">
            <v>40</v>
          </cell>
          <cell r="U11">
            <v>-750</v>
          </cell>
          <cell r="V11">
            <v>-601.89285714285711</v>
          </cell>
          <cell r="W11">
            <v>-225</v>
          </cell>
          <cell r="X11">
            <v>-405</v>
          </cell>
          <cell r="Y11">
            <v>-317.07142857142856</v>
          </cell>
          <cell r="AA11">
            <v>0</v>
          </cell>
          <cell r="AB11">
            <v>-12.178571428571429</v>
          </cell>
          <cell r="AF11">
            <v>0</v>
          </cell>
          <cell r="AG11">
            <v>2.6428571428571428</v>
          </cell>
          <cell r="AL11">
            <v>-10</v>
          </cell>
          <cell r="AM11">
            <v>-345</v>
          </cell>
          <cell r="AN11">
            <v>-275.28571428571428</v>
          </cell>
          <cell r="AR11">
            <v>-235</v>
          </cell>
          <cell r="AS11">
            <v>-750</v>
          </cell>
          <cell r="AT11">
            <v>-592.35714285714289</v>
          </cell>
          <cell r="AV11">
            <v>-16.321428571428573</v>
          </cell>
          <cell r="AW11">
            <v>-74.857142857142861</v>
          </cell>
          <cell r="AX11">
            <v>-90.678571428571431</v>
          </cell>
          <cell r="AY11">
            <v>-73.642857142857139</v>
          </cell>
          <cell r="AZ11">
            <v>-27.071428571428573</v>
          </cell>
          <cell r="BA11">
            <v>-34.5</v>
          </cell>
          <cell r="BB11">
            <v>-212.03571428571428</v>
          </cell>
          <cell r="BC11">
            <v>1.5</v>
          </cell>
          <cell r="BD11">
            <v>-59.5</v>
          </cell>
          <cell r="BE11">
            <v>-5.25</v>
          </cell>
          <cell r="BJ11">
            <v>-15</v>
          </cell>
          <cell r="BK11">
            <v>-110</v>
          </cell>
          <cell r="BL11">
            <v>-100</v>
          </cell>
          <cell r="BM11">
            <v>-100</v>
          </cell>
          <cell r="BN11">
            <v>-35</v>
          </cell>
          <cell r="BO11">
            <v>-45</v>
          </cell>
          <cell r="BP11">
            <v>-225</v>
          </cell>
          <cell r="BQ11">
            <v>-40</v>
          </cell>
          <cell r="BR11">
            <v>-80</v>
          </cell>
          <cell r="BS11">
            <v>0</v>
          </cell>
          <cell r="BY11">
            <v>-3.6113571428571425</v>
          </cell>
          <cell r="CD11">
            <v>-3.6113571428571425</v>
          </cell>
        </row>
        <row r="12">
          <cell r="A12">
            <v>7</v>
          </cell>
          <cell r="B12">
            <v>0</v>
          </cell>
          <cell r="C12">
            <v>-60</v>
          </cell>
          <cell r="D12">
            <v>0</v>
          </cell>
          <cell r="E12">
            <v>-88</v>
          </cell>
          <cell r="F12">
            <v>0</v>
          </cell>
          <cell r="G12">
            <v>-125</v>
          </cell>
          <cell r="H12">
            <v>-105</v>
          </cell>
          <cell r="I12">
            <v>-45</v>
          </cell>
          <cell r="J12">
            <v>-98</v>
          </cell>
          <cell r="K12">
            <v>-40</v>
          </cell>
          <cell r="L12">
            <v>-53</v>
          </cell>
          <cell r="M12">
            <v>-153</v>
          </cell>
          <cell r="P12">
            <v>-767</v>
          </cell>
          <cell r="S12">
            <v>-601.89285714285711</v>
          </cell>
          <cell r="T12">
            <v>-767</v>
          </cell>
          <cell r="U12">
            <v>-750</v>
          </cell>
          <cell r="V12">
            <v>-601.89285714285711</v>
          </cell>
          <cell r="W12">
            <v>-413</v>
          </cell>
          <cell r="X12">
            <v>-405</v>
          </cell>
          <cell r="Y12">
            <v>-317.07142857142856</v>
          </cell>
          <cell r="AA12">
            <v>0</v>
          </cell>
          <cell r="AB12">
            <v>-12.178571428571429</v>
          </cell>
          <cell r="AF12">
            <v>0</v>
          </cell>
          <cell r="AG12">
            <v>2.6428571428571428</v>
          </cell>
          <cell r="AL12">
            <v>-148</v>
          </cell>
          <cell r="AM12">
            <v>-345</v>
          </cell>
          <cell r="AN12">
            <v>-275.28571428571428</v>
          </cell>
          <cell r="AR12">
            <v>-561</v>
          </cell>
          <cell r="AS12">
            <v>-750</v>
          </cell>
          <cell r="AT12">
            <v>-592.35714285714289</v>
          </cell>
          <cell r="AV12">
            <v>-16.321428571428573</v>
          </cell>
          <cell r="AW12">
            <v>-74.857142857142861</v>
          </cell>
          <cell r="AX12">
            <v>-90.678571428571431</v>
          </cell>
          <cell r="AY12">
            <v>-73.642857142857139</v>
          </cell>
          <cell r="AZ12">
            <v>-27.071428571428573</v>
          </cell>
          <cell r="BA12">
            <v>-34.5</v>
          </cell>
          <cell r="BB12">
            <v>-212.03571428571428</v>
          </cell>
          <cell r="BC12">
            <v>1.5</v>
          </cell>
          <cell r="BD12">
            <v>-59.5</v>
          </cell>
          <cell r="BE12">
            <v>-5.25</v>
          </cell>
          <cell r="BJ12">
            <v>-15</v>
          </cell>
          <cell r="BK12">
            <v>-110</v>
          </cell>
          <cell r="BL12">
            <v>-100</v>
          </cell>
          <cell r="BM12">
            <v>-100</v>
          </cell>
          <cell r="BN12">
            <v>-35</v>
          </cell>
          <cell r="BO12">
            <v>-45</v>
          </cell>
          <cell r="BP12">
            <v>-225</v>
          </cell>
          <cell r="BQ12">
            <v>-40</v>
          </cell>
          <cell r="BR12">
            <v>-80</v>
          </cell>
          <cell r="BS12">
            <v>0</v>
          </cell>
          <cell r="BY12">
            <v>-4.2132499999999995</v>
          </cell>
          <cell r="CD12">
            <v>-4.2132499999999995</v>
          </cell>
        </row>
        <row r="13">
          <cell r="A13">
            <v>8</v>
          </cell>
          <cell r="B13">
            <v>0</v>
          </cell>
          <cell r="C13">
            <v>-78</v>
          </cell>
          <cell r="D13">
            <v>-37</v>
          </cell>
          <cell r="E13">
            <v>-294</v>
          </cell>
          <cell r="F13">
            <v>-18</v>
          </cell>
          <cell r="G13">
            <v>-121</v>
          </cell>
          <cell r="H13">
            <v>-105</v>
          </cell>
          <cell r="I13">
            <v>-46</v>
          </cell>
          <cell r="J13">
            <v>-99</v>
          </cell>
          <cell r="K13">
            <v>-40</v>
          </cell>
          <cell r="L13">
            <v>-131</v>
          </cell>
          <cell r="M13">
            <v>-331</v>
          </cell>
          <cell r="P13">
            <v>-1300</v>
          </cell>
          <cell r="S13">
            <v>-601.89285714285711</v>
          </cell>
          <cell r="T13">
            <v>-1300</v>
          </cell>
          <cell r="U13">
            <v>-750</v>
          </cell>
          <cell r="V13">
            <v>-601.89285714285711</v>
          </cell>
          <cell r="W13">
            <v>-429</v>
          </cell>
          <cell r="X13">
            <v>-405</v>
          </cell>
          <cell r="Y13">
            <v>-317.07142857142856</v>
          </cell>
          <cell r="AA13">
            <v>0</v>
          </cell>
          <cell r="AB13">
            <v>-12.178571428571429</v>
          </cell>
          <cell r="AF13">
            <v>0</v>
          </cell>
          <cell r="AG13">
            <v>2.6428571428571428</v>
          </cell>
          <cell r="AL13">
            <v>-409</v>
          </cell>
          <cell r="AM13">
            <v>-345</v>
          </cell>
          <cell r="AN13">
            <v>-275.28571428571428</v>
          </cell>
          <cell r="AR13">
            <v>-838</v>
          </cell>
          <cell r="AS13">
            <v>-750</v>
          </cell>
          <cell r="AT13">
            <v>-592.35714285714289</v>
          </cell>
          <cell r="AV13">
            <v>-16.321428571428573</v>
          </cell>
          <cell r="AW13">
            <v>-74.857142857142861</v>
          </cell>
          <cell r="AX13">
            <v>-90.678571428571431</v>
          </cell>
          <cell r="AY13">
            <v>-73.642857142857139</v>
          </cell>
          <cell r="AZ13">
            <v>-27.071428571428573</v>
          </cell>
          <cell r="BA13">
            <v>-34.5</v>
          </cell>
          <cell r="BB13">
            <v>-212.03571428571428</v>
          </cell>
          <cell r="BC13">
            <v>1.5</v>
          </cell>
          <cell r="BD13">
            <v>-59.5</v>
          </cell>
          <cell r="BE13">
            <v>-5.25</v>
          </cell>
          <cell r="BJ13">
            <v>-15</v>
          </cell>
          <cell r="BK13">
            <v>-110</v>
          </cell>
          <cell r="BL13">
            <v>-100</v>
          </cell>
          <cell r="BM13">
            <v>-100</v>
          </cell>
          <cell r="BN13">
            <v>-35</v>
          </cell>
          <cell r="BO13">
            <v>-45</v>
          </cell>
          <cell r="BP13">
            <v>-225</v>
          </cell>
          <cell r="BQ13">
            <v>-40</v>
          </cell>
          <cell r="BR13">
            <v>-80</v>
          </cell>
          <cell r="BS13">
            <v>0</v>
          </cell>
          <cell r="BY13">
            <v>-4.8151428571428569</v>
          </cell>
          <cell r="CD13">
            <v>-4.8151428571428569</v>
          </cell>
        </row>
        <row r="14">
          <cell r="A14">
            <v>9</v>
          </cell>
          <cell r="B14">
            <v>0</v>
          </cell>
          <cell r="C14">
            <v>-74</v>
          </cell>
          <cell r="D14">
            <v>-44</v>
          </cell>
          <cell r="E14">
            <v>-413</v>
          </cell>
          <cell r="F14">
            <v>-20</v>
          </cell>
          <cell r="G14">
            <v>-120</v>
          </cell>
          <cell r="H14">
            <v>-105</v>
          </cell>
          <cell r="I14">
            <v>-46</v>
          </cell>
          <cell r="J14">
            <v>-100</v>
          </cell>
          <cell r="K14">
            <v>-40</v>
          </cell>
          <cell r="L14">
            <v>-181</v>
          </cell>
          <cell r="M14">
            <v>-219</v>
          </cell>
          <cell r="P14">
            <v>-1362</v>
          </cell>
          <cell r="S14">
            <v>-601.89285714285711</v>
          </cell>
          <cell r="T14">
            <v>-1362</v>
          </cell>
          <cell r="U14">
            <v>-750</v>
          </cell>
          <cell r="V14">
            <v>-601.89285714285711</v>
          </cell>
          <cell r="W14">
            <v>-431</v>
          </cell>
          <cell r="X14">
            <v>-405</v>
          </cell>
          <cell r="Y14">
            <v>-317.07142857142856</v>
          </cell>
          <cell r="AA14">
            <v>0</v>
          </cell>
          <cell r="AB14">
            <v>-12.178571428571429</v>
          </cell>
          <cell r="AF14">
            <v>0</v>
          </cell>
          <cell r="AG14">
            <v>2.6428571428571428</v>
          </cell>
          <cell r="AL14">
            <v>-531</v>
          </cell>
          <cell r="AM14">
            <v>-345</v>
          </cell>
          <cell r="AN14">
            <v>-275.28571428571428</v>
          </cell>
          <cell r="AR14">
            <v>-962</v>
          </cell>
          <cell r="AS14">
            <v>-750</v>
          </cell>
          <cell r="AT14">
            <v>-592.35714285714289</v>
          </cell>
          <cell r="AV14">
            <v>-16.321428571428573</v>
          </cell>
          <cell r="AW14">
            <v>-74.857142857142861</v>
          </cell>
          <cell r="AX14">
            <v>-90.678571428571431</v>
          </cell>
          <cell r="AY14">
            <v>-73.642857142857139</v>
          </cell>
          <cell r="AZ14">
            <v>-27.071428571428573</v>
          </cell>
          <cell r="BA14">
            <v>-34.5</v>
          </cell>
          <cell r="BB14">
            <v>-212.03571428571428</v>
          </cell>
          <cell r="BC14">
            <v>1.5</v>
          </cell>
          <cell r="BD14">
            <v>-59.5</v>
          </cell>
          <cell r="BE14">
            <v>-5.25</v>
          </cell>
          <cell r="BJ14">
            <v>-15</v>
          </cell>
          <cell r="BK14">
            <v>-110</v>
          </cell>
          <cell r="BL14">
            <v>-100</v>
          </cell>
          <cell r="BM14">
            <v>-100</v>
          </cell>
          <cell r="BN14">
            <v>-35</v>
          </cell>
          <cell r="BO14">
            <v>-45</v>
          </cell>
          <cell r="BP14">
            <v>-225</v>
          </cell>
          <cell r="BQ14">
            <v>-40</v>
          </cell>
          <cell r="BR14">
            <v>-80</v>
          </cell>
          <cell r="BS14">
            <v>0</v>
          </cell>
          <cell r="BY14">
            <v>-5.4170357142857144</v>
          </cell>
          <cell r="CD14">
            <v>-5.4170357142857144</v>
          </cell>
        </row>
        <row r="15">
          <cell r="A15">
            <v>10</v>
          </cell>
          <cell r="B15">
            <v>0</v>
          </cell>
          <cell r="C15">
            <v>-71</v>
          </cell>
          <cell r="D15">
            <v>-14</v>
          </cell>
          <cell r="E15">
            <v>-286</v>
          </cell>
          <cell r="F15">
            <v>-18</v>
          </cell>
          <cell r="G15">
            <v>-86</v>
          </cell>
          <cell r="H15">
            <v>-105</v>
          </cell>
          <cell r="I15">
            <v>-38</v>
          </cell>
          <cell r="J15">
            <v>-80</v>
          </cell>
          <cell r="K15">
            <v>-35</v>
          </cell>
          <cell r="L15">
            <v>-87</v>
          </cell>
          <cell r="M15">
            <v>-203</v>
          </cell>
          <cell r="P15">
            <v>-1023</v>
          </cell>
          <cell r="S15">
            <v>-601.89285714285711</v>
          </cell>
          <cell r="T15">
            <v>-1023</v>
          </cell>
          <cell r="U15">
            <v>-750</v>
          </cell>
          <cell r="V15">
            <v>-601.89285714285711</v>
          </cell>
          <cell r="W15">
            <v>-362</v>
          </cell>
          <cell r="X15">
            <v>-405</v>
          </cell>
          <cell r="Y15">
            <v>-317.07142857142856</v>
          </cell>
          <cell r="AA15">
            <v>0</v>
          </cell>
          <cell r="AB15">
            <v>-12.178571428571429</v>
          </cell>
          <cell r="AF15">
            <v>0</v>
          </cell>
          <cell r="AG15">
            <v>2.6428571428571428</v>
          </cell>
          <cell r="AL15">
            <v>-371</v>
          </cell>
          <cell r="AM15">
            <v>-345</v>
          </cell>
          <cell r="AN15">
            <v>-275.28571428571428</v>
          </cell>
          <cell r="AR15">
            <v>-733</v>
          </cell>
          <cell r="AS15">
            <v>-750</v>
          </cell>
          <cell r="AT15">
            <v>-592.35714285714289</v>
          </cell>
          <cell r="AV15">
            <v>-16.321428571428573</v>
          </cell>
          <cell r="AW15">
            <v>-74.857142857142861</v>
          </cell>
          <cell r="AX15">
            <v>-90.678571428571431</v>
          </cell>
          <cell r="AY15">
            <v>-73.642857142857139</v>
          </cell>
          <cell r="AZ15">
            <v>-27.071428571428573</v>
          </cell>
          <cell r="BA15">
            <v>-34.5</v>
          </cell>
          <cell r="BB15">
            <v>-212.03571428571428</v>
          </cell>
          <cell r="BC15">
            <v>1.5</v>
          </cell>
          <cell r="BD15">
            <v>-59.5</v>
          </cell>
          <cell r="BE15">
            <v>-5.25</v>
          </cell>
          <cell r="BJ15">
            <v>-15</v>
          </cell>
          <cell r="BK15">
            <v>-110</v>
          </cell>
          <cell r="BL15">
            <v>-100</v>
          </cell>
          <cell r="BM15">
            <v>-100</v>
          </cell>
          <cell r="BN15">
            <v>-35</v>
          </cell>
          <cell r="BO15">
            <v>-45</v>
          </cell>
          <cell r="BP15">
            <v>-225</v>
          </cell>
          <cell r="BQ15">
            <v>-40</v>
          </cell>
          <cell r="BR15">
            <v>-80</v>
          </cell>
          <cell r="BS15">
            <v>0</v>
          </cell>
          <cell r="BY15">
            <v>-6.0189285714285718</v>
          </cell>
          <cell r="CD15">
            <v>-6.0189285714285718</v>
          </cell>
        </row>
        <row r="16">
          <cell r="A16">
            <v>11</v>
          </cell>
          <cell r="B16">
            <v>0</v>
          </cell>
          <cell r="C16">
            <v>-54</v>
          </cell>
          <cell r="D16">
            <v>2</v>
          </cell>
          <cell r="E16">
            <v>-269</v>
          </cell>
          <cell r="F16">
            <v>-18</v>
          </cell>
          <cell r="G16">
            <v>-101</v>
          </cell>
          <cell r="H16">
            <v>-105</v>
          </cell>
          <cell r="I16">
            <v>-40</v>
          </cell>
          <cell r="J16">
            <v>-77</v>
          </cell>
          <cell r="K16">
            <v>-38</v>
          </cell>
          <cell r="L16">
            <v>-8</v>
          </cell>
          <cell r="M16">
            <v>-100</v>
          </cell>
          <cell r="P16">
            <v>-808</v>
          </cell>
          <cell r="S16">
            <v>-601.89285714285711</v>
          </cell>
          <cell r="T16">
            <v>-808</v>
          </cell>
          <cell r="U16">
            <v>-750</v>
          </cell>
          <cell r="V16">
            <v>-601.89285714285711</v>
          </cell>
          <cell r="W16">
            <v>-379</v>
          </cell>
          <cell r="X16">
            <v>-405</v>
          </cell>
          <cell r="Y16">
            <v>-317.07142857142856</v>
          </cell>
          <cell r="AA16">
            <v>0</v>
          </cell>
          <cell r="AB16">
            <v>-12.178571428571429</v>
          </cell>
          <cell r="AF16">
            <v>0</v>
          </cell>
          <cell r="AG16">
            <v>2.6428571428571428</v>
          </cell>
          <cell r="AL16">
            <v>-321</v>
          </cell>
          <cell r="AM16">
            <v>-345</v>
          </cell>
          <cell r="AN16">
            <v>-275.28571428571428</v>
          </cell>
          <cell r="AR16">
            <v>-700</v>
          </cell>
          <cell r="AS16">
            <v>-750</v>
          </cell>
          <cell r="AT16">
            <v>-592.35714285714289</v>
          </cell>
          <cell r="AV16">
            <v>-16.321428571428573</v>
          </cell>
          <cell r="AW16">
            <v>-74.857142857142861</v>
          </cell>
          <cell r="AX16">
            <v>-90.678571428571431</v>
          </cell>
          <cell r="AY16">
            <v>-73.642857142857139</v>
          </cell>
          <cell r="AZ16">
            <v>-27.071428571428573</v>
          </cell>
          <cell r="BA16">
            <v>-34.5</v>
          </cell>
          <cell r="BB16">
            <v>-212.03571428571428</v>
          </cell>
          <cell r="BC16">
            <v>1.5</v>
          </cell>
          <cell r="BD16">
            <v>-59.5</v>
          </cell>
          <cell r="BE16">
            <v>-5.25</v>
          </cell>
          <cell r="BJ16">
            <v>-15</v>
          </cell>
          <cell r="BK16">
            <v>-110</v>
          </cell>
          <cell r="BL16">
            <v>-100</v>
          </cell>
          <cell r="BM16">
            <v>-100</v>
          </cell>
          <cell r="BN16">
            <v>-35</v>
          </cell>
          <cell r="BO16">
            <v>-45</v>
          </cell>
          <cell r="BP16">
            <v>-225</v>
          </cell>
          <cell r="BQ16">
            <v>-40</v>
          </cell>
          <cell r="BR16">
            <v>-80</v>
          </cell>
          <cell r="BS16">
            <v>0</v>
          </cell>
          <cell r="BY16">
            <v>-6.6208214285714293</v>
          </cell>
          <cell r="CD16">
            <v>-6.6208214285714293</v>
          </cell>
        </row>
        <row r="17">
          <cell r="A17">
            <v>12</v>
          </cell>
          <cell r="B17">
            <v>46</v>
          </cell>
          <cell r="C17">
            <v>-25</v>
          </cell>
          <cell r="D17">
            <v>0</v>
          </cell>
          <cell r="E17">
            <v>-48</v>
          </cell>
          <cell r="F17">
            <v>-18</v>
          </cell>
          <cell r="G17">
            <v>-9</v>
          </cell>
          <cell r="H17">
            <v>-105</v>
          </cell>
          <cell r="I17">
            <v>-4</v>
          </cell>
          <cell r="J17">
            <v>-96</v>
          </cell>
          <cell r="K17">
            <v>-3</v>
          </cell>
          <cell r="L17">
            <v>0</v>
          </cell>
          <cell r="M17">
            <v>192</v>
          </cell>
          <cell r="P17">
            <v>-70</v>
          </cell>
          <cell r="S17">
            <v>-601.89285714285711</v>
          </cell>
          <cell r="T17">
            <v>-70</v>
          </cell>
          <cell r="U17">
            <v>-750</v>
          </cell>
          <cell r="V17">
            <v>-601.89285714285711</v>
          </cell>
          <cell r="W17">
            <v>-235</v>
          </cell>
          <cell r="X17">
            <v>-405</v>
          </cell>
          <cell r="Y17">
            <v>-317.07142857142856</v>
          </cell>
          <cell r="AA17">
            <v>0</v>
          </cell>
          <cell r="AB17">
            <v>-12.178571428571429</v>
          </cell>
          <cell r="AF17">
            <v>0</v>
          </cell>
          <cell r="AG17">
            <v>2.6428571428571428</v>
          </cell>
          <cell r="AL17">
            <v>-73</v>
          </cell>
          <cell r="AM17">
            <v>-345</v>
          </cell>
          <cell r="AN17">
            <v>-275.28571428571428</v>
          </cell>
          <cell r="AR17">
            <v>-308</v>
          </cell>
          <cell r="AS17">
            <v>-750</v>
          </cell>
          <cell r="AT17">
            <v>-592.35714285714289</v>
          </cell>
          <cell r="AV17">
            <v>-16.321428571428573</v>
          </cell>
          <cell r="AW17">
            <v>-74.857142857142861</v>
          </cell>
          <cell r="AX17">
            <v>-90.678571428571431</v>
          </cell>
          <cell r="AY17">
            <v>-73.642857142857139</v>
          </cell>
          <cell r="AZ17">
            <v>-27.071428571428573</v>
          </cell>
          <cell r="BA17">
            <v>-34.5</v>
          </cell>
          <cell r="BB17">
            <v>-212.03571428571428</v>
          </cell>
          <cell r="BC17">
            <v>1.5</v>
          </cell>
          <cell r="BD17">
            <v>-59.5</v>
          </cell>
          <cell r="BE17">
            <v>-5.25</v>
          </cell>
          <cell r="BJ17">
            <v>-15</v>
          </cell>
          <cell r="BK17">
            <v>-110</v>
          </cell>
          <cell r="BL17">
            <v>-100</v>
          </cell>
          <cell r="BM17">
            <v>-100</v>
          </cell>
          <cell r="BN17">
            <v>-35</v>
          </cell>
          <cell r="BO17">
            <v>-45</v>
          </cell>
          <cell r="BP17">
            <v>-225</v>
          </cell>
          <cell r="BQ17">
            <v>-40</v>
          </cell>
          <cell r="BR17">
            <v>-80</v>
          </cell>
          <cell r="BS17">
            <v>0</v>
          </cell>
          <cell r="BY17">
            <v>-7.2227142857142868</v>
          </cell>
          <cell r="CD17">
            <v>-7.2227142857142868</v>
          </cell>
        </row>
        <row r="18">
          <cell r="A18">
            <v>13</v>
          </cell>
          <cell r="B18">
            <v>38</v>
          </cell>
          <cell r="C18">
            <v>-69</v>
          </cell>
          <cell r="D18">
            <v>39</v>
          </cell>
          <cell r="E18">
            <v>-136</v>
          </cell>
          <cell r="F18">
            <v>-17</v>
          </cell>
          <cell r="G18">
            <v>0</v>
          </cell>
          <cell r="H18">
            <v>-105</v>
          </cell>
          <cell r="I18">
            <v>0</v>
          </cell>
          <cell r="J18">
            <v>-87</v>
          </cell>
          <cell r="K18">
            <v>0</v>
          </cell>
          <cell r="L18">
            <v>0</v>
          </cell>
          <cell r="M18">
            <v>233</v>
          </cell>
          <cell r="P18">
            <v>-104</v>
          </cell>
          <cell r="S18">
            <v>-601.89285714285711</v>
          </cell>
          <cell r="T18">
            <v>-104</v>
          </cell>
          <cell r="U18">
            <v>-750</v>
          </cell>
          <cell r="V18">
            <v>-601.89285714285711</v>
          </cell>
          <cell r="W18">
            <v>-209</v>
          </cell>
          <cell r="X18">
            <v>-405</v>
          </cell>
          <cell r="Y18">
            <v>-317.07142857142856</v>
          </cell>
          <cell r="AA18">
            <v>0</v>
          </cell>
          <cell r="AB18">
            <v>-12.178571428571429</v>
          </cell>
          <cell r="AF18">
            <v>0</v>
          </cell>
          <cell r="AG18">
            <v>2.6428571428571428</v>
          </cell>
          <cell r="AL18">
            <v>-166</v>
          </cell>
          <cell r="AM18">
            <v>-345</v>
          </cell>
          <cell r="AN18">
            <v>-275.28571428571428</v>
          </cell>
          <cell r="AR18">
            <v>-375</v>
          </cell>
          <cell r="AS18">
            <v>-750</v>
          </cell>
          <cell r="AT18">
            <v>-592.35714285714289</v>
          </cell>
          <cell r="AV18">
            <v>-16.321428571428573</v>
          </cell>
          <cell r="AW18">
            <v>-74.857142857142861</v>
          </cell>
          <cell r="AX18">
            <v>-90.678571428571431</v>
          </cell>
          <cell r="AY18">
            <v>-73.642857142857139</v>
          </cell>
          <cell r="AZ18">
            <v>-27.071428571428573</v>
          </cell>
          <cell r="BA18">
            <v>-34.5</v>
          </cell>
          <cell r="BB18">
            <v>-212.03571428571428</v>
          </cell>
          <cell r="BC18">
            <v>1.5</v>
          </cell>
          <cell r="BD18">
            <v>-59.5</v>
          </cell>
          <cell r="BE18">
            <v>-5.25</v>
          </cell>
          <cell r="BJ18">
            <v>-15</v>
          </cell>
          <cell r="BK18">
            <v>-110</v>
          </cell>
          <cell r="BL18">
            <v>-100</v>
          </cell>
          <cell r="BM18">
            <v>-100</v>
          </cell>
          <cell r="BN18">
            <v>-35</v>
          </cell>
          <cell r="BO18">
            <v>-45</v>
          </cell>
          <cell r="BP18">
            <v>-225</v>
          </cell>
          <cell r="BQ18">
            <v>-40</v>
          </cell>
          <cell r="BR18">
            <v>-80</v>
          </cell>
          <cell r="BS18">
            <v>0</v>
          </cell>
          <cell r="BY18">
            <v>-7.8246071428571442</v>
          </cell>
          <cell r="CD18">
            <v>-7.8246071428571442</v>
          </cell>
        </row>
        <row r="19">
          <cell r="A19">
            <v>14</v>
          </cell>
          <cell r="B19">
            <v>-15</v>
          </cell>
          <cell r="C19">
            <v>-71</v>
          </cell>
          <cell r="D19">
            <v>4</v>
          </cell>
          <cell r="E19">
            <v>-250</v>
          </cell>
          <cell r="F19">
            <v>-17</v>
          </cell>
          <cell r="G19">
            <v>0</v>
          </cell>
          <cell r="H19">
            <v>-91</v>
          </cell>
          <cell r="I19">
            <v>0</v>
          </cell>
          <cell r="J19">
            <v>-85</v>
          </cell>
          <cell r="K19">
            <v>0</v>
          </cell>
          <cell r="L19">
            <v>0</v>
          </cell>
          <cell r="M19">
            <v>23</v>
          </cell>
          <cell r="P19">
            <v>-502</v>
          </cell>
          <cell r="S19">
            <v>-601.89285714285711</v>
          </cell>
          <cell r="T19">
            <v>-502</v>
          </cell>
          <cell r="U19">
            <v>-750</v>
          </cell>
          <cell r="V19">
            <v>-601.89285714285711</v>
          </cell>
          <cell r="W19">
            <v>-193</v>
          </cell>
          <cell r="X19">
            <v>-405</v>
          </cell>
          <cell r="Y19">
            <v>-317.07142857142856</v>
          </cell>
          <cell r="AA19">
            <v>0</v>
          </cell>
          <cell r="AB19">
            <v>-12.178571428571429</v>
          </cell>
          <cell r="AF19">
            <v>0</v>
          </cell>
          <cell r="AG19">
            <v>2.6428571428571428</v>
          </cell>
          <cell r="AL19">
            <v>-317</v>
          </cell>
          <cell r="AM19">
            <v>-345</v>
          </cell>
          <cell r="AN19">
            <v>-275.28571428571428</v>
          </cell>
          <cell r="AR19">
            <v>-510</v>
          </cell>
          <cell r="AS19">
            <v>-750</v>
          </cell>
          <cell r="AT19">
            <v>-592.35714285714289</v>
          </cell>
          <cell r="AV19">
            <v>-16.321428571428573</v>
          </cell>
          <cell r="AW19">
            <v>-74.857142857142861</v>
          </cell>
          <cell r="AX19">
            <v>-90.678571428571431</v>
          </cell>
          <cell r="AY19">
            <v>-73.642857142857139</v>
          </cell>
          <cell r="AZ19">
            <v>-27.071428571428573</v>
          </cell>
          <cell r="BA19">
            <v>-34.5</v>
          </cell>
          <cell r="BB19">
            <v>-212.03571428571428</v>
          </cell>
          <cell r="BC19">
            <v>1.5</v>
          </cell>
          <cell r="BD19">
            <v>-59.5</v>
          </cell>
          <cell r="BE19">
            <v>-5.25</v>
          </cell>
          <cell r="BJ19">
            <v>-15</v>
          </cell>
          <cell r="BK19">
            <v>-110</v>
          </cell>
          <cell r="BL19">
            <v>-100</v>
          </cell>
          <cell r="BM19">
            <v>-100</v>
          </cell>
          <cell r="BN19">
            <v>-35</v>
          </cell>
          <cell r="BO19">
            <v>-45</v>
          </cell>
          <cell r="BP19">
            <v>-225</v>
          </cell>
          <cell r="BQ19">
            <v>-40</v>
          </cell>
          <cell r="BR19">
            <v>-80</v>
          </cell>
          <cell r="BS19">
            <v>0</v>
          </cell>
          <cell r="BY19">
            <v>-8.4265000000000008</v>
          </cell>
          <cell r="CD19">
            <v>-8.4265000000000008</v>
          </cell>
        </row>
        <row r="20">
          <cell r="A20">
            <v>15</v>
          </cell>
          <cell r="B20">
            <v>-33</v>
          </cell>
          <cell r="C20">
            <v>-38</v>
          </cell>
          <cell r="D20">
            <v>81</v>
          </cell>
          <cell r="E20">
            <v>-256</v>
          </cell>
          <cell r="F20">
            <v>-17</v>
          </cell>
          <cell r="G20">
            <v>-87</v>
          </cell>
          <cell r="H20">
            <v>-92</v>
          </cell>
          <cell r="I20">
            <v>-28</v>
          </cell>
          <cell r="J20">
            <v>-78</v>
          </cell>
          <cell r="K20">
            <v>-29</v>
          </cell>
          <cell r="L20">
            <v>0</v>
          </cell>
          <cell r="M20">
            <v>290</v>
          </cell>
          <cell r="P20">
            <v>-287</v>
          </cell>
          <cell r="S20">
            <v>-601.89285714285711</v>
          </cell>
          <cell r="T20">
            <v>-287</v>
          </cell>
          <cell r="U20">
            <v>-750</v>
          </cell>
          <cell r="V20">
            <v>-601.89285714285711</v>
          </cell>
          <cell r="W20">
            <v>-331</v>
          </cell>
          <cell r="X20">
            <v>-405</v>
          </cell>
          <cell r="Y20">
            <v>-317.07142857142856</v>
          </cell>
          <cell r="AA20">
            <v>0</v>
          </cell>
          <cell r="AB20">
            <v>-12.178571428571429</v>
          </cell>
          <cell r="AF20">
            <v>0</v>
          </cell>
          <cell r="AG20">
            <v>2.6428571428571428</v>
          </cell>
          <cell r="AL20">
            <v>-213</v>
          </cell>
          <cell r="AM20">
            <v>-345</v>
          </cell>
          <cell r="AN20">
            <v>-275.28571428571428</v>
          </cell>
          <cell r="AR20">
            <v>-544</v>
          </cell>
          <cell r="AS20">
            <v>-750</v>
          </cell>
          <cell r="AT20">
            <v>-592.35714285714289</v>
          </cell>
          <cell r="AV20">
            <v>-16.321428571428573</v>
          </cell>
          <cell r="AW20">
            <v>-74.857142857142861</v>
          </cell>
          <cell r="AX20">
            <v>-90.678571428571431</v>
          </cell>
          <cell r="AY20">
            <v>-73.642857142857139</v>
          </cell>
          <cell r="AZ20">
            <v>-27.071428571428573</v>
          </cell>
          <cell r="BA20">
            <v>-34.5</v>
          </cell>
          <cell r="BB20">
            <v>-212.03571428571428</v>
          </cell>
          <cell r="BC20">
            <v>1.5</v>
          </cell>
          <cell r="BD20">
            <v>-59.5</v>
          </cell>
          <cell r="BE20">
            <v>-5.25</v>
          </cell>
          <cell r="BJ20">
            <v>-15</v>
          </cell>
          <cell r="BK20">
            <v>-110</v>
          </cell>
          <cell r="BL20">
            <v>-100</v>
          </cell>
          <cell r="BM20">
            <v>-100</v>
          </cell>
          <cell r="BN20">
            <v>-35</v>
          </cell>
          <cell r="BO20">
            <v>-45</v>
          </cell>
          <cell r="BP20">
            <v>-225</v>
          </cell>
          <cell r="BQ20">
            <v>-40</v>
          </cell>
          <cell r="BR20">
            <v>-80</v>
          </cell>
          <cell r="BS20">
            <v>0</v>
          </cell>
          <cell r="BY20">
            <v>-9.0283928571428582</v>
          </cell>
          <cell r="CD20">
            <v>-9.0283928571428582</v>
          </cell>
        </row>
        <row r="21">
          <cell r="A21">
            <v>16</v>
          </cell>
          <cell r="B21">
            <v>-77</v>
          </cell>
          <cell r="C21">
            <v>-22</v>
          </cell>
          <cell r="D21">
            <v>-18</v>
          </cell>
          <cell r="E21">
            <v>-260</v>
          </cell>
          <cell r="F21">
            <v>-17</v>
          </cell>
          <cell r="G21">
            <v>-118</v>
          </cell>
          <cell r="H21">
            <v>-93</v>
          </cell>
          <cell r="I21">
            <v>-45</v>
          </cell>
          <cell r="J21">
            <v>-78</v>
          </cell>
          <cell r="K21">
            <v>-41</v>
          </cell>
          <cell r="L21">
            <v>0</v>
          </cell>
          <cell r="M21">
            <v>271</v>
          </cell>
          <cell r="P21">
            <v>-498</v>
          </cell>
          <cell r="S21">
            <v>-601.89285714285711</v>
          </cell>
          <cell r="T21">
            <v>-498</v>
          </cell>
          <cell r="U21">
            <v>-750</v>
          </cell>
          <cell r="V21">
            <v>-601.89285714285711</v>
          </cell>
          <cell r="W21">
            <v>-392</v>
          </cell>
          <cell r="X21">
            <v>-405</v>
          </cell>
          <cell r="Y21">
            <v>-317.07142857142856</v>
          </cell>
          <cell r="AA21">
            <v>0</v>
          </cell>
          <cell r="AB21">
            <v>-12.178571428571429</v>
          </cell>
          <cell r="AF21">
            <v>0</v>
          </cell>
          <cell r="AG21">
            <v>2.6428571428571428</v>
          </cell>
          <cell r="AL21">
            <v>-300</v>
          </cell>
          <cell r="AM21">
            <v>-345</v>
          </cell>
          <cell r="AN21">
            <v>-275.28571428571428</v>
          </cell>
          <cell r="AR21">
            <v>-692</v>
          </cell>
          <cell r="AS21">
            <v>-750</v>
          </cell>
          <cell r="AT21">
            <v>-592.35714285714289</v>
          </cell>
          <cell r="AV21">
            <v>-16.321428571428573</v>
          </cell>
          <cell r="AW21">
            <v>-74.857142857142861</v>
          </cell>
          <cell r="AX21">
            <v>-90.678571428571431</v>
          </cell>
          <cell r="AY21">
            <v>-73.642857142857139</v>
          </cell>
          <cell r="AZ21">
            <v>-27.071428571428573</v>
          </cell>
          <cell r="BA21">
            <v>-34.5</v>
          </cell>
          <cell r="BB21">
            <v>-212.03571428571428</v>
          </cell>
          <cell r="BC21">
            <v>1.5</v>
          </cell>
          <cell r="BD21">
            <v>-59.5</v>
          </cell>
          <cell r="BE21">
            <v>-5.25</v>
          </cell>
          <cell r="BJ21">
            <v>-15</v>
          </cell>
          <cell r="BK21">
            <v>-110</v>
          </cell>
          <cell r="BL21">
            <v>-100</v>
          </cell>
          <cell r="BM21">
            <v>-100</v>
          </cell>
          <cell r="BN21">
            <v>-35</v>
          </cell>
          <cell r="BO21">
            <v>-45</v>
          </cell>
          <cell r="BP21">
            <v>-225</v>
          </cell>
          <cell r="BQ21">
            <v>-40</v>
          </cell>
          <cell r="BR21">
            <v>-80</v>
          </cell>
          <cell r="BS21">
            <v>0</v>
          </cell>
          <cell r="BY21">
            <v>-9.6302857142857157</v>
          </cell>
          <cell r="CD21">
            <v>-9.6302857142857157</v>
          </cell>
        </row>
        <row r="22">
          <cell r="A22">
            <v>17</v>
          </cell>
          <cell r="B22">
            <v>-129</v>
          </cell>
          <cell r="C22">
            <v>-75</v>
          </cell>
          <cell r="D22">
            <v>-46</v>
          </cell>
          <cell r="E22">
            <v>-500</v>
          </cell>
          <cell r="F22">
            <v>-29</v>
          </cell>
          <cell r="G22">
            <v>-113</v>
          </cell>
          <cell r="H22">
            <v>-119</v>
          </cell>
          <cell r="I22">
            <v>-46</v>
          </cell>
          <cell r="J22">
            <v>-80</v>
          </cell>
          <cell r="K22">
            <v>-40</v>
          </cell>
          <cell r="L22">
            <v>0</v>
          </cell>
          <cell r="M22">
            <v>-244</v>
          </cell>
          <cell r="P22">
            <v>-1421</v>
          </cell>
          <cell r="S22">
            <v>-601.89285714285711</v>
          </cell>
          <cell r="T22">
            <v>-1421</v>
          </cell>
          <cell r="U22">
            <v>-750</v>
          </cell>
          <cell r="V22">
            <v>-601.89285714285711</v>
          </cell>
          <cell r="W22">
            <v>-427</v>
          </cell>
          <cell r="X22">
            <v>-405</v>
          </cell>
          <cell r="Y22">
            <v>-317.07142857142856</v>
          </cell>
          <cell r="AA22">
            <v>0</v>
          </cell>
          <cell r="AB22">
            <v>-12.178571428571429</v>
          </cell>
          <cell r="AF22">
            <v>0</v>
          </cell>
          <cell r="AG22">
            <v>2.6428571428571428</v>
          </cell>
          <cell r="AL22">
            <v>-621</v>
          </cell>
          <cell r="AM22">
            <v>-345</v>
          </cell>
          <cell r="AN22">
            <v>-275.28571428571428</v>
          </cell>
          <cell r="AR22">
            <v>-1048</v>
          </cell>
          <cell r="AS22">
            <v>-750</v>
          </cell>
          <cell r="AT22">
            <v>-592.35714285714289</v>
          </cell>
          <cell r="AV22">
            <v>-16.321428571428573</v>
          </cell>
          <cell r="AW22">
            <v>-74.857142857142861</v>
          </cell>
          <cell r="AX22">
            <v>-90.678571428571431</v>
          </cell>
          <cell r="AY22">
            <v>-73.642857142857139</v>
          </cell>
          <cell r="AZ22">
            <v>-27.071428571428573</v>
          </cell>
          <cell r="BA22">
            <v>-34.5</v>
          </cell>
          <cell r="BB22">
            <v>-212.03571428571428</v>
          </cell>
          <cell r="BC22">
            <v>1.5</v>
          </cell>
          <cell r="BD22">
            <v>-59.5</v>
          </cell>
          <cell r="BE22">
            <v>-5.25</v>
          </cell>
          <cell r="BJ22">
            <v>-15</v>
          </cell>
          <cell r="BK22">
            <v>-110</v>
          </cell>
          <cell r="BL22">
            <v>-100</v>
          </cell>
          <cell r="BM22">
            <v>-100</v>
          </cell>
          <cell r="BN22">
            <v>-35</v>
          </cell>
          <cell r="BO22">
            <v>-45</v>
          </cell>
          <cell r="BP22">
            <v>-225</v>
          </cell>
          <cell r="BQ22">
            <v>-40</v>
          </cell>
          <cell r="BR22">
            <v>-80</v>
          </cell>
          <cell r="BS22">
            <v>0</v>
          </cell>
          <cell r="BY22">
            <v>-10.232178571428573</v>
          </cell>
          <cell r="CD22">
            <v>-10.232178571428573</v>
          </cell>
        </row>
        <row r="23">
          <cell r="A23">
            <v>18</v>
          </cell>
          <cell r="B23">
            <v>-55</v>
          </cell>
          <cell r="C23">
            <v>-71</v>
          </cell>
          <cell r="D23">
            <v>-51</v>
          </cell>
          <cell r="E23">
            <v>-397</v>
          </cell>
          <cell r="F23">
            <v>-29</v>
          </cell>
          <cell r="G23">
            <v>-122</v>
          </cell>
          <cell r="H23">
            <v>-113</v>
          </cell>
          <cell r="I23">
            <v>-46</v>
          </cell>
          <cell r="J23">
            <v>-80</v>
          </cell>
          <cell r="K23">
            <v>-43</v>
          </cell>
          <cell r="L23">
            <v>0</v>
          </cell>
          <cell r="M23">
            <v>-44</v>
          </cell>
          <cell r="P23">
            <v>-1051</v>
          </cell>
          <cell r="S23">
            <v>-601.89285714285711</v>
          </cell>
          <cell r="T23">
            <v>-1051</v>
          </cell>
          <cell r="U23">
            <v>-750</v>
          </cell>
          <cell r="V23">
            <v>-601.89285714285711</v>
          </cell>
          <cell r="W23">
            <v>-433</v>
          </cell>
          <cell r="X23">
            <v>-405</v>
          </cell>
          <cell r="Y23">
            <v>-317.07142857142856</v>
          </cell>
          <cell r="AA23">
            <v>0</v>
          </cell>
          <cell r="AB23">
            <v>-12.178571428571429</v>
          </cell>
          <cell r="AF23">
            <v>0</v>
          </cell>
          <cell r="AG23">
            <v>2.6428571428571428</v>
          </cell>
          <cell r="AL23">
            <v>-519</v>
          </cell>
          <cell r="AM23">
            <v>-345</v>
          </cell>
          <cell r="AN23">
            <v>-275.28571428571428</v>
          </cell>
          <cell r="AR23">
            <v>-952</v>
          </cell>
          <cell r="AS23">
            <v>-750</v>
          </cell>
          <cell r="AT23">
            <v>-592.35714285714289</v>
          </cell>
          <cell r="AV23">
            <v>-16.321428571428573</v>
          </cell>
          <cell r="AW23">
            <v>-74.857142857142861</v>
          </cell>
          <cell r="AX23">
            <v>-90.678571428571431</v>
          </cell>
          <cell r="AY23">
            <v>-73.642857142857139</v>
          </cell>
          <cell r="AZ23">
            <v>-27.071428571428573</v>
          </cell>
          <cell r="BA23">
            <v>-34.5</v>
          </cell>
          <cell r="BB23">
            <v>-212.03571428571428</v>
          </cell>
          <cell r="BC23">
            <v>1.5</v>
          </cell>
          <cell r="BD23">
            <v>-59.5</v>
          </cell>
          <cell r="BE23">
            <v>-5.25</v>
          </cell>
          <cell r="BJ23">
            <v>-15</v>
          </cell>
          <cell r="BK23">
            <v>-110</v>
          </cell>
          <cell r="BL23">
            <v>-100</v>
          </cell>
          <cell r="BM23">
            <v>-100</v>
          </cell>
          <cell r="BN23">
            <v>-35</v>
          </cell>
          <cell r="BO23">
            <v>-45</v>
          </cell>
          <cell r="BP23">
            <v>-225</v>
          </cell>
          <cell r="BQ23">
            <v>-40</v>
          </cell>
          <cell r="BR23">
            <v>-80</v>
          </cell>
          <cell r="BS23">
            <v>0</v>
          </cell>
          <cell r="BY23">
            <v>-10.834071428571431</v>
          </cell>
          <cell r="CD23">
            <v>-10.834071428571431</v>
          </cell>
        </row>
        <row r="24">
          <cell r="A24">
            <v>19</v>
          </cell>
          <cell r="B24">
            <v>88</v>
          </cell>
          <cell r="C24">
            <v>-68</v>
          </cell>
          <cell r="D24">
            <v>-5</v>
          </cell>
          <cell r="E24">
            <v>-225</v>
          </cell>
          <cell r="F24">
            <v>-29</v>
          </cell>
          <cell r="G24">
            <v>-88</v>
          </cell>
          <cell r="H24">
            <v>-9</v>
          </cell>
          <cell r="I24">
            <v>-50</v>
          </cell>
          <cell r="J24">
            <v>-6</v>
          </cell>
          <cell r="K24">
            <v>-37</v>
          </cell>
          <cell r="L24">
            <v>0</v>
          </cell>
          <cell r="M24">
            <v>114</v>
          </cell>
          <cell r="P24">
            <v>-315</v>
          </cell>
          <cell r="U24">
            <v>-750</v>
          </cell>
          <cell r="W24">
            <v>-219</v>
          </cell>
          <cell r="X24">
            <v>-405</v>
          </cell>
          <cell r="Y24">
            <v>-317.07142857142856</v>
          </cell>
          <cell r="AA24">
            <v>0</v>
          </cell>
          <cell r="AB24">
            <v>-12.178571428571429</v>
          </cell>
          <cell r="AF24">
            <v>0</v>
          </cell>
          <cell r="AG24">
            <v>2.6428571428571428</v>
          </cell>
          <cell r="AM24">
            <v>-345</v>
          </cell>
          <cell r="AS24">
            <v>-750</v>
          </cell>
          <cell r="AV24">
            <v>-16.321428571428573</v>
          </cell>
          <cell r="AW24">
            <v>-74.857142857142861</v>
          </cell>
          <cell r="AX24">
            <v>-90.678571428571431</v>
          </cell>
          <cell r="AY24">
            <v>-73.642857142857139</v>
          </cell>
          <cell r="AZ24">
            <v>-27.071428571428573</v>
          </cell>
          <cell r="BA24">
            <v>-34.5</v>
          </cell>
          <cell r="BB24">
            <v>-212.03571428571428</v>
          </cell>
          <cell r="BC24">
            <v>1.5</v>
          </cell>
          <cell r="BD24">
            <v>-59.5</v>
          </cell>
          <cell r="BE24">
            <v>-5.25</v>
          </cell>
          <cell r="BJ24">
            <v>-15</v>
          </cell>
          <cell r="BK24">
            <v>-110</v>
          </cell>
          <cell r="BL24">
            <v>-100</v>
          </cell>
          <cell r="BM24">
            <v>-100</v>
          </cell>
          <cell r="BN24">
            <v>-35</v>
          </cell>
          <cell r="BO24">
            <v>-45</v>
          </cell>
          <cell r="BP24">
            <v>-225</v>
          </cell>
          <cell r="BQ24">
            <v>-40</v>
          </cell>
          <cell r="BR24">
            <v>-80</v>
          </cell>
          <cell r="BS24">
            <v>0</v>
          </cell>
          <cell r="BY24">
            <v>-11.435964285714288</v>
          </cell>
          <cell r="CD24">
            <v>-11.435964285714288</v>
          </cell>
        </row>
        <row r="25">
          <cell r="A25">
            <v>20</v>
          </cell>
          <cell r="B25">
            <v>52</v>
          </cell>
          <cell r="C25">
            <v>-70</v>
          </cell>
          <cell r="D25">
            <v>36</v>
          </cell>
          <cell r="E25">
            <v>-221</v>
          </cell>
          <cell r="F25">
            <v>-27</v>
          </cell>
          <cell r="G25">
            <v>-117</v>
          </cell>
          <cell r="H25">
            <v>0</v>
          </cell>
          <cell r="I25">
            <v>-50</v>
          </cell>
          <cell r="J25">
            <v>0</v>
          </cell>
          <cell r="K25">
            <v>-42</v>
          </cell>
          <cell r="L25">
            <v>0</v>
          </cell>
          <cell r="M25">
            <v>79</v>
          </cell>
          <cell r="P25">
            <v>-360</v>
          </cell>
          <cell r="U25">
            <v>-750</v>
          </cell>
          <cell r="W25">
            <v>-236</v>
          </cell>
          <cell r="X25">
            <v>-405</v>
          </cell>
          <cell r="Y25">
            <v>-317.07142857142856</v>
          </cell>
          <cell r="AA25">
            <v>0</v>
          </cell>
          <cell r="AB25">
            <v>-12.178571428571429</v>
          </cell>
          <cell r="AF25">
            <v>0</v>
          </cell>
          <cell r="AG25">
            <v>2.6428571428571428</v>
          </cell>
          <cell r="AM25">
            <v>-345</v>
          </cell>
          <cell r="AS25">
            <v>-750</v>
          </cell>
          <cell r="AV25">
            <v>-16.321428571428573</v>
          </cell>
          <cell r="AW25">
            <v>-74.857142857142861</v>
          </cell>
          <cell r="AX25">
            <v>-90.678571428571431</v>
          </cell>
          <cell r="AY25">
            <v>-73.642857142857139</v>
          </cell>
          <cell r="AZ25">
            <v>-27.071428571428573</v>
          </cell>
          <cell r="BA25">
            <v>-34.5</v>
          </cell>
          <cell r="BB25">
            <v>-212.03571428571428</v>
          </cell>
          <cell r="BC25">
            <v>1.5</v>
          </cell>
          <cell r="BD25">
            <v>-59.5</v>
          </cell>
          <cell r="BE25">
            <v>-5.25</v>
          </cell>
          <cell r="BJ25">
            <v>-15</v>
          </cell>
          <cell r="BK25">
            <v>-110</v>
          </cell>
          <cell r="BL25">
            <v>-100</v>
          </cell>
          <cell r="BM25">
            <v>-100</v>
          </cell>
          <cell r="BN25">
            <v>-35</v>
          </cell>
          <cell r="BO25">
            <v>-45</v>
          </cell>
          <cell r="BP25">
            <v>-225</v>
          </cell>
          <cell r="BQ25">
            <v>-40</v>
          </cell>
          <cell r="BR25">
            <v>-80</v>
          </cell>
          <cell r="BS25">
            <v>0</v>
          </cell>
          <cell r="BY25">
            <v>-12.037857142857145</v>
          </cell>
          <cell r="CD25">
            <v>-12.037857142857145</v>
          </cell>
        </row>
        <row r="26">
          <cell r="A26">
            <v>21</v>
          </cell>
          <cell r="B26">
            <v>3</v>
          </cell>
          <cell r="C26">
            <v>-70</v>
          </cell>
          <cell r="D26">
            <v>103</v>
          </cell>
          <cell r="E26">
            <v>-225</v>
          </cell>
          <cell r="F26">
            <v>-26</v>
          </cell>
          <cell r="G26">
            <v>-120</v>
          </cell>
          <cell r="H26">
            <v>0</v>
          </cell>
          <cell r="I26">
            <v>-50</v>
          </cell>
          <cell r="J26">
            <v>0</v>
          </cell>
          <cell r="K26">
            <v>-44</v>
          </cell>
          <cell r="L26">
            <v>0</v>
          </cell>
          <cell r="M26">
            <v>114</v>
          </cell>
          <cell r="P26">
            <v>-315</v>
          </cell>
          <cell r="U26">
            <v>-750</v>
          </cell>
          <cell r="W26">
            <v>-240</v>
          </cell>
          <cell r="X26">
            <v>-405</v>
          </cell>
          <cell r="Y26">
            <v>-317.07142857142856</v>
          </cell>
          <cell r="AA26">
            <v>0</v>
          </cell>
          <cell r="AB26">
            <v>-12.178571428571429</v>
          </cell>
          <cell r="AF26">
            <v>0</v>
          </cell>
          <cell r="AG26">
            <v>2.6428571428571428</v>
          </cell>
          <cell r="AM26">
            <v>-345</v>
          </cell>
          <cell r="AS26">
            <v>-750</v>
          </cell>
          <cell r="AV26">
            <v>-16.321428571428573</v>
          </cell>
          <cell r="AW26">
            <v>-74.857142857142861</v>
          </cell>
          <cell r="AX26">
            <v>-90.678571428571431</v>
          </cell>
          <cell r="AY26">
            <v>-73.642857142857139</v>
          </cell>
          <cell r="AZ26">
            <v>-27.071428571428573</v>
          </cell>
          <cell r="BA26">
            <v>-34.5</v>
          </cell>
          <cell r="BB26">
            <v>-212.03571428571428</v>
          </cell>
          <cell r="BC26">
            <v>1.5</v>
          </cell>
          <cell r="BD26">
            <v>-59.5</v>
          </cell>
          <cell r="BE26">
            <v>-5.25</v>
          </cell>
          <cell r="BJ26">
            <v>-15</v>
          </cell>
          <cell r="BK26">
            <v>-110</v>
          </cell>
          <cell r="BL26">
            <v>-100</v>
          </cell>
          <cell r="BM26">
            <v>-100</v>
          </cell>
          <cell r="BN26">
            <v>-35</v>
          </cell>
          <cell r="BO26">
            <v>-45</v>
          </cell>
          <cell r="BP26">
            <v>-225</v>
          </cell>
          <cell r="BQ26">
            <v>-40</v>
          </cell>
          <cell r="BR26">
            <v>-80</v>
          </cell>
          <cell r="BS26">
            <v>0</v>
          </cell>
          <cell r="BY26">
            <v>-12.639750000000003</v>
          </cell>
          <cell r="CD26">
            <v>-12.639750000000003</v>
          </cell>
        </row>
        <row r="27">
          <cell r="A27">
            <v>22</v>
          </cell>
          <cell r="B27">
            <v>4</v>
          </cell>
          <cell r="C27">
            <v>-62</v>
          </cell>
          <cell r="D27">
            <v>3</v>
          </cell>
          <cell r="E27">
            <v>-225</v>
          </cell>
          <cell r="F27">
            <v>-27</v>
          </cell>
          <cell r="G27">
            <v>-116</v>
          </cell>
          <cell r="H27">
            <v>-92</v>
          </cell>
          <cell r="I27">
            <v>-48</v>
          </cell>
          <cell r="J27">
            <v>-68</v>
          </cell>
          <cell r="K27">
            <v>-43</v>
          </cell>
          <cell r="L27">
            <v>0</v>
          </cell>
          <cell r="M27">
            <v>225</v>
          </cell>
          <cell r="P27">
            <v>-449</v>
          </cell>
          <cell r="U27">
            <v>-750</v>
          </cell>
          <cell r="W27">
            <v>-394</v>
          </cell>
          <cell r="X27">
            <v>-405</v>
          </cell>
          <cell r="Y27">
            <v>-317.07142857142856</v>
          </cell>
          <cell r="AA27">
            <v>0</v>
          </cell>
          <cell r="AB27">
            <v>-12.178571428571429</v>
          </cell>
          <cell r="AF27">
            <v>0</v>
          </cell>
          <cell r="AG27">
            <v>2.6428571428571428</v>
          </cell>
          <cell r="AM27">
            <v>-345</v>
          </cell>
          <cell r="AS27">
            <v>-750</v>
          </cell>
          <cell r="AV27">
            <v>-16.321428571428573</v>
          </cell>
          <cell r="AW27">
            <v>-74.857142857142861</v>
          </cell>
          <cell r="AX27">
            <v>-90.678571428571431</v>
          </cell>
          <cell r="AY27">
            <v>-73.642857142857139</v>
          </cell>
          <cell r="AZ27">
            <v>-27.071428571428573</v>
          </cell>
          <cell r="BA27">
            <v>-34.5</v>
          </cell>
          <cell r="BB27">
            <v>-212.03571428571428</v>
          </cell>
          <cell r="BC27">
            <v>1.5</v>
          </cell>
          <cell r="BD27">
            <v>-59.5</v>
          </cell>
          <cell r="BE27">
            <v>-5.25</v>
          </cell>
          <cell r="BJ27">
            <v>-15</v>
          </cell>
          <cell r="BK27">
            <v>-110</v>
          </cell>
          <cell r="BL27">
            <v>-100</v>
          </cell>
          <cell r="BM27">
            <v>-100</v>
          </cell>
          <cell r="BN27">
            <v>-35</v>
          </cell>
          <cell r="BO27">
            <v>-45</v>
          </cell>
          <cell r="BP27">
            <v>-225</v>
          </cell>
          <cell r="BQ27">
            <v>-40</v>
          </cell>
          <cell r="BR27">
            <v>-80</v>
          </cell>
          <cell r="BS27">
            <v>0</v>
          </cell>
          <cell r="BY27">
            <v>-13.24164285714286</v>
          </cell>
          <cell r="CD27">
            <v>-13.24164285714286</v>
          </cell>
        </row>
        <row r="28">
          <cell r="A28">
            <v>23</v>
          </cell>
          <cell r="B28">
            <v>0</v>
          </cell>
          <cell r="C28">
            <v>-55</v>
          </cell>
          <cell r="D28">
            <v>-21</v>
          </cell>
          <cell r="E28">
            <v>-225</v>
          </cell>
          <cell r="F28">
            <v>-26</v>
          </cell>
          <cell r="G28">
            <v>-81</v>
          </cell>
          <cell r="H28">
            <v>-95</v>
          </cell>
          <cell r="I28">
            <v>-46</v>
          </cell>
          <cell r="J28">
            <v>-75</v>
          </cell>
          <cell r="K28">
            <v>-37</v>
          </cell>
          <cell r="L28">
            <v>-39</v>
          </cell>
          <cell r="M28">
            <v>69</v>
          </cell>
          <cell r="P28">
            <v>-631</v>
          </cell>
          <cell r="U28">
            <v>-750</v>
          </cell>
          <cell r="W28">
            <v>-360</v>
          </cell>
          <cell r="X28">
            <v>-405</v>
          </cell>
          <cell r="Y28">
            <v>-317.07142857142856</v>
          </cell>
          <cell r="AA28">
            <v>0</v>
          </cell>
          <cell r="AB28">
            <v>-12.178571428571429</v>
          </cell>
          <cell r="AF28">
            <v>0</v>
          </cell>
          <cell r="AG28">
            <v>2.6428571428571428</v>
          </cell>
          <cell r="AM28">
            <v>-345</v>
          </cell>
          <cell r="AS28">
            <v>-750</v>
          </cell>
          <cell r="AV28">
            <v>-16.321428571428573</v>
          </cell>
          <cell r="AW28">
            <v>-74.857142857142861</v>
          </cell>
          <cell r="AX28">
            <v>-90.678571428571431</v>
          </cell>
          <cell r="AY28">
            <v>-73.642857142857139</v>
          </cell>
          <cell r="AZ28">
            <v>-27.071428571428573</v>
          </cell>
          <cell r="BA28">
            <v>-34.5</v>
          </cell>
          <cell r="BB28">
            <v>-212.03571428571428</v>
          </cell>
          <cell r="BC28">
            <v>1.5</v>
          </cell>
          <cell r="BD28">
            <v>-59.5</v>
          </cell>
          <cell r="BE28">
            <v>-5.25</v>
          </cell>
          <cell r="BJ28">
            <v>-15</v>
          </cell>
          <cell r="BK28">
            <v>-110</v>
          </cell>
          <cell r="BL28">
            <v>-100</v>
          </cell>
          <cell r="BM28">
            <v>-100</v>
          </cell>
          <cell r="BN28">
            <v>-35</v>
          </cell>
          <cell r="BO28">
            <v>-45</v>
          </cell>
          <cell r="BP28">
            <v>-225</v>
          </cell>
          <cell r="BQ28">
            <v>-40</v>
          </cell>
          <cell r="BR28">
            <v>-80</v>
          </cell>
          <cell r="BS28">
            <v>0</v>
          </cell>
          <cell r="BY28">
            <v>-13.843535714285718</v>
          </cell>
          <cell r="CD28">
            <v>-13.843535714285718</v>
          </cell>
        </row>
        <row r="29">
          <cell r="A29">
            <v>24</v>
          </cell>
          <cell r="B29">
            <v>0</v>
          </cell>
          <cell r="C29">
            <v>-54</v>
          </cell>
          <cell r="D29">
            <v>33</v>
          </cell>
          <cell r="E29">
            <v>-225</v>
          </cell>
          <cell r="F29">
            <v>-26</v>
          </cell>
          <cell r="G29">
            <v>-111</v>
          </cell>
          <cell r="H29">
            <v>-95</v>
          </cell>
          <cell r="I29">
            <v>-44</v>
          </cell>
          <cell r="J29">
            <v>-75</v>
          </cell>
          <cell r="K29">
            <v>-43</v>
          </cell>
          <cell r="L29">
            <v>0</v>
          </cell>
          <cell r="M29">
            <v>297</v>
          </cell>
          <cell r="P29">
            <v>-343</v>
          </cell>
          <cell r="U29">
            <v>-750</v>
          </cell>
          <cell r="W29">
            <v>-394</v>
          </cell>
          <cell r="X29">
            <v>-405</v>
          </cell>
          <cell r="Y29">
            <v>-317.07142857142856</v>
          </cell>
          <cell r="AA29">
            <v>0</v>
          </cell>
          <cell r="AB29">
            <v>-12.178571428571429</v>
          </cell>
          <cell r="AF29">
            <v>0</v>
          </cell>
          <cell r="AG29">
            <v>2.6428571428571428</v>
          </cell>
          <cell r="AM29">
            <v>-345</v>
          </cell>
          <cell r="AS29">
            <v>-750</v>
          </cell>
          <cell r="AV29">
            <v>-16.321428571428573</v>
          </cell>
          <cell r="AW29">
            <v>-74.857142857142861</v>
          </cell>
          <cell r="AX29">
            <v>-90.678571428571431</v>
          </cell>
          <cell r="AY29">
            <v>-73.642857142857139</v>
          </cell>
          <cell r="AZ29">
            <v>-27.071428571428573</v>
          </cell>
          <cell r="BA29">
            <v>-34.5</v>
          </cell>
          <cell r="BB29">
            <v>-212.03571428571428</v>
          </cell>
          <cell r="BC29">
            <v>1.5</v>
          </cell>
          <cell r="BD29">
            <v>-59.5</v>
          </cell>
          <cell r="BE29">
            <v>-5.25</v>
          </cell>
          <cell r="BJ29">
            <v>-15</v>
          </cell>
          <cell r="BK29">
            <v>-110</v>
          </cell>
          <cell r="BL29">
            <v>-100</v>
          </cell>
          <cell r="BM29">
            <v>-100</v>
          </cell>
          <cell r="BN29">
            <v>-35</v>
          </cell>
          <cell r="BO29">
            <v>-45</v>
          </cell>
          <cell r="BP29">
            <v>-225</v>
          </cell>
          <cell r="BQ29">
            <v>-40</v>
          </cell>
          <cell r="BR29">
            <v>-80</v>
          </cell>
          <cell r="BS29">
            <v>0</v>
          </cell>
          <cell r="BY29">
            <v>-14.445428571428575</v>
          </cell>
          <cell r="CD29">
            <v>-14.445428571428575</v>
          </cell>
        </row>
        <row r="30">
          <cell r="A30">
            <v>25</v>
          </cell>
          <cell r="B30">
            <v>0</v>
          </cell>
          <cell r="C30">
            <v>-57</v>
          </cell>
          <cell r="D30">
            <v>0</v>
          </cell>
          <cell r="E30">
            <v>-225</v>
          </cell>
          <cell r="F30">
            <v>-20</v>
          </cell>
          <cell r="G30">
            <v>-109</v>
          </cell>
          <cell r="H30">
            <v>-95</v>
          </cell>
          <cell r="I30">
            <v>-43</v>
          </cell>
          <cell r="J30">
            <v>-75</v>
          </cell>
          <cell r="K30">
            <v>-43</v>
          </cell>
          <cell r="L30">
            <v>0</v>
          </cell>
          <cell r="M30">
            <v>152</v>
          </cell>
          <cell r="P30">
            <v>-515</v>
          </cell>
          <cell r="U30">
            <v>-750</v>
          </cell>
          <cell r="W30">
            <v>-385</v>
          </cell>
          <cell r="X30">
            <v>-405</v>
          </cell>
          <cell r="Y30">
            <v>-317.07142857142856</v>
          </cell>
          <cell r="AA30">
            <v>0</v>
          </cell>
          <cell r="AB30">
            <v>-12.178571428571429</v>
          </cell>
          <cell r="AF30">
            <v>0</v>
          </cell>
          <cell r="AG30">
            <v>2.6428571428571428</v>
          </cell>
          <cell r="AM30">
            <v>-345</v>
          </cell>
          <cell r="AS30">
            <v>-750</v>
          </cell>
          <cell r="AV30">
            <v>-16.321428571428573</v>
          </cell>
          <cell r="AW30">
            <v>-74.857142857142861</v>
          </cell>
          <cell r="AX30">
            <v>-90.678571428571431</v>
          </cell>
          <cell r="BC30">
            <v>1.5</v>
          </cell>
          <cell r="BJ30">
            <v>-15</v>
          </cell>
          <cell r="BK30">
            <v>-110</v>
          </cell>
          <cell r="BL30">
            <v>-100</v>
          </cell>
          <cell r="BM30">
            <v>-100</v>
          </cell>
          <cell r="BN30">
            <v>-35</v>
          </cell>
          <cell r="BO30">
            <v>-45</v>
          </cell>
          <cell r="BP30">
            <v>-225</v>
          </cell>
          <cell r="BQ30">
            <v>-40</v>
          </cell>
          <cell r="BR30">
            <v>-80</v>
          </cell>
          <cell r="BS30">
            <v>0</v>
          </cell>
          <cell r="BY30">
            <v>-15.047321428571433</v>
          </cell>
          <cell r="CD30">
            <v>-15.047321428571433</v>
          </cell>
        </row>
        <row r="31">
          <cell r="A31">
            <v>26</v>
          </cell>
          <cell r="B31">
            <v>0</v>
          </cell>
          <cell r="C31">
            <v>-27</v>
          </cell>
          <cell r="D31">
            <v>1</v>
          </cell>
          <cell r="E31">
            <v>-138</v>
          </cell>
          <cell r="F31">
            <v>-20</v>
          </cell>
          <cell r="G31">
            <v>0</v>
          </cell>
          <cell r="H31">
            <v>-94</v>
          </cell>
          <cell r="I31">
            <v>-42</v>
          </cell>
          <cell r="J31">
            <v>-75</v>
          </cell>
          <cell r="K31">
            <v>0</v>
          </cell>
          <cell r="L31">
            <v>36</v>
          </cell>
          <cell r="M31">
            <v>290</v>
          </cell>
          <cell r="P31">
            <v>-69</v>
          </cell>
          <cell r="U31">
            <v>-750</v>
          </cell>
          <cell r="W31">
            <v>-231</v>
          </cell>
          <cell r="X31">
            <v>-405</v>
          </cell>
          <cell r="Y31">
            <v>-317.07142857142856</v>
          </cell>
          <cell r="AA31">
            <v>0</v>
          </cell>
          <cell r="AF31">
            <v>0</v>
          </cell>
          <cell r="AM31">
            <v>-345</v>
          </cell>
          <cell r="AS31">
            <v>-750</v>
          </cell>
          <cell r="AV31">
            <v>-16.321428571428573</v>
          </cell>
          <cell r="AW31">
            <v>-74.857142857142861</v>
          </cell>
          <cell r="AX31">
            <v>-90.678571428571431</v>
          </cell>
          <cell r="BC31">
            <v>1.5</v>
          </cell>
          <cell r="BJ31">
            <v>-15</v>
          </cell>
          <cell r="BK31">
            <v>-110</v>
          </cell>
          <cell r="BL31">
            <v>-100</v>
          </cell>
          <cell r="BM31">
            <v>-100</v>
          </cell>
          <cell r="BN31">
            <v>-35</v>
          </cell>
          <cell r="BO31">
            <v>-45</v>
          </cell>
          <cell r="BP31">
            <v>-225</v>
          </cell>
          <cell r="BQ31">
            <v>-40</v>
          </cell>
          <cell r="BR31">
            <v>-80</v>
          </cell>
          <cell r="BS31">
            <v>0</v>
          </cell>
          <cell r="BY31">
            <v>-15.64921428571429</v>
          </cell>
          <cell r="CD31">
            <v>-15.64921428571429</v>
          </cell>
        </row>
        <row r="32">
          <cell r="A32">
            <v>27</v>
          </cell>
          <cell r="B32">
            <v>-29</v>
          </cell>
          <cell r="C32">
            <v>-60</v>
          </cell>
          <cell r="D32">
            <v>0</v>
          </cell>
          <cell r="E32">
            <v>-154</v>
          </cell>
          <cell r="F32">
            <v>-19</v>
          </cell>
          <cell r="G32">
            <v>0</v>
          </cell>
          <cell r="H32">
            <v>-93</v>
          </cell>
          <cell r="I32">
            <v>-43</v>
          </cell>
          <cell r="J32">
            <v>-75</v>
          </cell>
          <cell r="K32">
            <v>0</v>
          </cell>
          <cell r="L32">
            <v>93</v>
          </cell>
          <cell r="M32">
            <v>182</v>
          </cell>
          <cell r="P32">
            <v>-198</v>
          </cell>
          <cell r="U32">
            <v>-750</v>
          </cell>
          <cell r="X32">
            <v>-405</v>
          </cell>
          <cell r="AA32">
            <v>0</v>
          </cell>
          <cell r="AF32">
            <v>0</v>
          </cell>
          <cell r="AM32">
            <v>-345</v>
          </cell>
          <cell r="AS32">
            <v>-750</v>
          </cell>
          <cell r="BJ32">
            <v>-15</v>
          </cell>
          <cell r="BK32">
            <v>-110</v>
          </cell>
          <cell r="BL32">
            <v>-100</v>
          </cell>
          <cell r="BM32">
            <v>-100</v>
          </cell>
          <cell r="BN32">
            <v>-35</v>
          </cell>
          <cell r="BO32">
            <v>-45</v>
          </cell>
          <cell r="BP32">
            <v>-225</v>
          </cell>
          <cell r="BQ32">
            <v>-40</v>
          </cell>
          <cell r="BR32">
            <v>-80</v>
          </cell>
          <cell r="BS32">
            <v>0</v>
          </cell>
          <cell r="BY32">
            <v>-16.251107142857148</v>
          </cell>
          <cell r="CD32">
            <v>-16.251107142857148</v>
          </cell>
        </row>
      </sheetData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Plant"/>
      <sheetName val="Production"/>
      <sheetName val="Storage"/>
      <sheetName val="Transmission"/>
      <sheetName val="Distribution"/>
      <sheetName val="General Plant"/>
      <sheetName val="Tax Rates"/>
      <sheetName val="39 Year Ra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Yr. Life</v>
          </cell>
          <cell r="B1" t="str">
            <v>Year 1</v>
          </cell>
          <cell r="C1" t="str">
            <v>Year 2</v>
          </cell>
          <cell r="D1" t="str">
            <v>Year 3</v>
          </cell>
          <cell r="E1" t="str">
            <v>Year 4</v>
          </cell>
          <cell r="F1" t="str">
            <v>Description</v>
          </cell>
        </row>
        <row r="2">
          <cell r="A2">
            <v>1</v>
          </cell>
          <cell r="B2">
            <v>1</v>
          </cell>
          <cell r="C2">
            <v>0</v>
          </cell>
          <cell r="D2">
            <v>0</v>
          </cell>
          <cell r="E2">
            <v>0</v>
          </cell>
          <cell r="F2" t="str">
            <v>Transportation Equipment - Duel Fuel Kits &lt;= 2,000</v>
          </cell>
        </row>
        <row r="3">
          <cell r="A3">
            <v>1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 t="str">
            <v>Duel Fuel Stations &lt;= 100,000</v>
          </cell>
        </row>
        <row r="4">
          <cell r="A4">
            <v>3</v>
          </cell>
          <cell r="B4">
            <v>0.16666666666666666</v>
          </cell>
          <cell r="C4">
            <v>0.33333333333333331</v>
          </cell>
          <cell r="D4">
            <v>0.33333333333333331</v>
          </cell>
          <cell r="E4">
            <v>0.16666666666666666</v>
          </cell>
          <cell r="F4" t="str">
            <v>Intangible Plant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</v>
          </cell>
          <cell r="F5" t="str">
            <v>Office Furniture &amp; Equipment - Computers</v>
          </cell>
        </row>
        <row r="6">
          <cell r="A6">
            <v>5</v>
          </cell>
          <cell r="B6">
            <v>0.2</v>
          </cell>
          <cell r="C6">
            <v>0.32</v>
          </cell>
          <cell r="D6">
            <v>0.192</v>
          </cell>
          <cell r="E6">
            <v>0.1152</v>
          </cell>
          <cell r="F6" t="str">
            <v>Office Furniture &amp; Equipment - Equipment</v>
          </cell>
        </row>
        <row r="7">
          <cell r="A7">
            <v>5</v>
          </cell>
          <cell r="B7">
            <v>0.2</v>
          </cell>
          <cell r="C7">
            <v>0.32</v>
          </cell>
          <cell r="D7">
            <v>0.192</v>
          </cell>
          <cell r="E7">
            <v>0.1152</v>
          </cell>
          <cell r="F7" t="str">
            <v>Transportation Equipment - Automobiles</v>
          </cell>
        </row>
        <row r="8">
          <cell r="A8">
            <v>5</v>
          </cell>
          <cell r="B8">
            <v>0.2</v>
          </cell>
          <cell r="C8">
            <v>0.32</v>
          </cell>
          <cell r="D8">
            <v>0.192</v>
          </cell>
          <cell r="E8">
            <v>0.1152</v>
          </cell>
          <cell r="F8" t="str">
            <v>Transportation Equipment - Trucks</v>
          </cell>
        </row>
        <row r="9">
          <cell r="A9">
            <v>5</v>
          </cell>
          <cell r="B9">
            <v>0.2</v>
          </cell>
          <cell r="C9">
            <v>0.32</v>
          </cell>
          <cell r="D9">
            <v>0.192</v>
          </cell>
          <cell r="E9">
            <v>0.1152</v>
          </cell>
          <cell r="F9" t="str">
            <v>Transportation Equipment - Trailers</v>
          </cell>
        </row>
        <row r="10">
          <cell r="A10">
            <v>5</v>
          </cell>
          <cell r="B10">
            <v>0.2</v>
          </cell>
          <cell r="C10">
            <v>0.32</v>
          </cell>
          <cell r="D10">
            <v>0.192</v>
          </cell>
          <cell r="E10">
            <v>0.1152</v>
          </cell>
          <cell r="F10" t="str">
            <v>Transportation Equipment - Duel Fuel Kits &gt; 2,000</v>
          </cell>
        </row>
        <row r="11">
          <cell r="A11">
            <v>7</v>
          </cell>
          <cell r="B11">
            <v>0.14285999999999999</v>
          </cell>
          <cell r="C11">
            <v>0.24490000000000001</v>
          </cell>
          <cell r="D11">
            <v>0.17493</v>
          </cell>
          <cell r="E11">
            <v>0.12495000000000001</v>
          </cell>
          <cell r="F11" t="str">
            <v>Production &amp; Gathering</v>
          </cell>
        </row>
        <row r="12">
          <cell r="A12">
            <v>7</v>
          </cell>
          <cell r="B12">
            <v>0.14285999999999999</v>
          </cell>
          <cell r="C12">
            <v>0.24490000000000001</v>
          </cell>
          <cell r="D12">
            <v>0.17493</v>
          </cell>
          <cell r="E12">
            <v>0.12495000000000001</v>
          </cell>
          <cell r="F12" t="str">
            <v>Office Furniture &amp; Equipment - Furniture</v>
          </cell>
        </row>
        <row r="13">
          <cell r="A13">
            <v>7</v>
          </cell>
          <cell r="B13">
            <v>0.14285999999999999</v>
          </cell>
          <cell r="C13">
            <v>0.24490000000000001</v>
          </cell>
          <cell r="D13">
            <v>0.17493</v>
          </cell>
          <cell r="E13">
            <v>0.12495000000000001</v>
          </cell>
          <cell r="F13" t="str">
            <v>Stores Equipment</v>
          </cell>
        </row>
        <row r="14">
          <cell r="A14">
            <v>7</v>
          </cell>
          <cell r="B14">
            <v>0.14285999999999999</v>
          </cell>
          <cell r="C14">
            <v>0.24490000000000001</v>
          </cell>
          <cell r="D14">
            <v>0.17493</v>
          </cell>
          <cell r="E14">
            <v>0.12495000000000001</v>
          </cell>
          <cell r="F14" t="str">
            <v>Tools, Shop &amp; Garage Equipment</v>
          </cell>
        </row>
        <row r="15">
          <cell r="A15">
            <v>7</v>
          </cell>
          <cell r="B15">
            <v>0.14285999999999999</v>
          </cell>
          <cell r="C15">
            <v>0.24490000000000001</v>
          </cell>
          <cell r="D15">
            <v>0.17493</v>
          </cell>
          <cell r="E15">
            <v>0.12495000000000001</v>
          </cell>
          <cell r="F15" t="str">
            <v>Miscellaneous Equipment</v>
          </cell>
        </row>
        <row r="16">
          <cell r="A16">
            <v>7</v>
          </cell>
          <cell r="B16">
            <v>0.14285999999999999</v>
          </cell>
          <cell r="C16">
            <v>0.24490000000000001</v>
          </cell>
          <cell r="D16">
            <v>0.17493</v>
          </cell>
          <cell r="E16">
            <v>0.12495000000000001</v>
          </cell>
          <cell r="F16" t="str">
            <v>Office Furniture &amp; Equipment - Legal Books</v>
          </cell>
        </row>
        <row r="17">
          <cell r="A17">
            <v>15</v>
          </cell>
          <cell r="B17">
            <v>0.05</v>
          </cell>
          <cell r="C17">
            <v>9.5000000000000001E-2</v>
          </cell>
          <cell r="D17">
            <v>8.5500000000000007E-2</v>
          </cell>
          <cell r="E17">
            <v>7.6899999999999996E-2</v>
          </cell>
          <cell r="F17" t="str">
            <v>Storage, Transmission, &amp; Distribution for 08, 09 &amp; 2010 Investments</v>
          </cell>
        </row>
        <row r="18">
          <cell r="A18">
            <v>20</v>
          </cell>
          <cell r="B18">
            <v>3.7499999999999999E-2</v>
          </cell>
          <cell r="C18">
            <v>7.22E-2</v>
          </cell>
          <cell r="D18">
            <v>6.6799999999999998E-2</v>
          </cell>
          <cell r="E18">
            <v>6.1800000000000001E-2</v>
          </cell>
          <cell r="F18" t="str">
            <v>Distribution for 2011 &amp; Beyond Investments</v>
          </cell>
        </row>
        <row r="19">
          <cell r="A19">
            <v>20</v>
          </cell>
          <cell r="B19">
            <v>3.7499999999999999E-2</v>
          </cell>
          <cell r="C19">
            <v>7.22E-2</v>
          </cell>
          <cell r="D19">
            <v>6.6799999999999998E-2</v>
          </cell>
          <cell r="E19">
            <v>6.1800000000000001E-2</v>
          </cell>
          <cell r="F19" t="str">
            <v>Duel Fuel Stations &gt; 100,000</v>
          </cell>
        </row>
        <row r="20">
          <cell r="A20">
            <v>20</v>
          </cell>
          <cell r="B20">
            <v>3.7499999999999999E-2</v>
          </cell>
          <cell r="C20">
            <v>7.22E-2</v>
          </cell>
          <cell r="D20">
            <v>6.6799999999999998E-2</v>
          </cell>
          <cell r="E20">
            <v>6.1800000000000001E-2</v>
          </cell>
          <cell r="F20" t="str">
            <v>Power Operated Equipment</v>
          </cell>
        </row>
        <row r="21">
          <cell r="A21">
            <v>20</v>
          </cell>
          <cell r="B21">
            <v>3.7499999999999999E-2</v>
          </cell>
          <cell r="C21">
            <v>7.22E-2</v>
          </cell>
          <cell r="D21">
            <v>6.6799999999999998E-2</v>
          </cell>
          <cell r="E21">
            <v>6.1800000000000001E-2</v>
          </cell>
          <cell r="F21" t="str">
            <v>Communication Equipment - Radio</v>
          </cell>
        </row>
        <row r="22">
          <cell r="A22">
            <v>20</v>
          </cell>
          <cell r="B22">
            <v>3.7499999999999999E-2</v>
          </cell>
          <cell r="C22">
            <v>7.22E-2</v>
          </cell>
          <cell r="D22">
            <v>6.6799999999999998E-2</v>
          </cell>
          <cell r="E22">
            <v>6.1800000000000001E-2</v>
          </cell>
          <cell r="F22" t="str">
            <v>Communication Equipment - Telephone</v>
          </cell>
        </row>
        <row r="23">
          <cell r="A23">
            <v>20</v>
          </cell>
          <cell r="B23">
            <v>3.7499999999999999E-2</v>
          </cell>
          <cell r="C23">
            <v>7.22E-2</v>
          </cell>
          <cell r="D23">
            <v>6.6799999999999998E-2</v>
          </cell>
          <cell r="E23">
            <v>6.1800000000000001E-2</v>
          </cell>
          <cell r="F23" t="str">
            <v>Rights of Way - Communication</v>
          </cell>
        </row>
        <row r="24">
          <cell r="A24">
            <v>39</v>
          </cell>
          <cell r="B24">
            <v>1.391E-2</v>
          </cell>
          <cell r="C24">
            <v>2.564E-2</v>
          </cell>
          <cell r="D24">
            <v>2.564E-2</v>
          </cell>
          <cell r="E24">
            <v>2.564E-2</v>
          </cell>
          <cell r="F24" t="str">
            <v>Structures and Improvements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26"/>
  <sheetViews>
    <sheetView view="pageLayout" zoomScaleNormal="100" workbookViewId="0">
      <selection activeCell="L1" sqref="L1"/>
    </sheetView>
  </sheetViews>
  <sheetFormatPr defaultColWidth="9.140625" defaultRowHeight="15" x14ac:dyDescent="0.25"/>
  <cols>
    <col min="1" max="1" width="7.85546875" style="130" bestFit="1" customWidth="1"/>
    <col min="2" max="2" width="2.85546875" style="128" customWidth="1"/>
    <col min="3" max="3" width="28" style="128" customWidth="1"/>
    <col min="4" max="4" width="0" style="128" hidden="1" customWidth="1"/>
    <col min="5" max="5" width="2" style="128" customWidth="1"/>
    <col min="6" max="6" width="12" style="129" bestFit="1" customWidth="1"/>
    <col min="7" max="7" width="12.85546875" style="129" bestFit="1" customWidth="1"/>
    <col min="8" max="8" width="13.28515625" style="129" bestFit="1" customWidth="1"/>
    <col min="9" max="9" width="12" style="128" bestFit="1" customWidth="1"/>
    <col min="10" max="10" width="15.5703125" style="129" customWidth="1"/>
    <col min="11" max="11" width="19.85546875" style="128" customWidth="1"/>
    <col min="12" max="12" width="15.7109375" style="129" bestFit="1" customWidth="1"/>
    <col min="13" max="13" width="16.85546875" style="128" customWidth="1"/>
    <col min="14" max="14" width="13" style="129" customWidth="1"/>
    <col min="15" max="16384" width="9.140625" style="128"/>
  </cols>
  <sheetData>
    <row r="1" spans="1:14" s="134" customFormat="1" ht="69" x14ac:dyDescent="0.4">
      <c r="A1" s="214" t="s">
        <v>0</v>
      </c>
      <c r="B1" s="214"/>
      <c r="C1" s="214"/>
      <c r="D1" s="214" t="s">
        <v>1</v>
      </c>
      <c r="E1" s="214"/>
      <c r="F1" s="215" t="s">
        <v>2</v>
      </c>
      <c r="G1" s="215" t="s">
        <v>3</v>
      </c>
      <c r="H1" s="215" t="s">
        <v>4</v>
      </c>
      <c r="I1" s="302" t="s">
        <v>5</v>
      </c>
      <c r="J1" s="302"/>
      <c r="K1" s="135"/>
      <c r="L1" s="213"/>
      <c r="N1" s="213"/>
    </row>
    <row r="2" spans="1:14" ht="24.75" customHeight="1" x14ac:dyDescent="0.25">
      <c r="A2" s="130">
        <v>1</v>
      </c>
      <c r="B2" s="128" t="s">
        <v>6</v>
      </c>
      <c r="D2" s="211">
        <v>2</v>
      </c>
      <c r="F2" s="239">
        <v>13187099.459999997</v>
      </c>
      <c r="G2" s="129">
        <v>15821884</v>
      </c>
      <c r="H2" s="129">
        <v>15821884</v>
      </c>
      <c r="J2" s="129">
        <f t="shared" ref="J2:J26" si="0">+H2-G2</f>
        <v>0</v>
      </c>
      <c r="K2" s="132">
        <f>+H2+H3</f>
        <v>30966315</v>
      </c>
      <c r="M2" s="132"/>
    </row>
    <row r="3" spans="1:14" ht="24.75" customHeight="1" x14ac:dyDescent="0.25">
      <c r="A3" s="130">
        <f>1+A2</f>
        <v>2</v>
      </c>
      <c r="B3" s="128" t="s">
        <v>7</v>
      </c>
      <c r="D3" s="211">
        <v>3</v>
      </c>
      <c r="F3" s="239">
        <v>15291851.66</v>
      </c>
      <c r="G3" s="129">
        <v>16006950</v>
      </c>
      <c r="H3" s="129">
        <v>15144431</v>
      </c>
      <c r="J3" s="129">
        <f t="shared" si="0"/>
        <v>-862519</v>
      </c>
      <c r="K3" s="132"/>
      <c r="M3" s="132"/>
    </row>
    <row r="4" spans="1:14" ht="24.75" customHeight="1" x14ac:dyDescent="0.25">
      <c r="A4" s="130">
        <f>1+A3</f>
        <v>3</v>
      </c>
      <c r="B4" s="128" t="s">
        <v>8</v>
      </c>
      <c r="D4" s="211">
        <v>4</v>
      </c>
      <c r="F4" s="239">
        <v>8215810.0700000003</v>
      </c>
      <c r="G4" s="129">
        <v>9903030</v>
      </c>
      <c r="H4" s="129">
        <v>9903030</v>
      </c>
      <c r="J4" s="129">
        <f t="shared" si="0"/>
        <v>0</v>
      </c>
      <c r="K4" s="132"/>
      <c r="M4" s="132"/>
    </row>
    <row r="5" spans="1:14" ht="24.75" customHeight="1" x14ac:dyDescent="0.25">
      <c r="A5" s="130">
        <f>1+A4</f>
        <v>4</v>
      </c>
      <c r="B5" s="128" t="s">
        <v>9</v>
      </c>
      <c r="D5" s="211">
        <v>5</v>
      </c>
      <c r="F5" s="239">
        <v>3396236.1399999997</v>
      </c>
      <c r="G5" s="129">
        <v>3893352</v>
      </c>
      <c r="H5" s="129">
        <v>3893352</v>
      </c>
      <c r="J5" s="129">
        <f t="shared" si="0"/>
        <v>0</v>
      </c>
      <c r="K5" s="132"/>
      <c r="M5" s="132"/>
    </row>
    <row r="6" spans="1:14" ht="23.25" customHeight="1" x14ac:dyDescent="0.4">
      <c r="D6" s="211"/>
      <c r="J6" s="129">
        <f t="shared" si="0"/>
        <v>0</v>
      </c>
      <c r="K6" s="212"/>
      <c r="L6" s="210"/>
      <c r="M6" s="212"/>
      <c r="N6" s="210"/>
    </row>
    <row r="7" spans="1:14" ht="23.25" customHeight="1" x14ac:dyDescent="0.25">
      <c r="D7" s="211"/>
      <c r="J7" s="129">
        <f t="shared" si="0"/>
        <v>0</v>
      </c>
      <c r="K7" s="132"/>
      <c r="L7" s="132"/>
      <c r="M7" s="132"/>
      <c r="N7" s="132"/>
    </row>
    <row r="8" spans="1:14" ht="24.75" customHeight="1" x14ac:dyDescent="0.4">
      <c r="A8" s="130">
        <f>1+A5</f>
        <v>5</v>
      </c>
      <c r="B8" s="128" t="s">
        <v>10</v>
      </c>
      <c r="D8" s="211">
        <v>6</v>
      </c>
      <c r="F8" s="239">
        <v>6099546</v>
      </c>
      <c r="G8" s="129">
        <v>10311660</v>
      </c>
      <c r="H8" s="129">
        <v>10446236</v>
      </c>
      <c r="J8" s="129">
        <f t="shared" si="0"/>
        <v>134576</v>
      </c>
      <c r="K8" s="132"/>
      <c r="L8" s="210"/>
      <c r="M8" s="212"/>
    </row>
    <row r="9" spans="1:14" ht="24.75" customHeight="1" x14ac:dyDescent="0.4">
      <c r="A9" s="130">
        <f>1+A8</f>
        <v>6</v>
      </c>
      <c r="B9" s="128" t="s">
        <v>11</v>
      </c>
      <c r="D9" s="211">
        <v>7</v>
      </c>
      <c r="F9" s="240">
        <v>1210546</v>
      </c>
      <c r="G9" s="210">
        <f>2512596-1</f>
        <v>2512595</v>
      </c>
      <c r="H9" s="210">
        <v>1529440</v>
      </c>
      <c r="J9" s="129">
        <f t="shared" si="0"/>
        <v>-983155</v>
      </c>
      <c r="K9" s="132"/>
      <c r="L9" s="132"/>
      <c r="M9" s="132"/>
      <c r="N9" s="132"/>
    </row>
    <row r="10" spans="1:14" ht="24.75" customHeight="1" x14ac:dyDescent="0.25">
      <c r="A10" s="130">
        <f>1+A9</f>
        <v>7</v>
      </c>
      <c r="C10" s="128" t="s">
        <v>12</v>
      </c>
      <c r="D10" s="130"/>
      <c r="F10" s="239">
        <f>SUM(F2:F9)</f>
        <v>47401089.329999998</v>
      </c>
      <c r="G10" s="129">
        <f>SUM(G2:G9)</f>
        <v>58449471</v>
      </c>
      <c r="H10" s="129">
        <f>SUM(H2:H9)</f>
        <v>56738373</v>
      </c>
      <c r="I10" s="132">
        <f>+H10-H2</f>
        <v>40916489</v>
      </c>
      <c r="J10" s="129">
        <f t="shared" si="0"/>
        <v>-1711098</v>
      </c>
      <c r="K10" s="132"/>
      <c r="M10" s="132"/>
    </row>
    <row r="11" spans="1:14" ht="24.75" customHeight="1" x14ac:dyDescent="0.4">
      <c r="A11" s="130">
        <f>1+A10</f>
        <v>8</v>
      </c>
      <c r="B11" s="128" t="s">
        <v>13</v>
      </c>
      <c r="D11" s="211">
        <v>2</v>
      </c>
      <c r="F11" s="240">
        <v>-47401089.460000001</v>
      </c>
      <c r="G11" s="210">
        <v>-49314301</v>
      </c>
      <c r="H11" s="210">
        <v>-49314301</v>
      </c>
      <c r="I11" s="132">
        <f>+H11+H2</f>
        <v>-33492417</v>
      </c>
      <c r="J11" s="129">
        <f t="shared" si="0"/>
        <v>0</v>
      </c>
      <c r="K11" s="132"/>
      <c r="L11" s="132"/>
      <c r="M11" s="132"/>
    </row>
    <row r="12" spans="1:14" ht="24.75" customHeight="1" x14ac:dyDescent="0.4">
      <c r="A12" s="130">
        <f>1+A11</f>
        <v>9</v>
      </c>
      <c r="B12" s="128" t="s">
        <v>14</v>
      </c>
      <c r="D12" s="130"/>
      <c r="F12" s="242">
        <f>+F10+F11</f>
        <v>-0.13000000268220901</v>
      </c>
      <c r="G12" s="209">
        <f>+G10+G11</f>
        <v>9135170</v>
      </c>
      <c r="H12" s="209">
        <f>+H10+H11</f>
        <v>7424072</v>
      </c>
      <c r="J12" s="129">
        <f t="shared" si="0"/>
        <v>-1711098</v>
      </c>
      <c r="K12" s="132"/>
      <c r="L12" s="133"/>
      <c r="M12" s="216"/>
      <c r="N12" s="133"/>
    </row>
    <row r="13" spans="1:14" x14ac:dyDescent="0.25">
      <c r="D13" s="130"/>
      <c r="J13" s="129">
        <f t="shared" si="0"/>
        <v>0</v>
      </c>
      <c r="K13" s="241"/>
      <c r="M13" s="132"/>
    </row>
    <row r="14" spans="1:14" ht="17.25" x14ac:dyDescent="0.4">
      <c r="A14" s="130">
        <v>10</v>
      </c>
      <c r="B14" s="128" t="s">
        <v>15</v>
      </c>
      <c r="D14" s="130"/>
      <c r="G14" s="131">
        <f>-G12/G11</f>
        <v>0.18524383018224266</v>
      </c>
      <c r="H14" s="131">
        <f>-H12/H11</f>
        <v>0.15054602517837573</v>
      </c>
      <c r="J14" s="207">
        <f t="shared" si="0"/>
        <v>-3.4697805003866933E-2</v>
      </c>
      <c r="M14" s="132"/>
    </row>
    <row r="15" spans="1:14" x14ac:dyDescent="0.25">
      <c r="D15" s="130"/>
      <c r="J15" s="129">
        <f t="shared" si="0"/>
        <v>0</v>
      </c>
    </row>
    <row r="16" spans="1:14" x14ac:dyDescent="0.25">
      <c r="B16" s="128" t="s">
        <v>16</v>
      </c>
      <c r="F16" s="239">
        <v>69728019.280000001</v>
      </c>
      <c r="G16" s="129">
        <v>71903674</v>
      </c>
      <c r="H16" s="129">
        <v>71843211</v>
      </c>
      <c r="J16" s="129">
        <f t="shared" si="0"/>
        <v>-60463</v>
      </c>
      <c r="K16" s="132"/>
      <c r="M16" s="132"/>
    </row>
    <row r="17" spans="2:13" x14ac:dyDescent="0.25">
      <c r="J17" s="129">
        <f t="shared" si="0"/>
        <v>0</v>
      </c>
    </row>
    <row r="18" spans="2:13" x14ac:dyDescent="0.25">
      <c r="F18" s="207"/>
      <c r="G18" s="207">
        <f>+G23/G16</f>
        <v>0.10511186118250369</v>
      </c>
      <c r="H18" s="207">
        <f>+H23/H16</f>
        <v>0.10707351318136379</v>
      </c>
      <c r="I18" s="208"/>
      <c r="J18" s="129">
        <f t="shared" si="0"/>
        <v>1.9616519988601006E-3</v>
      </c>
      <c r="M18" s="132"/>
    </row>
    <row r="19" spans="2:13" x14ac:dyDescent="0.25">
      <c r="J19" s="129">
        <f t="shared" si="0"/>
        <v>0</v>
      </c>
    </row>
    <row r="20" spans="2:13" x14ac:dyDescent="0.25">
      <c r="J20" s="129">
        <f t="shared" si="0"/>
        <v>0</v>
      </c>
      <c r="K20" s="241"/>
    </row>
    <row r="21" spans="2:13" x14ac:dyDescent="0.25">
      <c r="B21" s="128" t="s">
        <v>17</v>
      </c>
      <c r="F21" s="239">
        <v>2245341.9500000002</v>
      </c>
      <c r="G21" s="129">
        <v>2753731</v>
      </c>
      <c r="H21" s="129">
        <v>2753731</v>
      </c>
      <c r="J21" s="129">
        <f t="shared" si="0"/>
        <v>0</v>
      </c>
      <c r="K21" s="132"/>
    </row>
    <row r="22" spans="2:13" x14ac:dyDescent="0.25">
      <c r="B22" s="128" t="s">
        <v>18</v>
      </c>
      <c r="F22" s="129">
        <f>+F10-F2-F3-F4-F5-F21</f>
        <v>5064750.0500000045</v>
      </c>
      <c r="G22" s="129">
        <f>+G10-G2-G3-G4-G5-G21</f>
        <v>10070524</v>
      </c>
      <c r="H22" s="129">
        <f>+H10-H2-H3-H4-H5-H21</f>
        <v>9221945</v>
      </c>
      <c r="J22" s="129">
        <f t="shared" si="0"/>
        <v>-848579</v>
      </c>
      <c r="K22" s="132"/>
    </row>
    <row r="23" spans="2:13" x14ac:dyDescent="0.25">
      <c r="B23" s="128" t="s">
        <v>19</v>
      </c>
      <c r="F23" s="129">
        <f>+F22-F9</f>
        <v>3854204.0500000045</v>
      </c>
      <c r="G23" s="129">
        <f>+G22-G9</f>
        <v>7557929</v>
      </c>
      <c r="H23" s="129">
        <f>+H22-H9</f>
        <v>7692505</v>
      </c>
      <c r="J23" s="129">
        <f t="shared" si="0"/>
        <v>134576</v>
      </c>
      <c r="K23" s="132"/>
    </row>
    <row r="24" spans="2:13" x14ac:dyDescent="0.25">
      <c r="J24" s="129">
        <f t="shared" si="0"/>
        <v>0</v>
      </c>
    </row>
    <row r="25" spans="2:13" x14ac:dyDescent="0.25">
      <c r="B25" s="128" t="s">
        <v>20</v>
      </c>
      <c r="F25" s="129">
        <f>+F23+F21</f>
        <v>6099546.0000000047</v>
      </c>
      <c r="G25" s="129">
        <f>+G23+G21</f>
        <v>10311660</v>
      </c>
      <c r="H25" s="129">
        <f>+H23+H21</f>
        <v>10446236</v>
      </c>
      <c r="J25" s="129">
        <f t="shared" si="0"/>
        <v>134576</v>
      </c>
      <c r="K25" s="132"/>
    </row>
    <row r="26" spans="2:13" x14ac:dyDescent="0.25">
      <c r="B26" s="128" t="s">
        <v>21</v>
      </c>
      <c r="F26" s="207">
        <f>+F9/F22</f>
        <v>0.23901396674056974</v>
      </c>
      <c r="G26" s="207">
        <f>+G9/G22</f>
        <v>0.24949992671682228</v>
      </c>
      <c r="H26" s="207">
        <f>+H9/H22</f>
        <v>0.16584787699341083</v>
      </c>
      <c r="J26" s="207">
        <f t="shared" si="0"/>
        <v>-8.3652049723411448E-2</v>
      </c>
      <c r="K26" s="132"/>
    </row>
  </sheetData>
  <mergeCells count="1">
    <mergeCell ref="I1:J1"/>
  </mergeCells>
  <pageMargins left="0.75" right="0.75" top="1.54" bottom="1" header="0.5" footer="0.5"/>
  <pageSetup scale="71" fitToHeight="0" orientation="portrait" verticalDpi="1200" r:id="rId1"/>
  <headerFooter alignWithMargins="0">
    <oddHeader xml:space="preserve">&amp;C&amp;"Times New Roman,Regular"Delta Natural Gas Company, Inc.
Overall Financial Summary
Forecasted Test Period 12 ME 12/31/22
Base Period 12 ME 8/31/21&amp;R&amp;"Times New Roman,Regular"Tab 54 - Schedule A
Page 1 of 1
Witness:  John B. Brown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41"/>
  <sheetViews>
    <sheetView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Y24" sqref="A1:Y24"/>
    </sheetView>
  </sheetViews>
  <sheetFormatPr defaultColWidth="9.140625" defaultRowHeight="15" x14ac:dyDescent="0.25"/>
  <cols>
    <col min="1" max="1" width="33.5703125" style="72" bestFit="1" customWidth="1"/>
    <col min="2" max="2" width="12.140625" style="72" hidden="1" customWidth="1"/>
    <col min="3" max="13" width="9.5703125" style="72" hidden="1" customWidth="1"/>
    <col min="14" max="14" width="12.28515625" style="72" bestFit="1" customWidth="1"/>
    <col min="15" max="15" width="9.5703125" style="72" bestFit="1" customWidth="1"/>
    <col min="16" max="16" width="12.85546875" style="72" customWidth="1"/>
    <col min="17" max="17" width="10.85546875" style="72" bestFit="1" customWidth="1"/>
    <col min="18" max="18" width="10.85546875" style="72" customWidth="1"/>
    <col min="19" max="19" width="10.42578125" style="72" bestFit="1" customWidth="1"/>
    <col min="20" max="20" width="10.42578125" style="72" customWidth="1"/>
    <col min="21" max="21" width="10.42578125" style="72" bestFit="1" customWidth="1"/>
    <col min="22" max="22" width="8.28515625" style="72" bestFit="1" customWidth="1"/>
    <col min="23" max="23" width="12.28515625" style="72" bestFit="1" customWidth="1"/>
    <col min="24" max="24" width="10.42578125" style="72" bestFit="1" customWidth="1"/>
    <col min="25" max="25" width="9.5703125" style="72" bestFit="1" customWidth="1"/>
    <col min="26" max="26" width="9.140625" style="72"/>
    <col min="27" max="27" width="11.85546875" style="72" bestFit="1" customWidth="1"/>
    <col min="28" max="28" width="12.5703125" style="72" bestFit="1" customWidth="1"/>
    <col min="29" max="16384" width="9.140625" style="72"/>
  </cols>
  <sheetData>
    <row r="1" spans="1:28" ht="16.5" x14ac:dyDescent="0.35">
      <c r="A1" s="92"/>
      <c r="B1" s="92" t="s">
        <v>319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06" t="s">
        <v>319</v>
      </c>
      <c r="O1" s="306"/>
      <c r="P1" s="92"/>
      <c r="Q1" s="92"/>
      <c r="R1" s="92"/>
      <c r="S1" s="92"/>
      <c r="T1" s="127" t="s">
        <v>320</v>
      </c>
      <c r="U1" s="92"/>
      <c r="V1" s="92"/>
      <c r="W1" s="92"/>
      <c r="X1" s="92" t="s">
        <v>321</v>
      </c>
      <c r="Y1" s="92"/>
    </row>
    <row r="2" spans="1:28" ht="26.25" customHeight="1" x14ac:dyDescent="0.35">
      <c r="A2" s="80"/>
      <c r="B2" s="95" t="s">
        <v>322</v>
      </c>
      <c r="C2" s="95" t="s">
        <v>323</v>
      </c>
      <c r="D2" s="95" t="s">
        <v>324</v>
      </c>
      <c r="E2" s="95" t="s">
        <v>325</v>
      </c>
      <c r="F2" s="95" t="s">
        <v>326</v>
      </c>
      <c r="G2" s="95" t="s">
        <v>327</v>
      </c>
      <c r="H2" s="95" t="s">
        <v>328</v>
      </c>
      <c r="I2" s="95" t="s">
        <v>329</v>
      </c>
      <c r="J2" s="95" t="s">
        <v>330</v>
      </c>
      <c r="K2" s="95" t="s">
        <v>331</v>
      </c>
      <c r="L2" s="95" t="s">
        <v>332</v>
      </c>
      <c r="M2" s="95" t="s">
        <v>333</v>
      </c>
      <c r="N2" s="96" t="s">
        <v>334</v>
      </c>
      <c r="O2" s="79" t="s">
        <v>335</v>
      </c>
      <c r="P2" s="79" t="s">
        <v>336</v>
      </c>
      <c r="Q2" s="104" t="s">
        <v>337</v>
      </c>
      <c r="R2" s="104" t="s">
        <v>338</v>
      </c>
      <c r="S2" s="79" t="s">
        <v>339</v>
      </c>
      <c r="T2" s="79" t="s">
        <v>340</v>
      </c>
      <c r="U2" s="79" t="s">
        <v>341</v>
      </c>
      <c r="V2" s="79" t="s">
        <v>342</v>
      </c>
      <c r="W2" s="79" t="s">
        <v>343</v>
      </c>
      <c r="X2" s="96" t="s">
        <v>344</v>
      </c>
      <c r="Y2" s="79" t="s">
        <v>345</v>
      </c>
      <c r="AA2" s="79" t="s">
        <v>346</v>
      </c>
      <c r="AB2" s="79" t="s">
        <v>347</v>
      </c>
    </row>
    <row r="3" spans="1:28" ht="26.25" customHeight="1" x14ac:dyDescent="0.25">
      <c r="A3" s="97" t="s">
        <v>348</v>
      </c>
      <c r="B3" s="98">
        <v>-3216582</v>
      </c>
      <c r="C3" s="98">
        <v>-3551419</v>
      </c>
      <c r="D3" s="98">
        <v>-3044874</v>
      </c>
      <c r="E3" s="98">
        <v>-2267835</v>
      </c>
      <c r="F3" s="98">
        <v>-1845620</v>
      </c>
      <c r="G3" s="98">
        <v>-1566655</v>
      </c>
      <c r="H3" s="98">
        <v>-1005492</v>
      </c>
      <c r="I3" s="98">
        <v>-974609</v>
      </c>
      <c r="J3" s="98">
        <v>-948380</v>
      </c>
      <c r="K3" s="98">
        <v>-991714</v>
      </c>
      <c r="L3" s="98">
        <v>-1297683</v>
      </c>
      <c r="M3" s="98">
        <v>-1951229</v>
      </c>
      <c r="N3" s="99">
        <v>-22662092</v>
      </c>
      <c r="O3" s="81">
        <v>-1286216</v>
      </c>
      <c r="P3" s="81">
        <v>-23948308</v>
      </c>
      <c r="Q3" s="81">
        <v>119852</v>
      </c>
      <c r="R3" s="81">
        <f>+P3+Q3</f>
        <v>-23828456</v>
      </c>
      <c r="S3" s="81">
        <v>-1100776.5685764046</v>
      </c>
      <c r="T3" s="81">
        <f>-'Prime Group Revenue Calc'!G22</f>
        <v>196606</v>
      </c>
      <c r="U3" s="81">
        <v>70158.35100000001</v>
      </c>
      <c r="V3" s="81"/>
      <c r="W3" s="81">
        <f>SUM(R3:V3)</f>
        <v>-24662468.217576403</v>
      </c>
      <c r="X3" s="99">
        <v>-23549385</v>
      </c>
      <c r="Y3" s="81">
        <f>+W3-X3</f>
        <v>-1113083.2175764032</v>
      </c>
    </row>
    <row r="4" spans="1:28" x14ac:dyDescent="0.25">
      <c r="A4" s="97" t="s">
        <v>349</v>
      </c>
      <c r="B4" s="98">
        <v>-1031225</v>
      </c>
      <c r="C4" s="98">
        <v>-1149303</v>
      </c>
      <c r="D4" s="98">
        <v>-987954</v>
      </c>
      <c r="E4" s="98">
        <v>-683502</v>
      </c>
      <c r="F4" s="98">
        <v>-474197</v>
      </c>
      <c r="G4" s="98">
        <v>-392450</v>
      </c>
      <c r="H4" s="98">
        <v>-258526</v>
      </c>
      <c r="I4" s="98">
        <v>-258048</v>
      </c>
      <c r="J4" s="98">
        <v>-246748</v>
      </c>
      <c r="K4" s="98">
        <v>-258069</v>
      </c>
      <c r="L4" s="98">
        <v>-325746</v>
      </c>
      <c r="M4" s="98">
        <v>-522142</v>
      </c>
      <c r="N4" s="99">
        <v>-6587910</v>
      </c>
      <c r="O4" s="81"/>
      <c r="P4" s="81">
        <v>-6587910</v>
      </c>
      <c r="Q4" s="81"/>
      <c r="R4" s="81">
        <f t="shared" ref="R4:R38" si="0">+P4+Q4</f>
        <v>-6587910</v>
      </c>
      <c r="S4" s="81">
        <v>-300175.32047881838</v>
      </c>
      <c r="T4" s="81"/>
      <c r="U4" s="81">
        <v>16762.739521182139</v>
      </c>
      <c r="V4" s="81"/>
      <c r="W4" s="81">
        <f t="shared" ref="W4:W22" si="1">SUM(R4:V4)</f>
        <v>-6871322.5809576362</v>
      </c>
      <c r="X4" s="99">
        <v>-9500383</v>
      </c>
      <c r="Y4" s="81">
        <f>+W4-X4</f>
        <v>2629060.4190423638</v>
      </c>
    </row>
    <row r="5" spans="1:28" ht="16.5" x14ac:dyDescent="0.35">
      <c r="A5" s="97" t="s">
        <v>350</v>
      </c>
      <c r="B5" s="90">
        <v>-1206790</v>
      </c>
      <c r="C5" s="90">
        <v>-1214923</v>
      </c>
      <c r="D5" s="90">
        <v>-1185678</v>
      </c>
      <c r="E5" s="90">
        <v>-834585</v>
      </c>
      <c r="F5" s="90">
        <v>-642338</v>
      </c>
      <c r="G5" s="90">
        <v>-572701</v>
      </c>
      <c r="H5" s="90">
        <v>-392498</v>
      </c>
      <c r="I5" s="90">
        <v>-364943</v>
      </c>
      <c r="J5" s="90">
        <v>-342740</v>
      </c>
      <c r="K5" s="90">
        <v>-368853</v>
      </c>
      <c r="L5" s="90">
        <v>-475798</v>
      </c>
      <c r="M5" s="90">
        <v>-679112</v>
      </c>
      <c r="N5" s="91">
        <v>-8280960</v>
      </c>
      <c r="O5" s="83"/>
      <c r="P5" s="83">
        <v>-8280960</v>
      </c>
      <c r="Q5" s="83">
        <v>0</v>
      </c>
      <c r="R5" s="83">
        <f t="shared" si="0"/>
        <v>-8280960</v>
      </c>
      <c r="S5" s="83">
        <v>-33433.699999999953</v>
      </c>
      <c r="T5" s="83">
        <v>0</v>
      </c>
      <c r="U5" s="83">
        <v>0</v>
      </c>
      <c r="V5" s="83">
        <v>0</v>
      </c>
      <c r="W5" s="81">
        <f t="shared" si="1"/>
        <v>-8314393.7000000002</v>
      </c>
      <c r="X5" s="91">
        <v>-5886670</v>
      </c>
      <c r="Y5" s="81">
        <f>+W5-X5</f>
        <v>-2427723.7000000002</v>
      </c>
    </row>
    <row r="6" spans="1:28" x14ac:dyDescent="0.25">
      <c r="A6" s="97" t="s">
        <v>351</v>
      </c>
      <c r="B6" s="98">
        <v>-5454598</v>
      </c>
      <c r="C6" s="98">
        <v>-5915644</v>
      </c>
      <c r="D6" s="98">
        <v>-5218506</v>
      </c>
      <c r="E6" s="98">
        <v>-3785922</v>
      </c>
      <c r="F6" s="98">
        <v>-2962155</v>
      </c>
      <c r="G6" s="98">
        <v>-2531807</v>
      </c>
      <c r="H6" s="98">
        <v>-1656516</v>
      </c>
      <c r="I6" s="98">
        <v>-1597600</v>
      </c>
      <c r="J6" s="98">
        <v>-1537868</v>
      </c>
      <c r="K6" s="98">
        <v>-1618635</v>
      </c>
      <c r="L6" s="98">
        <v>-2099227</v>
      </c>
      <c r="M6" s="98">
        <v>-3152483</v>
      </c>
      <c r="N6" s="98">
        <f>SUM(N3:N5)</f>
        <v>-37530962</v>
      </c>
      <c r="O6" s="98">
        <f>SUM(O3:O5)</f>
        <v>-1286216</v>
      </c>
      <c r="P6" s="98">
        <f>SUM(P3:P5)</f>
        <v>-38817178</v>
      </c>
      <c r="Q6" s="98">
        <f>SUM(Q3:Q5)</f>
        <v>119852</v>
      </c>
      <c r="R6" s="81">
        <f t="shared" si="0"/>
        <v>-38697326</v>
      </c>
      <c r="S6" s="98">
        <f>SUM(S3:S5)</f>
        <v>-1434385.5890552229</v>
      </c>
      <c r="T6" s="98">
        <f>SUM(T3:T5)</f>
        <v>196606</v>
      </c>
      <c r="U6" s="98">
        <f>SUM(U3:U5)</f>
        <v>86921.090521182152</v>
      </c>
      <c r="V6" s="98">
        <f>SUM(V3:V5)</f>
        <v>0</v>
      </c>
      <c r="W6" s="81">
        <f t="shared" si="1"/>
        <v>-39848184.498534046</v>
      </c>
      <c r="X6" s="98">
        <f>SUM(X3:X5)</f>
        <v>-38936438</v>
      </c>
      <c r="Y6" s="81"/>
    </row>
    <row r="7" spans="1:28" ht="16.5" x14ac:dyDescent="0.35">
      <c r="A7" s="97" t="s">
        <v>352</v>
      </c>
      <c r="B7" s="90">
        <v>221059</v>
      </c>
      <c r="C7" s="90">
        <v>221189</v>
      </c>
      <c r="D7" s="90">
        <v>222223</v>
      </c>
      <c r="E7" s="90">
        <v>221218</v>
      </c>
      <c r="F7" s="90">
        <v>220671</v>
      </c>
      <c r="G7" s="90">
        <v>216037</v>
      </c>
      <c r="H7" s="90">
        <v>213501</v>
      </c>
      <c r="I7" s="90">
        <v>211785</v>
      </c>
      <c r="J7" s="90">
        <v>211392</v>
      </c>
      <c r="K7" s="90">
        <v>212084</v>
      </c>
      <c r="L7" s="90">
        <v>215785</v>
      </c>
      <c r="M7" s="90">
        <v>220492</v>
      </c>
      <c r="N7" s="91">
        <v>2382636</v>
      </c>
      <c r="O7" s="81"/>
      <c r="P7" s="81">
        <f>+O7+N7</f>
        <v>2382636</v>
      </c>
      <c r="Q7" s="83">
        <v>0</v>
      </c>
      <c r="R7" s="83">
        <f t="shared" si="0"/>
        <v>2382636</v>
      </c>
      <c r="S7" s="83">
        <v>0</v>
      </c>
      <c r="T7" s="83">
        <v>0</v>
      </c>
      <c r="U7" s="83">
        <v>0</v>
      </c>
      <c r="V7" s="83">
        <v>0</v>
      </c>
      <c r="W7" s="81">
        <f t="shared" si="1"/>
        <v>2382636</v>
      </c>
      <c r="X7" s="91">
        <v>2699420</v>
      </c>
      <c r="Y7" s="81">
        <f t="shared" ref="Y7:Y18" si="2">+W7-X7</f>
        <v>-316784</v>
      </c>
    </row>
    <row r="8" spans="1:28" x14ac:dyDescent="0.25">
      <c r="A8" s="97" t="s">
        <v>353</v>
      </c>
      <c r="B8" s="98">
        <v>-5233539</v>
      </c>
      <c r="C8" s="98">
        <v>-5694455</v>
      </c>
      <c r="D8" s="98">
        <v>-4996283</v>
      </c>
      <c r="E8" s="98">
        <v>-3564704</v>
      </c>
      <c r="F8" s="98">
        <v>-2741484</v>
      </c>
      <c r="G8" s="98">
        <v>-2315770</v>
      </c>
      <c r="H8" s="98">
        <v>-1443016</v>
      </c>
      <c r="I8" s="98">
        <v>-1385815</v>
      </c>
      <c r="J8" s="98">
        <v>-1326476</v>
      </c>
      <c r="K8" s="98">
        <v>-1406551</v>
      </c>
      <c r="L8" s="98">
        <v>-1883442</v>
      </c>
      <c r="M8" s="98">
        <v>-2931991</v>
      </c>
      <c r="N8" s="98">
        <f>+N7+N6</f>
        <v>-35148326</v>
      </c>
      <c r="O8" s="98">
        <f>+O7+O6</f>
        <v>-1286216</v>
      </c>
      <c r="P8" s="98">
        <f>+P7+P6</f>
        <v>-36434542</v>
      </c>
      <c r="Q8" s="98">
        <f>+Q7+Q6</f>
        <v>119852</v>
      </c>
      <c r="R8" s="81">
        <f t="shared" si="0"/>
        <v>-36314690</v>
      </c>
      <c r="S8" s="98">
        <f>+S7+S6</f>
        <v>-1434385.5890552229</v>
      </c>
      <c r="T8" s="98">
        <f>+T7+T6</f>
        <v>196606</v>
      </c>
      <c r="U8" s="98">
        <f>+U7+U6</f>
        <v>86921.090521182152</v>
      </c>
      <c r="V8" s="98">
        <f>+V7+V6</f>
        <v>0</v>
      </c>
      <c r="W8" s="81">
        <f t="shared" si="1"/>
        <v>-37465548.498534046</v>
      </c>
      <c r="X8" s="98">
        <f>+X7+X6</f>
        <v>-36237018</v>
      </c>
      <c r="Y8" s="98"/>
    </row>
    <row r="9" spans="1:28" x14ac:dyDescent="0.2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1"/>
      <c r="P9" s="81" t="s">
        <v>354</v>
      </c>
      <c r="Q9" s="81"/>
      <c r="R9" s="81"/>
      <c r="S9" s="81"/>
      <c r="T9" s="81"/>
      <c r="U9" s="81"/>
      <c r="V9" s="81"/>
      <c r="W9" s="81"/>
      <c r="X9" s="98"/>
      <c r="Y9" s="81"/>
    </row>
    <row r="10" spans="1:28" x14ac:dyDescent="0.25">
      <c r="A10" s="97" t="s">
        <v>355</v>
      </c>
      <c r="B10" s="98">
        <v>-16247</v>
      </c>
      <c r="C10" s="98">
        <v>-16169</v>
      </c>
      <c r="D10" s="98">
        <v>-11762</v>
      </c>
      <c r="E10" s="98">
        <v>-8465</v>
      </c>
      <c r="F10" s="98">
        <v>-6199</v>
      </c>
      <c r="G10" s="98">
        <v>-3975</v>
      </c>
      <c r="H10" s="98">
        <v>-3929</v>
      </c>
      <c r="I10" s="98">
        <v>-3931</v>
      </c>
      <c r="J10" s="98">
        <v>-4073</v>
      </c>
      <c r="K10" s="98">
        <v>-5832</v>
      </c>
      <c r="L10" s="98">
        <v>-9822</v>
      </c>
      <c r="M10" s="98">
        <v>-17721</v>
      </c>
      <c r="N10" s="99">
        <v>-108126</v>
      </c>
      <c r="O10" s="81"/>
      <c r="P10" s="81">
        <v>-108126</v>
      </c>
      <c r="Q10" s="81"/>
      <c r="R10" s="81">
        <f t="shared" si="0"/>
        <v>-108126</v>
      </c>
      <c r="S10" s="81"/>
      <c r="T10" s="81"/>
      <c r="U10" s="81"/>
      <c r="V10" s="81"/>
      <c r="W10" s="81">
        <f t="shared" si="1"/>
        <v>-108126</v>
      </c>
      <c r="X10" s="99">
        <v>-114098</v>
      </c>
      <c r="Y10" s="81">
        <f t="shared" si="2"/>
        <v>5972</v>
      </c>
    </row>
    <row r="11" spans="1:28" x14ac:dyDescent="0.25">
      <c r="A11" s="97" t="s">
        <v>356</v>
      </c>
      <c r="B11" s="98">
        <v>-382099</v>
      </c>
      <c r="C11" s="98">
        <v>-384585</v>
      </c>
      <c r="D11" s="98">
        <v>-327795</v>
      </c>
      <c r="E11" s="98">
        <v>-286414</v>
      </c>
      <c r="F11" s="98">
        <v>-280758</v>
      </c>
      <c r="G11" s="98">
        <v>-272427</v>
      </c>
      <c r="H11" s="98">
        <v>-251116</v>
      </c>
      <c r="I11" s="98">
        <v>-279275</v>
      </c>
      <c r="J11" s="98">
        <v>-286685</v>
      </c>
      <c r="K11" s="98">
        <v>-335342</v>
      </c>
      <c r="L11" s="98">
        <v>-387244</v>
      </c>
      <c r="M11" s="98">
        <v>-411085</v>
      </c>
      <c r="N11" s="99">
        <v>-3884825</v>
      </c>
      <c r="O11" s="81"/>
      <c r="P11" s="81">
        <v>-3884825</v>
      </c>
      <c r="Q11" s="81"/>
      <c r="R11" s="81">
        <f t="shared" si="0"/>
        <v>-3884825</v>
      </c>
      <c r="S11" s="81"/>
      <c r="T11" s="81"/>
      <c r="U11" s="81"/>
      <c r="V11" s="81"/>
      <c r="W11" s="81">
        <f t="shared" si="1"/>
        <v>-3884825</v>
      </c>
      <c r="X11" s="99">
        <v>-4243148</v>
      </c>
      <c r="Y11" s="81">
        <f t="shared" si="2"/>
        <v>358323</v>
      </c>
    </row>
    <row r="12" spans="1:28" x14ac:dyDescent="0.25">
      <c r="A12" s="97" t="s">
        <v>357</v>
      </c>
      <c r="B12" s="98">
        <v>-124</v>
      </c>
      <c r="C12" s="98">
        <v>-124</v>
      </c>
      <c r="D12" s="98">
        <v>-111</v>
      </c>
      <c r="E12" s="98">
        <v>-108</v>
      </c>
      <c r="F12" s="98">
        <v>-115</v>
      </c>
      <c r="G12" s="98">
        <v>-106</v>
      </c>
      <c r="H12" s="98">
        <v>-106</v>
      </c>
      <c r="I12" s="98">
        <v>-106</v>
      </c>
      <c r="J12" s="98">
        <v>-106</v>
      </c>
      <c r="K12" s="98">
        <v>-107</v>
      </c>
      <c r="L12" s="98">
        <v>-141</v>
      </c>
      <c r="M12" s="98">
        <v>-221</v>
      </c>
      <c r="N12" s="99">
        <v>-1477</v>
      </c>
      <c r="O12" s="81"/>
      <c r="P12" s="81">
        <v>-1477</v>
      </c>
      <c r="Q12" s="81"/>
      <c r="R12" s="81">
        <f t="shared" si="0"/>
        <v>-1477</v>
      </c>
      <c r="S12" s="81"/>
      <c r="T12" s="81"/>
      <c r="U12" s="81"/>
      <c r="V12" s="81"/>
      <c r="W12" s="81">
        <f t="shared" si="1"/>
        <v>-1477</v>
      </c>
      <c r="X12" s="99">
        <v>-1676</v>
      </c>
      <c r="Y12" s="81">
        <f t="shared" si="2"/>
        <v>199</v>
      </c>
    </row>
    <row r="13" spans="1:28" x14ac:dyDescent="0.25">
      <c r="A13" s="97" t="s">
        <v>352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>
        <v>224800</v>
      </c>
      <c r="O13" s="81"/>
      <c r="P13" s="81">
        <f>+N13+O13</f>
        <v>224800</v>
      </c>
      <c r="Q13" s="81"/>
      <c r="R13" s="81">
        <f t="shared" si="0"/>
        <v>224800</v>
      </c>
      <c r="S13" s="81"/>
      <c r="T13" s="81"/>
      <c r="U13" s="81"/>
      <c r="V13" s="81"/>
      <c r="W13" s="81">
        <f t="shared" si="1"/>
        <v>224800</v>
      </c>
      <c r="X13" s="99">
        <v>0</v>
      </c>
      <c r="Y13" s="81">
        <f t="shared" ref="Y13" si="3">+W13-X13</f>
        <v>224800</v>
      </c>
    </row>
    <row r="14" spans="1:28" ht="16.5" x14ac:dyDescent="0.35">
      <c r="A14" s="97" t="s">
        <v>358</v>
      </c>
      <c r="B14" s="90">
        <v>-143756</v>
      </c>
      <c r="C14" s="90">
        <v>-144126</v>
      </c>
      <c r="D14" s="90">
        <v>-98876</v>
      </c>
      <c r="E14" s="90">
        <v>-89864</v>
      </c>
      <c r="F14" s="90">
        <v>-74596</v>
      </c>
      <c r="G14" s="90">
        <v>-67125</v>
      </c>
      <c r="H14" s="90">
        <v>-65507</v>
      </c>
      <c r="I14" s="90">
        <v>-71082</v>
      </c>
      <c r="J14" s="90">
        <v>-71670</v>
      </c>
      <c r="K14" s="90">
        <v>-90237</v>
      </c>
      <c r="L14" s="90">
        <v>-127206</v>
      </c>
      <c r="M14" s="90">
        <v>-164756</v>
      </c>
      <c r="N14" s="91">
        <v>-1208800</v>
      </c>
      <c r="O14" s="81"/>
      <c r="P14" s="83">
        <v>-1208800</v>
      </c>
      <c r="Q14" s="83"/>
      <c r="R14" s="83">
        <f t="shared" si="0"/>
        <v>-1208800</v>
      </c>
      <c r="S14" s="81"/>
      <c r="T14" s="81"/>
      <c r="U14" s="81"/>
      <c r="V14" s="83">
        <v>-459042.85642139456</v>
      </c>
      <c r="W14" s="81">
        <f t="shared" si="1"/>
        <v>-1667842.8564213945</v>
      </c>
      <c r="X14" s="91">
        <v>-1378573</v>
      </c>
      <c r="Y14" s="81">
        <f t="shared" si="2"/>
        <v>-289269.85642139451</v>
      </c>
    </row>
    <row r="15" spans="1:28" x14ac:dyDescent="0.25">
      <c r="A15" s="97" t="s">
        <v>359</v>
      </c>
      <c r="B15" s="84">
        <v>-542226</v>
      </c>
      <c r="C15" s="84">
        <v>-545005</v>
      </c>
      <c r="D15" s="84">
        <v>-438545</v>
      </c>
      <c r="E15" s="84">
        <v>-384850</v>
      </c>
      <c r="F15" s="84">
        <v>-361668</v>
      </c>
      <c r="G15" s="84">
        <v>-343633</v>
      </c>
      <c r="H15" s="84">
        <v>-320658</v>
      </c>
      <c r="I15" s="84">
        <v>-354394</v>
      </c>
      <c r="J15" s="84">
        <v>-362534</v>
      </c>
      <c r="K15" s="84">
        <v>-431518</v>
      </c>
      <c r="L15" s="84">
        <v>-524413</v>
      </c>
      <c r="M15" s="84">
        <v>-593783</v>
      </c>
      <c r="N15" s="84">
        <f>SUM(N10:N14)</f>
        <v>-4978428</v>
      </c>
      <c r="O15" s="84">
        <f>SUM(O10:O14)</f>
        <v>0</v>
      </c>
      <c r="P15" s="84">
        <f>SUM(P10:P14)</f>
        <v>-4978428</v>
      </c>
      <c r="Q15" s="84"/>
      <c r="R15" s="81">
        <f t="shared" si="0"/>
        <v>-4978428</v>
      </c>
      <c r="S15" s="84">
        <f>SUM(S10:S14)</f>
        <v>0</v>
      </c>
      <c r="T15" s="84">
        <f>SUM(T10:T14)</f>
        <v>0</v>
      </c>
      <c r="U15" s="84">
        <f>SUM(U10:U14)</f>
        <v>0</v>
      </c>
      <c r="V15" s="84">
        <f>SUM(V10:V14)</f>
        <v>-459042.85642139456</v>
      </c>
      <c r="W15" s="81">
        <f t="shared" si="1"/>
        <v>-5437470.8564213943</v>
      </c>
      <c r="X15" s="84">
        <f>SUM(X10:X14)</f>
        <v>-5737495</v>
      </c>
      <c r="Y15" s="84"/>
    </row>
    <row r="16" spans="1:28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1" t="s">
        <v>354</v>
      </c>
      <c r="Q16" s="81"/>
      <c r="R16" s="81"/>
      <c r="S16" s="85"/>
      <c r="T16" s="85"/>
      <c r="U16" s="85"/>
      <c r="V16" s="85"/>
      <c r="W16" s="81"/>
      <c r="X16" s="84"/>
      <c r="Y16" s="81"/>
    </row>
    <row r="17" spans="1:28" x14ac:dyDescent="0.25">
      <c r="A17" s="97" t="s">
        <v>360</v>
      </c>
      <c r="B17" s="98">
        <v>-93783</v>
      </c>
      <c r="C17" s="98">
        <v>-94243</v>
      </c>
      <c r="D17" s="98">
        <v>-69077</v>
      </c>
      <c r="E17" s="98">
        <v>-118719</v>
      </c>
      <c r="F17" s="98">
        <v>-81598</v>
      </c>
      <c r="G17" s="98">
        <v>-56386</v>
      </c>
      <c r="H17" s="98">
        <v>-58236</v>
      </c>
      <c r="I17" s="98">
        <v>-73915</v>
      </c>
      <c r="J17" s="98">
        <v>-85089</v>
      </c>
      <c r="K17" s="98">
        <v>-80070</v>
      </c>
      <c r="L17" s="98">
        <v>-68821</v>
      </c>
      <c r="M17" s="98">
        <v>-49616</v>
      </c>
      <c r="N17" s="99">
        <v>-929552</v>
      </c>
      <c r="O17" s="81"/>
      <c r="P17" s="81">
        <v>-929552</v>
      </c>
      <c r="Q17" s="81"/>
      <c r="R17" s="81">
        <f t="shared" si="0"/>
        <v>-929552</v>
      </c>
      <c r="S17" s="81"/>
      <c r="T17" s="81"/>
      <c r="U17" s="81"/>
      <c r="V17" s="81"/>
      <c r="W17" s="81">
        <f t="shared" si="1"/>
        <v>-929552</v>
      </c>
      <c r="X17" s="99">
        <v>-1021911</v>
      </c>
      <c r="Y17" s="81">
        <f t="shared" si="2"/>
        <v>92359</v>
      </c>
    </row>
    <row r="18" spans="1:28" ht="16.5" x14ac:dyDescent="0.35">
      <c r="A18" s="97" t="s">
        <v>358</v>
      </c>
      <c r="B18" s="90">
        <v>-207639</v>
      </c>
      <c r="C18" s="90">
        <v>-154133</v>
      </c>
      <c r="D18" s="90">
        <v>-163794</v>
      </c>
      <c r="E18" s="90">
        <v>-124345</v>
      </c>
      <c r="F18" s="90">
        <v>-128188</v>
      </c>
      <c r="G18" s="90">
        <v>-123978</v>
      </c>
      <c r="H18" s="90">
        <v>-128059</v>
      </c>
      <c r="I18" s="90">
        <v>-128058</v>
      </c>
      <c r="J18" s="90">
        <v>-123961</v>
      </c>
      <c r="K18" s="90">
        <v>-128229</v>
      </c>
      <c r="L18" s="90">
        <v>-124681</v>
      </c>
      <c r="M18" s="90">
        <v>-235107</v>
      </c>
      <c r="N18" s="91">
        <v>-1770171</v>
      </c>
      <c r="O18" s="81"/>
      <c r="P18" s="83">
        <v>-1770171</v>
      </c>
      <c r="Q18" s="83"/>
      <c r="R18" s="83">
        <f t="shared" si="0"/>
        <v>-1770171</v>
      </c>
      <c r="S18" s="81"/>
      <c r="T18" s="81"/>
      <c r="U18" s="81"/>
      <c r="W18" s="81">
        <f t="shared" si="1"/>
        <v>-1770171</v>
      </c>
      <c r="X18" s="91">
        <v>-2335387</v>
      </c>
      <c r="Y18" s="81">
        <f t="shared" si="2"/>
        <v>565216</v>
      </c>
    </row>
    <row r="19" spans="1:28" ht="16.5" x14ac:dyDescent="0.35">
      <c r="A19" s="84" t="s">
        <v>361</v>
      </c>
      <c r="B19" s="86">
        <v>-301422</v>
      </c>
      <c r="C19" s="86">
        <v>-248376</v>
      </c>
      <c r="D19" s="86">
        <v>-232872</v>
      </c>
      <c r="E19" s="86">
        <v>-243064</v>
      </c>
      <c r="F19" s="86">
        <v>-209786</v>
      </c>
      <c r="G19" s="86">
        <v>-180363</v>
      </c>
      <c r="H19" s="86">
        <v>-186294</v>
      </c>
      <c r="I19" s="86">
        <v>-201973</v>
      </c>
      <c r="J19" s="86">
        <v>-209050</v>
      </c>
      <c r="K19" s="86">
        <v>-208299</v>
      </c>
      <c r="L19" s="86">
        <v>-193501</v>
      </c>
      <c r="M19" s="86">
        <v>-284723</v>
      </c>
      <c r="N19" s="86">
        <v>-2699723</v>
      </c>
      <c r="O19" s="86">
        <v>0</v>
      </c>
      <c r="P19" s="83">
        <v>-2699723</v>
      </c>
      <c r="Q19" s="83"/>
      <c r="R19" s="83">
        <f t="shared" si="0"/>
        <v>-2699723</v>
      </c>
      <c r="S19" s="85"/>
      <c r="T19" s="85"/>
      <c r="U19" s="85"/>
      <c r="V19" s="85"/>
      <c r="W19" s="81">
        <f t="shared" si="1"/>
        <v>-2699723</v>
      </c>
      <c r="X19" s="86">
        <v>-3357298</v>
      </c>
      <c r="Y19" s="81"/>
    </row>
    <row r="20" spans="1:28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1" t="s">
        <v>354</v>
      </c>
      <c r="Q20" s="81"/>
      <c r="R20" s="81"/>
      <c r="S20" s="85"/>
      <c r="T20" s="85"/>
      <c r="U20" s="85"/>
      <c r="V20" s="85"/>
      <c r="W20" s="81"/>
      <c r="X20" s="84"/>
      <c r="Y20" s="81"/>
    </row>
    <row r="21" spans="1:28" ht="16.5" x14ac:dyDescent="0.35">
      <c r="A21" s="84" t="s">
        <v>362</v>
      </c>
      <c r="B21" s="87">
        <v>-6077187</v>
      </c>
      <c r="C21" s="87">
        <v>-6487836</v>
      </c>
      <c r="D21" s="87">
        <v>-5667700</v>
      </c>
      <c r="E21" s="87">
        <v>-4192618</v>
      </c>
      <c r="F21" s="87">
        <v>-3312939</v>
      </c>
      <c r="G21" s="87">
        <v>-2839766</v>
      </c>
      <c r="H21" s="87">
        <v>-1949968</v>
      </c>
      <c r="I21" s="87">
        <v>-1942183</v>
      </c>
      <c r="J21" s="87">
        <v>-1898060</v>
      </c>
      <c r="K21" s="87">
        <v>-2046368</v>
      </c>
      <c r="L21" s="87">
        <v>-2601355</v>
      </c>
      <c r="M21" s="87">
        <v>-3810497</v>
      </c>
      <c r="N21" s="84">
        <f>+N19+N15+N8</f>
        <v>-42826477</v>
      </c>
      <c r="O21" s="84">
        <f>+O19+O15+O8</f>
        <v>-1286216</v>
      </c>
      <c r="P21" s="84">
        <f>+P19+P15+P8</f>
        <v>-44112693</v>
      </c>
      <c r="Q21" s="84">
        <f>+Q19+Q15+Q8</f>
        <v>119852</v>
      </c>
      <c r="R21" s="81">
        <f t="shared" si="0"/>
        <v>-43992841</v>
      </c>
      <c r="S21" s="84">
        <f>+S19+S15+S8</f>
        <v>-1434385.5890552229</v>
      </c>
      <c r="T21" s="84">
        <f>+T19+T15+T8</f>
        <v>196606</v>
      </c>
      <c r="U21" s="84">
        <f>+U19+U15+U8</f>
        <v>86921.090521182152</v>
      </c>
      <c r="V21" s="84">
        <f>+V19+V15+V8</f>
        <v>-459042.85642139456</v>
      </c>
      <c r="W21" s="81">
        <f t="shared" si="1"/>
        <v>-45602742.354955442</v>
      </c>
      <c r="X21" s="84">
        <f>+X19+X15+X8</f>
        <v>-45331811</v>
      </c>
      <c r="Y21" s="81"/>
      <c r="AB21" s="124"/>
    </row>
    <row r="22" spans="1:28" ht="16.5" x14ac:dyDescent="0.35">
      <c r="A22" s="92" t="s">
        <v>363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100">
        <v>-125705</v>
      </c>
      <c r="O22" s="100">
        <v>-7433</v>
      </c>
      <c r="P22" s="100">
        <f>+O22+N22</f>
        <v>-133138</v>
      </c>
      <c r="Q22" s="100">
        <v>0</v>
      </c>
      <c r="R22" s="83">
        <f t="shared" si="0"/>
        <v>-133138</v>
      </c>
      <c r="S22" s="100">
        <v>50718</v>
      </c>
      <c r="T22" s="100">
        <v>0</v>
      </c>
      <c r="U22" s="100"/>
      <c r="V22" s="100"/>
      <c r="W22" s="81">
        <f t="shared" si="1"/>
        <v>-82420</v>
      </c>
      <c r="X22" s="100">
        <v>-82420</v>
      </c>
      <c r="Y22" s="81">
        <f t="shared" ref="Y22" si="4">+W22-X22</f>
        <v>0</v>
      </c>
    </row>
    <row r="23" spans="1:28" x14ac:dyDescent="0.25">
      <c r="A23" s="92" t="s">
        <v>364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1">
        <f t="shared" si="0"/>
        <v>0</v>
      </c>
      <c r="S23" s="92"/>
      <c r="T23" s="92"/>
      <c r="U23" s="92"/>
      <c r="V23" s="92"/>
      <c r="W23" s="93" t="s">
        <v>365</v>
      </c>
      <c r="X23" s="92"/>
      <c r="Y23" s="81"/>
    </row>
    <row r="24" spans="1:28" x14ac:dyDescent="0.25">
      <c r="A24" s="76" t="s">
        <v>366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>
        <f>+N22+N21</f>
        <v>-42952182</v>
      </c>
      <c r="O24" s="77">
        <f>+O22+O21</f>
        <v>-1293649</v>
      </c>
      <c r="P24" s="77">
        <f>+P22+P21</f>
        <v>-44245831</v>
      </c>
      <c r="Q24" s="77">
        <f>+Q22+Q21</f>
        <v>119852</v>
      </c>
      <c r="R24" s="107">
        <f t="shared" si="0"/>
        <v>-44125979</v>
      </c>
      <c r="S24" s="77">
        <f t="shared" ref="S24:X24" si="5">+S22+S21</f>
        <v>-1383667.5890552229</v>
      </c>
      <c r="T24" s="77">
        <f t="shared" si="5"/>
        <v>196606</v>
      </c>
      <c r="U24" s="77">
        <f t="shared" si="5"/>
        <v>86921.090521182152</v>
      </c>
      <c r="V24" s="77">
        <f t="shared" si="5"/>
        <v>-459042.85642139456</v>
      </c>
      <c r="W24" s="77">
        <f t="shared" si="5"/>
        <v>-45685162.354955442</v>
      </c>
      <c r="X24" s="77">
        <f t="shared" si="5"/>
        <v>-45414231</v>
      </c>
      <c r="Y24" s="78">
        <f>SUM(Y3:Y22)</f>
        <v>-270931.3549554341</v>
      </c>
      <c r="AA24" s="106"/>
    </row>
    <row r="25" spans="1:28" x14ac:dyDescent="0.25">
      <c r="A25" s="94" t="s">
        <v>367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81">
        <f t="shared" si="0"/>
        <v>0</v>
      </c>
      <c r="S25" s="92"/>
      <c r="T25" s="92"/>
      <c r="U25" s="92"/>
      <c r="V25" s="92"/>
      <c r="W25" s="92"/>
      <c r="X25" s="92"/>
      <c r="Y25" s="102"/>
    </row>
    <row r="26" spans="1:28" x14ac:dyDescent="0.25">
      <c r="A26" s="94" t="s">
        <v>368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>
        <v>-517676</v>
      </c>
      <c r="Q26" s="92"/>
      <c r="R26" s="81"/>
      <c r="S26" s="92"/>
      <c r="T26" s="92"/>
      <c r="U26" s="92"/>
      <c r="V26" s="92"/>
      <c r="W26" s="92"/>
      <c r="X26" s="92">
        <v>-332509</v>
      </c>
      <c r="Y26" s="102"/>
    </row>
    <row r="27" spans="1:28" x14ac:dyDescent="0.25">
      <c r="A27" s="94" t="s">
        <v>369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>
        <v>-171664</v>
      </c>
      <c r="Q27" s="92"/>
      <c r="R27" s="81"/>
      <c r="S27" s="92"/>
      <c r="T27" s="92"/>
      <c r="U27" s="92"/>
      <c r="V27" s="92"/>
      <c r="W27" s="92"/>
      <c r="X27" s="92">
        <v>-442306</v>
      </c>
      <c r="Y27" s="102"/>
    </row>
    <row r="28" spans="1:28" x14ac:dyDescent="0.25">
      <c r="A28" s="94" t="s">
        <v>370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>
        <v>-257287</v>
      </c>
      <c r="Q28" s="92"/>
      <c r="R28" s="81"/>
      <c r="S28" s="92"/>
      <c r="T28" s="92"/>
      <c r="U28" s="92"/>
      <c r="V28" s="92"/>
      <c r="W28" s="92"/>
      <c r="X28" s="92">
        <v>277527</v>
      </c>
      <c r="Y28" s="102"/>
    </row>
    <row r="29" spans="1:28" ht="16.5" x14ac:dyDescent="0.35">
      <c r="A29" s="94" t="s">
        <v>371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100">
        <v>-161</v>
      </c>
      <c r="Q29" s="100"/>
      <c r="R29" s="83"/>
      <c r="S29" s="100"/>
      <c r="T29" s="100"/>
      <c r="U29" s="100"/>
      <c r="V29" s="100"/>
      <c r="W29" s="100"/>
      <c r="X29" s="100" t="e">
        <f>-#REF!</f>
        <v>#REF!</v>
      </c>
      <c r="Y29" s="102"/>
    </row>
    <row r="30" spans="1:28" ht="16.5" x14ac:dyDescent="0.35">
      <c r="A30" s="94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01">
        <f>SUM(P24:P29)</f>
        <v>-45192619</v>
      </c>
      <c r="Q30" s="101"/>
      <c r="R30" s="81"/>
      <c r="S30" s="92"/>
      <c r="T30" s="92"/>
      <c r="U30" s="92"/>
      <c r="V30" s="92"/>
      <c r="W30" s="92"/>
      <c r="X30" s="101" t="e">
        <f>SUM(X24:X29)</f>
        <v>#REF!</v>
      </c>
      <c r="Y30" s="102"/>
    </row>
    <row r="31" spans="1:28" ht="16.5" x14ac:dyDescent="0.35">
      <c r="A31" s="94" t="s">
        <v>372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101">
        <v>-45192620</v>
      </c>
      <c r="Q31" s="101"/>
      <c r="R31" s="81"/>
      <c r="S31" s="92"/>
      <c r="T31" s="92"/>
      <c r="U31" s="92"/>
      <c r="V31" s="92"/>
      <c r="W31" s="92"/>
      <c r="X31" s="101">
        <v>-45912763</v>
      </c>
      <c r="Y31" s="102"/>
    </row>
    <row r="32" spans="1:28" x14ac:dyDescent="0.25">
      <c r="A32" s="88" t="s">
        <v>347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>
        <f>+P30-P31</f>
        <v>1</v>
      </c>
      <c r="Q32" s="89"/>
      <c r="R32" s="108"/>
      <c r="S32" s="89"/>
      <c r="T32" s="89"/>
      <c r="U32" s="89"/>
      <c r="V32" s="89"/>
      <c r="W32" s="89"/>
      <c r="X32" s="89" t="e">
        <f>+X30-X31</f>
        <v>#REF!</v>
      </c>
      <c r="Y32" s="103"/>
    </row>
    <row r="33" spans="1:28" ht="8.25" customHeight="1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81">
        <f t="shared" si="0"/>
        <v>0</v>
      </c>
      <c r="S33" s="92"/>
      <c r="T33" s="92"/>
      <c r="U33" s="92"/>
      <c r="V33" s="92"/>
      <c r="W33" s="92"/>
      <c r="X33" s="92"/>
      <c r="Y33" s="81"/>
    </row>
    <row r="34" spans="1:28" x14ac:dyDescent="0.25">
      <c r="A34" s="76" t="s">
        <v>366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>
        <f>+N24</f>
        <v>-42952182</v>
      </c>
      <c r="O34" s="77">
        <f t="shared" ref="O34:Y34" si="6">+O24</f>
        <v>-1293649</v>
      </c>
      <c r="P34" s="77">
        <f t="shared" si="6"/>
        <v>-44245831</v>
      </c>
      <c r="Q34" s="77">
        <f t="shared" si="6"/>
        <v>119852</v>
      </c>
      <c r="R34" s="107">
        <f t="shared" si="0"/>
        <v>-44125979</v>
      </c>
      <c r="S34" s="77">
        <f t="shared" si="6"/>
        <v>-1383667.5890552229</v>
      </c>
      <c r="T34" s="77"/>
      <c r="U34" s="77">
        <f t="shared" si="6"/>
        <v>86921.090521182152</v>
      </c>
      <c r="V34" s="77">
        <f t="shared" si="6"/>
        <v>-459042.85642139456</v>
      </c>
      <c r="W34" s="77">
        <f t="shared" si="6"/>
        <v>-45685162.354955442</v>
      </c>
      <c r="X34" s="77">
        <f t="shared" si="6"/>
        <v>-45414231</v>
      </c>
      <c r="Y34" s="78">
        <f t="shared" si="6"/>
        <v>-270931.3549554341</v>
      </c>
    </row>
    <row r="35" spans="1:28" ht="16.5" x14ac:dyDescent="0.35">
      <c r="A35" s="94" t="s">
        <v>373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81">
        <f t="shared" si="0"/>
        <v>0</v>
      </c>
      <c r="S35" s="92"/>
      <c r="T35" s="92"/>
      <c r="U35" s="92"/>
      <c r="V35" s="92"/>
      <c r="W35" s="100" t="e">
        <f>-'Gas Cost'!E30</f>
        <v>#REF!</v>
      </c>
      <c r="X35" s="92"/>
      <c r="Y35" s="82"/>
    </row>
    <row r="36" spans="1:28" ht="16.5" x14ac:dyDescent="0.35">
      <c r="A36" s="94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81">
        <f t="shared" si="0"/>
        <v>0</v>
      </c>
      <c r="S36" s="92"/>
      <c r="T36" s="92"/>
      <c r="U36" s="92"/>
      <c r="V36" s="92"/>
      <c r="W36" s="101" t="e">
        <f>+W34+W35</f>
        <v>#REF!</v>
      </c>
      <c r="X36" s="92"/>
      <c r="Y36" s="82"/>
      <c r="AA36" s="124">
        <f>+'Prime Group Revenue Calc'!G18</f>
        <v>49314301</v>
      </c>
      <c r="AB36" s="125" t="e">
        <f>+AA36+W36</f>
        <v>#REF!</v>
      </c>
    </row>
    <row r="37" spans="1:28" ht="16.5" x14ac:dyDescent="0.35">
      <c r="A37" s="94" t="s">
        <v>374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81">
        <f t="shared" si="0"/>
        <v>0</v>
      </c>
      <c r="S37" s="92"/>
      <c r="T37" s="92"/>
      <c r="U37" s="92"/>
      <c r="V37" s="92"/>
      <c r="W37" s="101" t="e">
        <f>+#REF!</f>
        <v>#REF!</v>
      </c>
      <c r="X37" s="92"/>
      <c r="Y37" s="82"/>
    </row>
    <row r="38" spans="1:28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108">
        <f t="shared" si="0"/>
        <v>0</v>
      </c>
      <c r="S38" s="89"/>
      <c r="T38" s="89"/>
      <c r="U38" s="89"/>
      <c r="V38" s="89"/>
      <c r="W38" s="89" t="e">
        <f>+W36-W37</f>
        <v>#REF!</v>
      </c>
      <c r="X38" s="89"/>
      <c r="Y38" s="105"/>
    </row>
    <row r="39" spans="1:28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81"/>
    </row>
    <row r="40" spans="1:28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81"/>
    </row>
    <row r="41" spans="1:28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81"/>
    </row>
  </sheetData>
  <mergeCells count="1">
    <mergeCell ref="N1:O1"/>
  </mergeCells>
  <pageMargins left="0.7" right="0.7" top="0.75" bottom="0.75" header="0.3" footer="0.3"/>
  <pageSetup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"/>
  <sheetViews>
    <sheetView workbookViewId="0">
      <selection activeCell="H30" sqref="H30"/>
    </sheetView>
  </sheetViews>
  <sheetFormatPr defaultRowHeight="15" x14ac:dyDescent="0.25"/>
  <cols>
    <col min="1" max="1" width="30.5703125" bestFit="1" customWidth="1"/>
    <col min="2" max="2" width="11.28515625" bestFit="1" customWidth="1"/>
    <col min="3" max="4" width="13.28515625" bestFit="1" customWidth="1"/>
    <col min="5" max="5" width="12" bestFit="1" customWidth="1"/>
    <col min="6" max="6" width="9" bestFit="1" customWidth="1"/>
    <col min="7" max="7" width="13.28515625" bestFit="1" customWidth="1"/>
    <col min="8" max="8" width="12" bestFit="1" customWidth="1"/>
    <col min="10" max="11" width="13.28515625" bestFit="1" customWidth="1"/>
    <col min="12" max="12" width="8.28515625" bestFit="1" customWidth="1"/>
  </cols>
  <sheetData>
    <row r="1" spans="1:12" ht="15.75" x14ac:dyDescent="0.25">
      <c r="A1" s="109" t="s">
        <v>375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 x14ac:dyDescent="0.25">
      <c r="A2" s="110" t="s">
        <v>376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5.75" x14ac:dyDescent="0.25">
      <c r="A3" s="110" t="s">
        <v>377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5.75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63" x14ac:dyDescent="0.25">
      <c r="A5" s="111" t="s">
        <v>378</v>
      </c>
      <c r="B5" s="112" t="s">
        <v>379</v>
      </c>
      <c r="C5" s="112" t="s">
        <v>380</v>
      </c>
      <c r="D5" s="112" t="s">
        <v>381</v>
      </c>
      <c r="E5" s="112" t="s">
        <v>347</v>
      </c>
      <c r="F5" s="112" t="s">
        <v>382</v>
      </c>
      <c r="G5" s="112" t="s">
        <v>383</v>
      </c>
      <c r="H5" s="112" t="s">
        <v>347</v>
      </c>
      <c r="I5" s="112" t="s">
        <v>382</v>
      </c>
      <c r="J5" s="112" t="s">
        <v>384</v>
      </c>
      <c r="K5" s="112" t="s">
        <v>385</v>
      </c>
      <c r="L5" s="112" t="s">
        <v>386</v>
      </c>
    </row>
    <row r="6" spans="1:12" ht="15.75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5.75" x14ac:dyDescent="0.25">
      <c r="A7" s="110" t="s">
        <v>387</v>
      </c>
      <c r="B7" s="113">
        <v>1421867</v>
      </c>
      <c r="C7" s="115">
        <v>21246903</v>
      </c>
      <c r="D7" s="116">
        <v>21258792</v>
      </c>
      <c r="E7" s="116">
        <v>11889</v>
      </c>
      <c r="F7" s="117">
        <v>5.9999999999999995E-4</v>
      </c>
      <c r="G7" s="116">
        <v>22750635</v>
      </c>
      <c r="H7" s="116">
        <v>1503732</v>
      </c>
      <c r="I7" s="117">
        <v>7.0699999999999999E-2</v>
      </c>
      <c r="J7" s="116">
        <v>27552661</v>
      </c>
      <c r="K7" s="116">
        <v>4802026</v>
      </c>
      <c r="L7" s="117">
        <v>0.21099999999999999</v>
      </c>
    </row>
    <row r="8" spans="1:12" ht="15.75" x14ac:dyDescent="0.25">
      <c r="A8" s="110" t="s">
        <v>388</v>
      </c>
      <c r="B8" s="113">
        <v>512243</v>
      </c>
      <c r="C8" s="115">
        <v>6319552</v>
      </c>
      <c r="D8" s="116">
        <v>6345870</v>
      </c>
      <c r="E8" s="116">
        <v>26318</v>
      </c>
      <c r="F8" s="117">
        <v>4.1999999999999997E-3</v>
      </c>
      <c r="G8" s="116">
        <v>6972076</v>
      </c>
      <c r="H8" s="116">
        <v>652524</v>
      </c>
      <c r="I8" s="117">
        <v>0.1028</v>
      </c>
      <c r="J8" s="116">
        <v>8326327</v>
      </c>
      <c r="K8" s="116">
        <v>1354251</v>
      </c>
      <c r="L8" s="117">
        <v>0.19400000000000001</v>
      </c>
    </row>
    <row r="9" spans="1:12" ht="15.75" x14ac:dyDescent="0.25">
      <c r="A9" s="110" t="s">
        <v>389</v>
      </c>
      <c r="B9" s="113">
        <v>2248749</v>
      </c>
      <c r="C9" s="115">
        <v>9946240</v>
      </c>
      <c r="D9" s="116">
        <v>10620552</v>
      </c>
      <c r="E9" s="116">
        <v>674312</v>
      </c>
      <c r="F9" s="117">
        <v>6.7799999999999999E-2</v>
      </c>
      <c r="G9" s="116">
        <v>11586771</v>
      </c>
      <c r="H9" s="116">
        <v>1640531</v>
      </c>
      <c r="I9" s="117">
        <v>0.1545</v>
      </c>
      <c r="J9" s="116">
        <v>13971321</v>
      </c>
      <c r="K9" s="116">
        <v>2384550</v>
      </c>
      <c r="L9" s="117">
        <v>0.20599999999999999</v>
      </c>
    </row>
    <row r="10" spans="1:12" ht="15.75" x14ac:dyDescent="0.25">
      <c r="A10" s="110" t="s">
        <v>390</v>
      </c>
      <c r="B10" s="113">
        <v>1066617</v>
      </c>
      <c r="C10" s="115">
        <v>1141645</v>
      </c>
      <c r="D10" s="116">
        <v>1609049</v>
      </c>
      <c r="E10" s="116">
        <v>467405</v>
      </c>
      <c r="F10" s="117">
        <v>0.40939999999999999</v>
      </c>
      <c r="G10" s="116">
        <v>2114045</v>
      </c>
      <c r="H10" s="116">
        <v>972400</v>
      </c>
      <c r="I10" s="117">
        <v>0.60429999999999995</v>
      </c>
      <c r="J10" s="116">
        <v>2114021</v>
      </c>
      <c r="K10" s="116">
        <v>-24</v>
      </c>
      <c r="L10" s="117">
        <v>0</v>
      </c>
    </row>
    <row r="11" spans="1:12" ht="15.75" x14ac:dyDescent="0.25">
      <c r="A11" s="110" t="s">
        <v>391</v>
      </c>
      <c r="B11" s="113">
        <v>2282421</v>
      </c>
      <c r="C11" s="115">
        <v>354922</v>
      </c>
      <c r="D11" s="116">
        <v>354922</v>
      </c>
      <c r="E11" s="116">
        <v>0</v>
      </c>
      <c r="F11" s="117">
        <v>0</v>
      </c>
      <c r="G11" s="116">
        <v>354922</v>
      </c>
      <c r="H11" s="110" t="s">
        <v>392</v>
      </c>
      <c r="I11" s="117">
        <v>0</v>
      </c>
      <c r="J11" s="116">
        <v>472633</v>
      </c>
      <c r="K11" s="116">
        <v>117711</v>
      </c>
      <c r="L11" s="117">
        <v>0.33200000000000002</v>
      </c>
    </row>
    <row r="12" spans="1:12" ht="15.75" x14ac:dyDescent="0.25">
      <c r="A12" s="110" t="s">
        <v>393</v>
      </c>
      <c r="B12" s="113">
        <v>192919</v>
      </c>
      <c r="C12" s="115">
        <v>1287113</v>
      </c>
      <c r="D12" s="116">
        <v>1288922</v>
      </c>
      <c r="E12" s="116">
        <v>1809</v>
      </c>
      <c r="F12" s="117">
        <v>1.4E-3</v>
      </c>
      <c r="G12" s="116">
        <v>2753709</v>
      </c>
      <c r="H12" s="116">
        <v>1466596</v>
      </c>
      <c r="I12" s="117">
        <v>1.1377999999999999</v>
      </c>
      <c r="J12" s="116">
        <v>2816713</v>
      </c>
      <c r="K12" s="116">
        <v>63004</v>
      </c>
      <c r="L12" s="117">
        <v>2.3E-2</v>
      </c>
    </row>
    <row r="13" spans="1:12" ht="15.75" x14ac:dyDescent="0.25">
      <c r="A13" s="110" t="s">
        <v>394</v>
      </c>
      <c r="B13" s="113">
        <v>9553161</v>
      </c>
      <c r="C13" s="115">
        <v>2699723</v>
      </c>
      <c r="D13" s="116">
        <v>2699723</v>
      </c>
      <c r="E13" s="110" t="s">
        <v>392</v>
      </c>
      <c r="F13" s="117">
        <v>0</v>
      </c>
      <c r="G13" s="116">
        <v>2699723</v>
      </c>
      <c r="H13" s="110" t="s">
        <v>392</v>
      </c>
      <c r="I13" s="117">
        <v>0</v>
      </c>
      <c r="J13" s="118">
        <v>3113375</v>
      </c>
      <c r="K13" s="118">
        <v>413652</v>
      </c>
      <c r="L13" s="119">
        <v>0.153</v>
      </c>
    </row>
    <row r="14" spans="1:12" ht="16.5" thickBot="1" x14ac:dyDescent="0.3">
      <c r="A14" s="110"/>
      <c r="B14" s="120">
        <v>17277977</v>
      </c>
      <c r="C14" s="121">
        <v>42996098</v>
      </c>
      <c r="D14" s="121">
        <v>44177831</v>
      </c>
      <c r="E14" s="121">
        <v>1181733</v>
      </c>
      <c r="F14" s="122">
        <v>2.75E-2</v>
      </c>
      <c r="G14" s="121">
        <v>49231881</v>
      </c>
      <c r="H14" s="121">
        <v>6235783</v>
      </c>
      <c r="I14" s="122">
        <v>0.14119999999999999</v>
      </c>
      <c r="J14" s="121">
        <v>58367050</v>
      </c>
      <c r="K14" s="123">
        <v>9135170</v>
      </c>
      <c r="L14" s="122">
        <v>0.186</v>
      </c>
    </row>
    <row r="15" spans="1:12" ht="15.75" thickTop="1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5.75" x14ac:dyDescent="0.25">
      <c r="A16" s="68"/>
      <c r="B16" s="68" t="s">
        <v>363</v>
      </c>
      <c r="C16" s="68"/>
      <c r="D16" s="68"/>
      <c r="E16" s="68"/>
      <c r="F16" s="68"/>
      <c r="G16" s="126">
        <v>82420</v>
      </c>
      <c r="H16" s="68"/>
      <c r="I16" s="68"/>
      <c r="J16" s="126">
        <v>82420</v>
      </c>
      <c r="K16" s="68"/>
      <c r="L16" s="68"/>
    </row>
    <row r="18" spans="2:11" x14ac:dyDescent="0.25">
      <c r="B18" s="68"/>
      <c r="C18" s="68"/>
      <c r="D18" s="68"/>
      <c r="E18" s="68"/>
      <c r="F18" s="68"/>
      <c r="G18" s="114">
        <f>+G16+G14</f>
        <v>49314301</v>
      </c>
      <c r="H18" s="68"/>
      <c r="I18" s="68"/>
      <c r="J18" s="114">
        <f>+J16+J14</f>
        <v>58449470</v>
      </c>
      <c r="K18" s="68"/>
    </row>
    <row r="20" spans="2:11" s="69" customFormat="1" x14ac:dyDescent="0.25">
      <c r="B20" s="69" t="s">
        <v>395</v>
      </c>
      <c r="G20" s="69">
        <v>49510907</v>
      </c>
      <c r="J20" s="69">
        <v>58647115</v>
      </c>
      <c r="K20" s="69">
        <v>9136208</v>
      </c>
    </row>
    <row r="22" spans="2:11" x14ac:dyDescent="0.25">
      <c r="B22" s="68" t="s">
        <v>157</v>
      </c>
      <c r="C22" s="68"/>
      <c r="D22" s="68"/>
      <c r="E22" s="68"/>
      <c r="F22" s="68"/>
      <c r="G22" s="70">
        <f>+G18-G20</f>
        <v>-196606</v>
      </c>
      <c r="H22" s="68"/>
      <c r="I22" s="68"/>
      <c r="J22" s="70">
        <f>+J18-J20</f>
        <v>-197645</v>
      </c>
      <c r="K22" s="70">
        <f>+K14-K20</f>
        <v>-1038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44"/>
  <sheetViews>
    <sheetView workbookViewId="0">
      <selection activeCell="E3" sqref="E3:E9"/>
    </sheetView>
  </sheetViews>
  <sheetFormatPr defaultColWidth="9.140625" defaultRowHeight="15" x14ac:dyDescent="0.25"/>
  <cols>
    <col min="1" max="1" width="9.140625" style="71"/>
    <col min="2" max="2" width="17.140625" style="71" customWidth="1"/>
    <col min="3" max="3" width="51.5703125" style="69" customWidth="1"/>
    <col min="4" max="4" width="2.140625" style="71" customWidth="1"/>
    <col min="5" max="5" width="14.28515625" style="69" bestFit="1" customWidth="1"/>
    <col min="6" max="6" width="9.140625" style="71"/>
    <col min="7" max="7" width="9" style="69" bestFit="1" customWidth="1"/>
    <col min="8" max="8" width="9.140625" style="71"/>
    <col min="9" max="9" width="15.28515625" style="71" bestFit="1" customWidth="1"/>
    <col min="10" max="16384" width="9.140625" style="71"/>
  </cols>
  <sheetData>
    <row r="2" spans="1:7" x14ac:dyDescent="0.25">
      <c r="A2" s="167"/>
      <c r="B2" s="167"/>
      <c r="C2" s="73"/>
      <c r="D2" s="167"/>
      <c r="E2" s="73" t="s">
        <v>321</v>
      </c>
      <c r="F2" s="167"/>
      <c r="G2" s="73"/>
    </row>
    <row r="3" spans="1:7" x14ac:dyDescent="0.25">
      <c r="A3" s="168"/>
      <c r="B3" s="169">
        <v>9753000</v>
      </c>
      <c r="C3" s="169" t="s">
        <v>96</v>
      </c>
      <c r="D3" s="168"/>
      <c r="E3" s="73" t="e">
        <f>+#REF!</f>
        <v>#REF!</v>
      </c>
      <c r="F3" s="167"/>
      <c r="G3" s="73"/>
    </row>
    <row r="4" spans="1:7" x14ac:dyDescent="0.25">
      <c r="A4" s="168"/>
      <c r="B4" s="169">
        <v>9754000</v>
      </c>
      <c r="C4" s="169" t="s">
        <v>97</v>
      </c>
      <c r="D4" s="168"/>
      <c r="E4" s="73" t="e">
        <f>+#REF!</f>
        <v>#REF!</v>
      </c>
      <c r="F4" s="167"/>
      <c r="G4" s="73"/>
    </row>
    <row r="5" spans="1:7" x14ac:dyDescent="0.25">
      <c r="A5" s="168"/>
      <c r="B5" s="169">
        <v>9803000</v>
      </c>
      <c r="C5" s="169" t="s">
        <v>98</v>
      </c>
      <c r="D5" s="168"/>
      <c r="E5" s="73" t="e">
        <f>+#REF!</f>
        <v>#REF!</v>
      </c>
      <c r="F5" s="167"/>
      <c r="G5" s="73"/>
    </row>
    <row r="6" spans="1:7" x14ac:dyDescent="0.25">
      <c r="A6" s="168"/>
      <c r="B6" s="169">
        <v>9805100</v>
      </c>
      <c r="C6" s="169" t="s">
        <v>99</v>
      </c>
      <c r="D6" s="168"/>
      <c r="E6" s="73" t="e">
        <f>+#REF!</f>
        <v>#REF!</v>
      </c>
      <c r="F6" s="167"/>
      <c r="G6" s="73"/>
    </row>
    <row r="7" spans="1:7" x14ac:dyDescent="0.25">
      <c r="A7" s="168"/>
      <c r="B7" s="169">
        <v>9813000</v>
      </c>
      <c r="C7" s="169" t="s">
        <v>100</v>
      </c>
      <c r="D7" s="168"/>
      <c r="E7" s="73" t="e">
        <f>+#REF!</f>
        <v>#REF!</v>
      </c>
      <c r="F7" s="167"/>
      <c r="G7" s="73"/>
    </row>
    <row r="8" spans="1:7" x14ac:dyDescent="0.25">
      <c r="A8" s="167"/>
      <c r="B8" s="167"/>
      <c r="C8" s="73"/>
      <c r="D8" s="167"/>
      <c r="E8" s="73"/>
      <c r="F8" s="167"/>
      <c r="G8" s="73"/>
    </row>
    <row r="9" spans="1:7" ht="17.25" x14ac:dyDescent="0.4">
      <c r="A9" s="167" t="s">
        <v>396</v>
      </c>
      <c r="B9" s="167"/>
      <c r="C9" s="73"/>
      <c r="D9" s="167"/>
      <c r="E9" s="170" t="e">
        <f>+#REF!</f>
        <v>#REF!</v>
      </c>
      <c r="F9" s="167"/>
      <c r="G9" s="73"/>
    </row>
    <row r="10" spans="1:7" x14ac:dyDescent="0.25">
      <c r="A10" s="167" t="s">
        <v>397</v>
      </c>
      <c r="B10" s="167"/>
      <c r="C10" s="73"/>
      <c r="D10" s="167"/>
      <c r="E10" s="73" t="e">
        <f>SUM(E3:E9)</f>
        <v>#REF!</v>
      </c>
      <c r="F10" s="167"/>
      <c r="G10" s="73"/>
    </row>
    <row r="11" spans="1:7" x14ac:dyDescent="0.25">
      <c r="A11" s="167"/>
      <c r="B11" s="167"/>
      <c r="C11" s="73"/>
      <c r="D11" s="167"/>
      <c r="E11" s="73"/>
      <c r="F11" s="167"/>
      <c r="G11" s="73"/>
    </row>
    <row r="12" spans="1:7" x14ac:dyDescent="0.25">
      <c r="A12" s="71" t="s">
        <v>398</v>
      </c>
    </row>
    <row r="14" spans="1:7" x14ac:dyDescent="0.25">
      <c r="B14" s="71" t="s">
        <v>387</v>
      </c>
      <c r="C14" s="69">
        <v>1401423</v>
      </c>
    </row>
    <row r="15" spans="1:7" x14ac:dyDescent="0.25">
      <c r="B15" s="71" t="s">
        <v>399</v>
      </c>
      <c r="C15" s="69">
        <v>-16246</v>
      </c>
    </row>
    <row r="16" spans="1:7" x14ac:dyDescent="0.25">
      <c r="B16" s="71" t="s">
        <v>400</v>
      </c>
      <c r="C16" s="69">
        <v>493224</v>
      </c>
    </row>
    <row r="17" spans="2:5" x14ac:dyDescent="0.25">
      <c r="B17" s="71" t="s">
        <v>399</v>
      </c>
      <c r="C17" s="69">
        <v>-3882</v>
      </c>
    </row>
    <row r="18" spans="2:5" x14ac:dyDescent="0.25">
      <c r="B18" s="71" t="s">
        <v>401</v>
      </c>
      <c r="C18" s="69">
        <f>538720+156859+35678+5387</f>
        <v>736644</v>
      </c>
    </row>
    <row r="19" spans="2:5" x14ac:dyDescent="0.25">
      <c r="B19" s="71" t="s">
        <v>390</v>
      </c>
      <c r="C19" s="69">
        <f>20155+5782</f>
        <v>25937</v>
      </c>
    </row>
    <row r="20" spans="2:5" ht="17.25" x14ac:dyDescent="0.4">
      <c r="B20" s="71" t="s">
        <v>393</v>
      </c>
      <c r="C20" s="1">
        <v>212047</v>
      </c>
    </row>
    <row r="21" spans="2:5" x14ac:dyDescent="0.25">
      <c r="C21" s="69">
        <f>SUM(C14:C20)</f>
        <v>2849147</v>
      </c>
    </row>
    <row r="22" spans="2:5" ht="17.25" x14ac:dyDescent="0.4">
      <c r="B22" s="71" t="s">
        <v>402</v>
      </c>
      <c r="C22" s="74">
        <v>5.5532000000000004</v>
      </c>
    </row>
    <row r="24" spans="2:5" ht="17.25" x14ac:dyDescent="0.4">
      <c r="B24" s="71" t="s">
        <v>403</v>
      </c>
      <c r="E24" s="1">
        <f>+C22*C21</f>
        <v>15821883.1204</v>
      </c>
    </row>
    <row r="26" spans="2:5" ht="17.25" x14ac:dyDescent="0.4">
      <c r="B26" s="71" t="s">
        <v>404</v>
      </c>
      <c r="E26" s="3" t="e">
        <f>+E24-E10</f>
        <v>#REF!</v>
      </c>
    </row>
    <row r="28" spans="2:5" x14ac:dyDescent="0.25">
      <c r="B28" s="71" t="s">
        <v>405</v>
      </c>
      <c r="C28" s="75">
        <f>+(C20+C14)/C21</f>
        <v>0.56629931695346014</v>
      </c>
      <c r="E28" s="69" t="e">
        <f>+E26*C28</f>
        <v>#REF!</v>
      </c>
    </row>
    <row r="29" spans="2:5" ht="17.25" x14ac:dyDescent="0.4">
      <c r="B29" s="71" t="s">
        <v>406</v>
      </c>
      <c r="C29" s="75">
        <f>1-C28</f>
        <v>0.43370068304653986</v>
      </c>
      <c r="E29" s="1" t="e">
        <f>+E26*C29</f>
        <v>#REF!</v>
      </c>
    </row>
    <row r="30" spans="2:5" ht="17.25" x14ac:dyDescent="0.4">
      <c r="E30" s="3" t="e">
        <f>SUM(E28:E29)</f>
        <v>#REF!</v>
      </c>
    </row>
    <row r="31" spans="2:5" ht="17.25" x14ac:dyDescent="0.4">
      <c r="E31" s="3"/>
    </row>
    <row r="37" spans="1:5" x14ac:dyDescent="0.25">
      <c r="A37" s="71" t="s">
        <v>407</v>
      </c>
    </row>
    <row r="38" spans="1:5" x14ac:dyDescent="0.25">
      <c r="B38" s="71" t="s">
        <v>408</v>
      </c>
      <c r="E38" s="2">
        <v>2676359</v>
      </c>
    </row>
    <row r="39" spans="1:5" ht="17.25" x14ac:dyDescent="0.4">
      <c r="B39" s="71" t="s">
        <v>335</v>
      </c>
      <c r="E39" s="1">
        <v>192919</v>
      </c>
    </row>
    <row r="40" spans="1:5" x14ac:dyDescent="0.25">
      <c r="E40" s="69">
        <f>+E38+E39</f>
        <v>2869278</v>
      </c>
    </row>
    <row r="41" spans="1:5" ht="17.25" x14ac:dyDescent="0.4">
      <c r="A41" s="71" t="s">
        <v>409</v>
      </c>
      <c r="E41" s="1">
        <f>+C15+C17</f>
        <v>-20128</v>
      </c>
    </row>
    <row r="42" spans="1:5" x14ac:dyDescent="0.25">
      <c r="E42" s="2">
        <f>+E40+E41</f>
        <v>2849150</v>
      </c>
    </row>
    <row r="43" spans="1:5" ht="17.25" x14ac:dyDescent="0.4">
      <c r="A43" s="71" t="s">
        <v>410</v>
      </c>
      <c r="E43" s="1">
        <f>+C21</f>
        <v>2849147</v>
      </c>
    </row>
    <row r="44" spans="1:5" ht="17.25" x14ac:dyDescent="0.4">
      <c r="E44" s="3">
        <f>+E42-E43</f>
        <v>3</v>
      </c>
    </row>
  </sheetData>
  <pageMargins left="0.7" right="0.7" top="0.75" bottom="0.75" header="0.3" footer="0.3"/>
  <pageSetup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82"/>
  <sheetViews>
    <sheetView topLeftCell="A28" workbookViewId="0">
      <selection activeCell="O43" sqref="O43"/>
    </sheetView>
  </sheetViews>
  <sheetFormatPr defaultColWidth="9.140625" defaultRowHeight="15.75" x14ac:dyDescent="0.25"/>
  <cols>
    <col min="1" max="1" width="4.7109375" style="5" customWidth="1"/>
    <col min="2" max="2" width="18.42578125" style="5" customWidth="1"/>
    <col min="3" max="3" width="21" style="5" customWidth="1"/>
    <col min="4" max="4" width="19.28515625" style="5" customWidth="1"/>
    <col min="5" max="5" width="18.7109375" style="5" customWidth="1"/>
    <col min="6" max="6" width="2.7109375" style="5" customWidth="1"/>
    <col min="7" max="7" width="21.5703125" style="5" customWidth="1"/>
    <col min="8" max="8" width="6.28515625" style="5" customWidth="1"/>
    <col min="9" max="9" width="4.42578125" style="5" customWidth="1"/>
    <col min="10" max="10" width="18.7109375" style="5" customWidth="1"/>
    <col min="11" max="11" width="19.42578125" style="5" customWidth="1"/>
    <col min="12" max="12" width="18" style="5" customWidth="1"/>
    <col min="13" max="13" width="16.7109375" style="5" customWidth="1"/>
    <col min="14" max="14" width="3" style="5" customWidth="1"/>
    <col min="15" max="15" width="20.85546875" style="5" customWidth="1"/>
    <col min="16" max="16" width="5.5703125" style="5" customWidth="1"/>
    <col min="17" max="17" width="4.7109375" style="5" hidden="1" customWidth="1"/>
    <col min="18" max="18" width="3.7109375" style="5" hidden="1" customWidth="1"/>
    <col min="19" max="19" width="22.28515625" style="5" hidden="1" customWidth="1"/>
    <col min="20" max="20" width="19.140625" style="5" hidden="1" customWidth="1"/>
    <col min="21" max="21" width="16.42578125" style="5" hidden="1" customWidth="1"/>
    <col min="22" max="22" width="3.140625" style="5" hidden="1" customWidth="1"/>
    <col min="23" max="23" width="22" style="5" hidden="1" customWidth="1"/>
    <col min="24" max="24" width="5.28515625" style="5" hidden="1" customWidth="1"/>
    <col min="25" max="25" width="4.7109375" style="5" hidden="1" customWidth="1"/>
    <col min="26" max="26" width="3.7109375" style="5" hidden="1" customWidth="1"/>
    <col min="27" max="27" width="22.5703125" style="5" hidden="1" customWidth="1"/>
    <col min="28" max="28" width="18.28515625" style="5" hidden="1" customWidth="1"/>
    <col min="29" max="29" width="17.42578125" style="5" hidden="1" customWidth="1"/>
    <col min="30" max="30" width="3.140625" style="5" hidden="1" customWidth="1"/>
    <col min="31" max="31" width="18.28515625" style="5" hidden="1" customWidth="1"/>
    <col min="32" max="32" width="6.28515625" style="5" hidden="1" customWidth="1"/>
    <col min="33" max="34" width="0" style="5" hidden="1" customWidth="1"/>
    <col min="35" max="35" width="21.5703125" style="5" hidden="1" customWidth="1"/>
    <col min="36" max="36" width="3.5703125" style="5" hidden="1" customWidth="1"/>
    <col min="37" max="37" width="13.5703125" style="5" hidden="1" customWidth="1"/>
    <col min="38" max="38" width="3.5703125" style="5" hidden="1" customWidth="1"/>
    <col min="39" max="39" width="13.5703125" style="5" hidden="1" customWidth="1"/>
    <col min="40" max="16384" width="9.140625" style="5"/>
  </cols>
  <sheetData>
    <row r="1" spans="1:39" x14ac:dyDescent="0.25">
      <c r="A1" s="4" t="s">
        <v>375</v>
      </c>
      <c r="I1" s="4"/>
      <c r="Q1" s="4"/>
      <c r="Y1" s="4"/>
    </row>
    <row r="2" spans="1:39" x14ac:dyDescent="0.25">
      <c r="A2" s="6" t="s">
        <v>411</v>
      </c>
      <c r="I2" s="6"/>
      <c r="Q2" s="6"/>
      <c r="Y2" s="6"/>
    </row>
    <row r="3" spans="1:39" x14ac:dyDescent="0.25">
      <c r="A3" s="6"/>
      <c r="B3" s="6"/>
      <c r="C3" s="6"/>
      <c r="I3" s="6"/>
      <c r="J3" s="6"/>
      <c r="K3" s="6"/>
      <c r="Q3" s="6"/>
      <c r="Y3" s="6"/>
    </row>
    <row r="4" spans="1:39" ht="16.5" thickBot="1" x14ac:dyDescent="0.3">
      <c r="A4" s="6"/>
      <c r="B4" s="6"/>
      <c r="C4" s="6"/>
      <c r="I4" s="6"/>
      <c r="J4" s="6"/>
      <c r="K4" s="6"/>
      <c r="Q4" s="6"/>
      <c r="Y4" s="6"/>
    </row>
    <row r="5" spans="1:39" x14ac:dyDescent="0.25">
      <c r="D5" s="307" t="s">
        <v>412</v>
      </c>
      <c r="E5" s="308"/>
      <c r="F5" s="308"/>
      <c r="G5" s="309"/>
      <c r="L5" s="307" t="s">
        <v>383</v>
      </c>
      <c r="M5" s="308"/>
      <c r="N5" s="308"/>
      <c r="O5" s="309"/>
      <c r="T5" s="307" t="s">
        <v>413</v>
      </c>
      <c r="U5" s="308"/>
      <c r="V5" s="308"/>
      <c r="W5" s="309"/>
      <c r="AB5" s="307" t="s">
        <v>414</v>
      </c>
      <c r="AC5" s="308"/>
      <c r="AD5" s="308"/>
      <c r="AE5" s="309"/>
    </row>
    <row r="6" spans="1:39" ht="16.5" thickBot="1" x14ac:dyDescent="0.3">
      <c r="A6" s="7"/>
      <c r="B6" s="7"/>
      <c r="C6" s="7"/>
      <c r="D6" s="310"/>
      <c r="E6" s="311"/>
      <c r="F6" s="311"/>
      <c r="G6" s="312"/>
      <c r="I6" s="7"/>
      <c r="J6" s="7"/>
      <c r="K6" s="7"/>
      <c r="L6" s="310"/>
      <c r="M6" s="311"/>
      <c r="N6" s="311"/>
      <c r="O6" s="312"/>
      <c r="Q6" s="7"/>
      <c r="R6" s="7"/>
      <c r="S6" s="7"/>
      <c r="T6" s="310"/>
      <c r="U6" s="311"/>
      <c r="V6" s="311"/>
      <c r="W6" s="312"/>
      <c r="Y6" s="7"/>
      <c r="Z6" s="7"/>
      <c r="AA6" s="7"/>
      <c r="AB6" s="310"/>
      <c r="AC6" s="311"/>
      <c r="AD6" s="311"/>
      <c r="AE6" s="312"/>
    </row>
    <row r="7" spans="1:39" x14ac:dyDescent="0.25">
      <c r="A7" s="8"/>
      <c r="B7" s="8"/>
      <c r="C7" s="8"/>
      <c r="D7" s="8" t="s">
        <v>415</v>
      </c>
      <c r="E7" s="8"/>
      <c r="F7" s="8"/>
      <c r="G7" s="8" t="s">
        <v>416</v>
      </c>
      <c r="I7" s="8"/>
      <c r="J7" s="8"/>
      <c r="K7" s="8"/>
      <c r="L7" s="8" t="s">
        <v>415</v>
      </c>
      <c r="M7" s="8"/>
      <c r="N7" s="8"/>
      <c r="O7" s="8" t="s">
        <v>416</v>
      </c>
      <c r="Q7" s="8"/>
      <c r="R7" s="8"/>
      <c r="S7" s="8"/>
      <c r="T7" s="8" t="s">
        <v>415</v>
      </c>
      <c r="U7" s="8"/>
      <c r="V7" s="8"/>
      <c r="W7" s="8" t="s">
        <v>416</v>
      </c>
      <c r="Y7" s="8"/>
      <c r="Z7" s="8"/>
      <c r="AA7" s="8"/>
      <c r="AB7" s="8" t="s">
        <v>415</v>
      </c>
      <c r="AC7" s="8"/>
      <c r="AD7" s="8"/>
      <c r="AE7" s="8" t="s">
        <v>416</v>
      </c>
    </row>
    <row r="8" spans="1:39" ht="16.5" thickBot="1" x14ac:dyDescent="0.3">
      <c r="A8" s="9"/>
      <c r="B8" s="9"/>
      <c r="C8" s="9"/>
      <c r="D8" s="9" t="s">
        <v>417</v>
      </c>
      <c r="E8" s="311" t="s">
        <v>418</v>
      </c>
      <c r="F8" s="311"/>
      <c r="G8" s="9" t="s">
        <v>419</v>
      </c>
      <c r="I8" s="9"/>
      <c r="J8" s="9"/>
      <c r="K8" s="9"/>
      <c r="L8" s="9" t="s">
        <v>417</v>
      </c>
      <c r="M8" s="311" t="s">
        <v>418</v>
      </c>
      <c r="N8" s="311"/>
      <c r="O8" s="9" t="s">
        <v>419</v>
      </c>
      <c r="Q8" s="9"/>
      <c r="R8" s="9"/>
      <c r="S8" s="9"/>
      <c r="T8" s="9" t="s">
        <v>417</v>
      </c>
      <c r="U8" s="311" t="s">
        <v>418</v>
      </c>
      <c r="V8" s="311"/>
      <c r="W8" s="9" t="s">
        <v>419</v>
      </c>
      <c r="Y8" s="9"/>
      <c r="Z8" s="9"/>
      <c r="AA8" s="9"/>
      <c r="AB8" s="9" t="s">
        <v>417</v>
      </c>
      <c r="AC8" s="311" t="s">
        <v>418</v>
      </c>
      <c r="AD8" s="311"/>
      <c r="AE8" s="9" t="s">
        <v>419</v>
      </c>
    </row>
    <row r="11" spans="1:39" x14ac:dyDescent="0.25">
      <c r="A11" s="4" t="s">
        <v>420</v>
      </c>
      <c r="I11" s="4" t="s">
        <v>420</v>
      </c>
      <c r="Q11" s="4" t="s">
        <v>420</v>
      </c>
      <c r="Y11" s="4" t="s">
        <v>420</v>
      </c>
    </row>
    <row r="12" spans="1:39" ht="31.5" x14ac:dyDescent="0.25">
      <c r="D12" s="10" t="s">
        <v>421</v>
      </c>
      <c r="E12" s="10" t="s">
        <v>422</v>
      </c>
      <c r="L12" s="10" t="s">
        <v>421</v>
      </c>
      <c r="M12" s="10" t="s">
        <v>422</v>
      </c>
      <c r="T12" s="10" t="s">
        <v>421</v>
      </c>
      <c r="U12" s="10" t="s">
        <v>422</v>
      </c>
      <c r="AB12" s="10" t="s">
        <v>421</v>
      </c>
      <c r="AC12" s="10" t="s">
        <v>422</v>
      </c>
    </row>
    <row r="13" spans="1:39" x14ac:dyDescent="0.25">
      <c r="B13" s="5" t="s">
        <v>423</v>
      </c>
      <c r="D13" s="11">
        <f>G63</f>
        <v>35140</v>
      </c>
      <c r="E13" s="12">
        <v>7.5</v>
      </c>
      <c r="F13" s="13"/>
      <c r="G13" s="14">
        <f>D13*E13</f>
        <v>263550</v>
      </c>
      <c r="J13" s="5" t="s">
        <v>423</v>
      </c>
      <c r="L13" s="11">
        <f>D13</f>
        <v>35140</v>
      </c>
      <c r="M13" s="12">
        <v>20.7</v>
      </c>
      <c r="N13" s="13"/>
      <c r="O13" s="14">
        <f>L13*M13</f>
        <v>727398</v>
      </c>
      <c r="R13" s="5" t="s">
        <v>424</v>
      </c>
      <c r="T13" s="11">
        <f>L13</f>
        <v>35140</v>
      </c>
      <c r="U13" s="12">
        <v>22.16</v>
      </c>
      <c r="V13" s="13"/>
      <c r="W13" s="15">
        <f>T13*U13</f>
        <v>778702.4</v>
      </c>
      <c r="Z13" s="5" t="s">
        <v>424</v>
      </c>
      <c r="AB13" s="11">
        <f>T13</f>
        <v>35140</v>
      </c>
      <c r="AC13" s="12">
        <v>23</v>
      </c>
      <c r="AD13" s="13"/>
      <c r="AE13" s="15">
        <f>AB13*AC13</f>
        <v>808220</v>
      </c>
      <c r="AK13" s="8" t="s">
        <v>425</v>
      </c>
      <c r="AL13" s="8"/>
      <c r="AM13" s="8" t="s">
        <v>426</v>
      </c>
    </row>
    <row r="14" spans="1:39" x14ac:dyDescent="0.25">
      <c r="B14" s="13" t="s">
        <v>427</v>
      </c>
      <c r="C14" s="13"/>
      <c r="D14" s="11">
        <f>SUM(G51:G55)</f>
        <v>14636</v>
      </c>
      <c r="E14" s="12">
        <v>0</v>
      </c>
      <c r="F14" s="13"/>
      <c r="G14" s="14">
        <f t="shared" ref="G14:G16" si="0">D14*E14</f>
        <v>0</v>
      </c>
      <c r="J14" s="13" t="s">
        <v>428</v>
      </c>
      <c r="K14" s="13"/>
      <c r="L14" s="11">
        <f>L13</f>
        <v>35140</v>
      </c>
      <c r="M14" s="12">
        <v>0</v>
      </c>
      <c r="N14" s="13"/>
      <c r="O14" s="14">
        <f>L14*M14</f>
        <v>0</v>
      </c>
      <c r="R14" s="16" t="s">
        <v>429</v>
      </c>
      <c r="S14" s="16"/>
      <c r="T14" s="17">
        <f>T13</f>
        <v>35140</v>
      </c>
      <c r="U14" s="18">
        <v>5.49</v>
      </c>
      <c r="V14" s="16"/>
      <c r="W14" s="19">
        <f>T14*U14</f>
        <v>192918.6</v>
      </c>
      <c r="Z14" s="16" t="s">
        <v>429</v>
      </c>
      <c r="AA14" s="16"/>
      <c r="AB14" s="17">
        <f>AB13</f>
        <v>35140</v>
      </c>
      <c r="AC14" s="18">
        <v>5.49</v>
      </c>
      <c r="AD14" s="16"/>
      <c r="AE14" s="19">
        <f>AB14*AC14</f>
        <v>192918.6</v>
      </c>
      <c r="AK14" s="8" t="s">
        <v>418</v>
      </c>
      <c r="AL14" s="8"/>
      <c r="AM14" s="8" t="s">
        <v>418</v>
      </c>
    </row>
    <row r="15" spans="1:39" x14ac:dyDescent="0.25">
      <c r="B15" s="13" t="s">
        <v>430</v>
      </c>
      <c r="C15" s="13"/>
      <c r="D15" s="11">
        <f>SUM(G56:G62)</f>
        <v>20504</v>
      </c>
      <c r="E15" s="12">
        <v>0</v>
      </c>
      <c r="F15" s="13"/>
      <c r="G15" s="14">
        <f t="shared" si="0"/>
        <v>0</v>
      </c>
      <c r="J15" s="5" t="s">
        <v>431</v>
      </c>
      <c r="L15" s="20">
        <f>L14</f>
        <v>35140</v>
      </c>
      <c r="M15" s="21">
        <v>-3.83</v>
      </c>
      <c r="O15" s="14">
        <f t="shared" ref="O15:O16" si="1">L15*M15</f>
        <v>-134586.20000000001</v>
      </c>
      <c r="R15" s="5" t="s">
        <v>432</v>
      </c>
      <c r="T15" s="11"/>
      <c r="U15" s="12">
        <f>SUM(U13:U14)</f>
        <v>27.65</v>
      </c>
      <c r="V15" s="13"/>
      <c r="W15" s="15">
        <f>SUM(W13:W14)</f>
        <v>971621</v>
      </c>
      <c r="Z15" s="5" t="s">
        <v>432</v>
      </c>
      <c r="AB15" s="11"/>
      <c r="AC15" s="12">
        <f>SUM(AC13:AC14)</f>
        <v>28.490000000000002</v>
      </c>
      <c r="AD15" s="13"/>
      <c r="AE15" s="15">
        <f>SUM(AE13:AE14)</f>
        <v>1001138.6</v>
      </c>
      <c r="AI15" s="5" t="s">
        <v>420</v>
      </c>
      <c r="AK15" s="22">
        <f>M17</f>
        <v>0</v>
      </c>
      <c r="AM15" s="22">
        <f>AC15</f>
        <v>28.490000000000002</v>
      </c>
    </row>
    <row r="16" spans="1:39" x14ac:dyDescent="0.25">
      <c r="B16" s="5" t="s">
        <v>431</v>
      </c>
      <c r="D16" s="23">
        <f>G63</f>
        <v>35140</v>
      </c>
      <c r="E16" s="21">
        <v>0</v>
      </c>
      <c r="G16" s="14">
        <f t="shared" si="0"/>
        <v>0</v>
      </c>
      <c r="H16" s="22"/>
      <c r="J16" s="16" t="s">
        <v>433</v>
      </c>
      <c r="K16" s="16"/>
      <c r="L16" s="17">
        <f>L15</f>
        <v>35140</v>
      </c>
      <c r="M16" s="24">
        <v>0</v>
      </c>
      <c r="N16" s="16"/>
      <c r="O16" s="25">
        <f t="shared" si="1"/>
        <v>0</v>
      </c>
      <c r="P16" s="22"/>
      <c r="T16" s="20"/>
      <c r="W16" s="22"/>
      <c r="AB16" s="20"/>
      <c r="AE16" s="22"/>
    </row>
    <row r="17" spans="1:39" x14ac:dyDescent="0.25">
      <c r="B17" s="5" t="s">
        <v>434</v>
      </c>
      <c r="D17" s="23">
        <f>SUM(G51:G56)</f>
        <v>17559</v>
      </c>
      <c r="E17" s="21">
        <v>0</v>
      </c>
      <c r="G17" s="14">
        <f>D17*E17</f>
        <v>0</v>
      </c>
      <c r="H17" s="22"/>
      <c r="J17" s="5" t="s">
        <v>432</v>
      </c>
      <c r="L17" s="11"/>
      <c r="M17" s="12"/>
      <c r="N17" s="13"/>
      <c r="O17" s="14">
        <f>SUM(O13:O16)</f>
        <v>592811.80000000005</v>
      </c>
      <c r="P17" s="22"/>
      <c r="W17" s="22"/>
      <c r="AE17" s="22"/>
      <c r="AI17" s="5" t="s">
        <v>435</v>
      </c>
      <c r="AK17" s="26">
        <f>M22</f>
        <v>4.3185000000000002</v>
      </c>
      <c r="AM17" s="26">
        <f>AC20</f>
        <v>0.219</v>
      </c>
    </row>
    <row r="18" spans="1:39" x14ac:dyDescent="0.25">
      <c r="B18" s="16" t="s">
        <v>436</v>
      </c>
      <c r="C18" s="16"/>
      <c r="D18" s="27">
        <f>SUM(G57:G62)</f>
        <v>17581</v>
      </c>
      <c r="E18" s="24">
        <v>0</v>
      </c>
      <c r="F18" s="16"/>
      <c r="G18" s="25">
        <f>D18*E18</f>
        <v>0</v>
      </c>
      <c r="H18" s="22"/>
      <c r="O18" s="28"/>
      <c r="P18" s="22"/>
      <c r="Q18" s="4" t="s">
        <v>435</v>
      </c>
      <c r="T18" s="20"/>
      <c r="W18" s="22"/>
      <c r="Y18" s="4" t="s">
        <v>435</v>
      </c>
      <c r="AB18" s="20"/>
      <c r="AE18" s="22"/>
    </row>
    <row r="19" spans="1:39" x14ac:dyDescent="0.25">
      <c r="G19" s="28">
        <f>SUM(G13:G18)</f>
        <v>263550</v>
      </c>
      <c r="H19" s="15"/>
      <c r="L19" s="20"/>
      <c r="O19" s="28"/>
      <c r="P19" s="15"/>
      <c r="T19" s="29" t="s">
        <v>437</v>
      </c>
      <c r="U19" s="30" t="s">
        <v>438</v>
      </c>
      <c r="W19" s="22"/>
      <c r="AB19" s="29" t="s">
        <v>437</v>
      </c>
      <c r="AC19" s="30" t="s">
        <v>438</v>
      </c>
      <c r="AE19" s="22"/>
      <c r="AI19" s="5" t="s">
        <v>439</v>
      </c>
      <c r="AM19" s="31" t="e">
        <f>AE35</f>
        <v>#DIV/0!</v>
      </c>
    </row>
    <row r="20" spans="1:39" x14ac:dyDescent="0.25">
      <c r="G20" s="28"/>
      <c r="H20" s="15"/>
      <c r="I20" s="4" t="s">
        <v>435</v>
      </c>
      <c r="L20" s="20"/>
      <c r="O20" s="28"/>
      <c r="P20" s="15"/>
      <c r="R20" s="5" t="s">
        <v>440</v>
      </c>
      <c r="T20" s="11">
        <f>L22</f>
        <v>192918.69999999984</v>
      </c>
      <c r="U20" s="32">
        <v>0.24099999999999999</v>
      </c>
      <c r="V20" s="13"/>
      <c r="W20" s="15">
        <f>T20*U20</f>
        <v>46493.406699999956</v>
      </c>
      <c r="Z20" s="5" t="s">
        <v>440</v>
      </c>
      <c r="AB20" s="11">
        <f>T20</f>
        <v>192918.69999999984</v>
      </c>
      <c r="AC20" s="32">
        <v>0.219</v>
      </c>
      <c r="AD20" s="13"/>
      <c r="AE20" s="15">
        <f>AB20*AC20</f>
        <v>42249.195299999963</v>
      </c>
    </row>
    <row r="21" spans="1:39" x14ac:dyDescent="0.25">
      <c r="A21" s="4" t="s">
        <v>435</v>
      </c>
      <c r="D21" s="20"/>
      <c r="G21" s="28"/>
      <c r="H21" s="15"/>
      <c r="L21" s="29" t="s">
        <v>441</v>
      </c>
      <c r="M21" s="30" t="s">
        <v>442</v>
      </c>
      <c r="O21" s="28"/>
      <c r="P21" s="15"/>
      <c r="Q21" s="13"/>
      <c r="R21" s="16" t="s">
        <v>443</v>
      </c>
      <c r="S21" s="16"/>
      <c r="T21" s="17">
        <f>L23</f>
        <v>0</v>
      </c>
      <c r="U21" s="33">
        <v>0</v>
      </c>
      <c r="V21" s="16"/>
      <c r="W21" s="19">
        <f>T21*U21</f>
        <v>0</v>
      </c>
      <c r="Y21" s="13"/>
      <c r="Z21" s="16" t="s">
        <v>443</v>
      </c>
      <c r="AA21" s="16"/>
      <c r="AB21" s="17">
        <f>T21</f>
        <v>0</v>
      </c>
      <c r="AC21" s="33">
        <v>0</v>
      </c>
      <c r="AD21" s="16"/>
      <c r="AE21" s="19">
        <f>AB21*AC21</f>
        <v>0</v>
      </c>
      <c r="AI21" s="5" t="s">
        <v>444</v>
      </c>
      <c r="AM21" s="21">
        <f>AE33/AM23/12</f>
        <v>29.692310623221392</v>
      </c>
    </row>
    <row r="22" spans="1:39" x14ac:dyDescent="0.25">
      <c r="D22" s="29" t="s">
        <v>441</v>
      </c>
      <c r="E22" s="30" t="s">
        <v>442</v>
      </c>
      <c r="G22" s="28"/>
      <c r="J22" s="5" t="s">
        <v>445</v>
      </c>
      <c r="L22" s="11">
        <f>D23</f>
        <v>192918.69999999984</v>
      </c>
      <c r="M22" s="34">
        <v>4.3185000000000002</v>
      </c>
      <c r="N22" s="13"/>
      <c r="O22" s="14">
        <f>L22*M22</f>
        <v>833119.40594999935</v>
      </c>
      <c r="P22" s="15"/>
      <c r="W22" s="22">
        <f>SUM(W20:W21)</f>
        <v>46493.406699999956</v>
      </c>
      <c r="AE22" s="22">
        <f>SUM(AE20:AE21)</f>
        <v>42249.195299999963</v>
      </c>
    </row>
    <row r="23" spans="1:39" x14ac:dyDescent="0.25">
      <c r="B23" s="5" t="s">
        <v>445</v>
      </c>
      <c r="D23" s="11">
        <f>C63+E63</f>
        <v>192918.69999999984</v>
      </c>
      <c r="E23" s="34">
        <v>2.1322000000000001</v>
      </c>
      <c r="F23" s="13"/>
      <c r="G23" s="14">
        <f>D23*E23</f>
        <v>411341.25213999965</v>
      </c>
      <c r="H23" s="14"/>
      <c r="I23" s="13"/>
      <c r="J23" s="13" t="s">
        <v>446</v>
      </c>
      <c r="K23" s="13"/>
      <c r="L23" s="11">
        <f>D24</f>
        <v>0</v>
      </c>
      <c r="M23" s="34">
        <v>4.3185000000000002</v>
      </c>
      <c r="N23" s="13"/>
      <c r="O23" s="14">
        <f>L23*M23</f>
        <v>0</v>
      </c>
      <c r="P23" s="15"/>
      <c r="Q23" s="4"/>
      <c r="T23" s="20"/>
      <c r="U23" s="35"/>
      <c r="W23" s="15"/>
      <c r="Y23" s="4"/>
      <c r="AB23" s="20"/>
      <c r="AC23" s="35"/>
      <c r="AE23" s="15"/>
      <c r="AF23" s="13"/>
      <c r="AI23" s="5" t="s">
        <v>447</v>
      </c>
      <c r="AM23" s="23">
        <f>(AB14+AB29)/12</f>
        <v>2928.3333333333335</v>
      </c>
    </row>
    <row r="24" spans="1:39" x14ac:dyDescent="0.25">
      <c r="B24" s="13" t="s">
        <v>446</v>
      </c>
      <c r="C24" s="13"/>
      <c r="D24" s="11">
        <f>D63</f>
        <v>0</v>
      </c>
      <c r="E24" s="34">
        <v>2.1322000000000001</v>
      </c>
      <c r="F24" s="13"/>
      <c r="G24" s="14">
        <f>D24*E24</f>
        <v>0</v>
      </c>
      <c r="H24" s="14"/>
      <c r="J24" s="16" t="s">
        <v>448</v>
      </c>
      <c r="K24" s="16"/>
      <c r="L24" s="16"/>
      <c r="M24" s="16"/>
      <c r="N24" s="16"/>
      <c r="O24" s="25">
        <f>G25</f>
        <v>0</v>
      </c>
      <c r="P24" s="15"/>
      <c r="Q24" s="4" t="s">
        <v>449</v>
      </c>
      <c r="T24" s="20"/>
      <c r="U24" s="35"/>
      <c r="W24" s="15"/>
      <c r="Y24" s="4" t="s">
        <v>449</v>
      </c>
      <c r="AB24" s="20"/>
      <c r="AC24" s="35"/>
      <c r="AE24" s="15"/>
      <c r="AF24" s="13"/>
    </row>
    <row r="25" spans="1:39" s="13" customFormat="1" x14ac:dyDescent="0.25">
      <c r="A25" s="5"/>
      <c r="B25" s="16" t="s">
        <v>448</v>
      </c>
      <c r="C25" s="16"/>
      <c r="D25" s="16"/>
      <c r="E25" s="16"/>
      <c r="F25" s="16"/>
      <c r="G25" s="25">
        <f>E82</f>
        <v>0</v>
      </c>
      <c r="H25" s="14"/>
      <c r="O25" s="14">
        <f>SUM(O22:O24)</f>
        <v>833119.40594999935</v>
      </c>
      <c r="P25" s="15"/>
      <c r="Q25" s="4"/>
      <c r="R25" s="5"/>
      <c r="S25" s="5"/>
      <c r="T25" s="20"/>
      <c r="U25" s="35"/>
      <c r="V25" s="5"/>
      <c r="W25" s="15">
        <v>0</v>
      </c>
      <c r="Y25" s="4"/>
      <c r="Z25" s="5"/>
      <c r="AA25" s="5"/>
      <c r="AB25" s="20"/>
      <c r="AC25" s="35"/>
      <c r="AD25" s="5"/>
      <c r="AE25" s="15">
        <v>0</v>
      </c>
    </row>
    <row r="26" spans="1:39" x14ac:dyDescent="0.25">
      <c r="D26" s="11">
        <f>SUM(D23:D24)</f>
        <v>192918.69999999984</v>
      </c>
      <c r="E26" s="32"/>
      <c r="F26" s="13"/>
      <c r="G26" s="14">
        <f>SUM(G23:G25)</f>
        <v>411341.25213999965</v>
      </c>
      <c r="H26" s="36"/>
      <c r="I26" s="4"/>
      <c r="L26" s="20"/>
      <c r="M26" s="35"/>
      <c r="O26" s="14"/>
      <c r="P26" s="36"/>
    </row>
    <row r="27" spans="1:39" x14ac:dyDescent="0.25">
      <c r="G27" s="28"/>
      <c r="I27" s="4" t="s">
        <v>450</v>
      </c>
      <c r="L27" s="20"/>
      <c r="M27" s="35"/>
      <c r="O27" s="14">
        <f>O17+O25</f>
        <v>1425931.2059499994</v>
      </c>
      <c r="Q27" s="4" t="s">
        <v>451</v>
      </c>
      <c r="T27" s="37">
        <f>L41</f>
        <v>0</v>
      </c>
      <c r="U27" s="26">
        <f>U20</f>
        <v>0.24099999999999999</v>
      </c>
      <c r="W27" s="21">
        <f>T27*U27*0.65</f>
        <v>0</v>
      </c>
      <c r="Y27" s="4" t="s">
        <v>451</v>
      </c>
      <c r="AB27" s="37">
        <f>T27</f>
        <v>0</v>
      </c>
      <c r="AC27" s="26">
        <f>AC20</f>
        <v>0.219</v>
      </c>
      <c r="AE27" s="21">
        <f>AB27*AC27*0.65</f>
        <v>0</v>
      </c>
    </row>
    <row r="28" spans="1:39" ht="16.5" thickBot="1" x14ac:dyDescent="0.3">
      <c r="A28" s="4" t="s">
        <v>452</v>
      </c>
      <c r="G28" s="38">
        <f>G19+G26</f>
        <v>674891.25213999965</v>
      </c>
      <c r="I28" s="4"/>
    </row>
    <row r="29" spans="1:39" ht="16.5" thickTop="1" x14ac:dyDescent="0.25">
      <c r="A29" s="4"/>
      <c r="D29" s="20"/>
      <c r="E29" s="35"/>
      <c r="G29" s="14"/>
      <c r="I29" s="4" t="s">
        <v>453</v>
      </c>
      <c r="O29" s="39">
        <f>G34</f>
        <v>0.99731884009125926</v>
      </c>
      <c r="Q29" s="4" t="s">
        <v>454</v>
      </c>
      <c r="T29" s="37">
        <f>L43</f>
        <v>0</v>
      </c>
      <c r="U29" s="40">
        <f>(W15+W22+W27)/(T13/12)</f>
        <v>347.67708822993734</v>
      </c>
      <c r="W29" s="21">
        <f>T29*U29*0.65</f>
        <v>0</v>
      </c>
      <c r="Y29" s="4" t="s">
        <v>454</v>
      </c>
      <c r="AB29" s="37">
        <f>T29</f>
        <v>0</v>
      </c>
      <c r="AC29" s="40">
        <f>(AE15+AE22+AE27)/(AB13/12)</f>
        <v>356.30772747865672</v>
      </c>
      <c r="AE29" s="21">
        <f>AB29*AC29*0.65</f>
        <v>0</v>
      </c>
    </row>
    <row r="30" spans="1:39" x14ac:dyDescent="0.25">
      <c r="A30" s="4" t="s">
        <v>455</v>
      </c>
      <c r="G30" s="28">
        <f>C82-D82</f>
        <v>673081.76077200205</v>
      </c>
    </row>
    <row r="31" spans="1:39" ht="16.5" thickBot="1" x14ac:dyDescent="0.3">
      <c r="I31" s="4" t="s">
        <v>456</v>
      </c>
      <c r="O31" s="28">
        <f>O27*O29</f>
        <v>1422108.0563679838</v>
      </c>
      <c r="Q31" s="4" t="s">
        <v>457</v>
      </c>
      <c r="W31" s="41">
        <f>W15+W20+W21+W25+W27+W29</f>
        <v>1018114.4066999999</v>
      </c>
      <c r="Y31" s="4" t="s">
        <v>457</v>
      </c>
      <c r="AE31" s="41">
        <f>AE15+AE20+AE21+AE25+AE27+AE29</f>
        <v>1043387.7952999999</v>
      </c>
    </row>
    <row r="32" spans="1:39" ht="16.5" thickTop="1" x14ac:dyDescent="0.25">
      <c r="A32" s="4" t="s">
        <v>347</v>
      </c>
      <c r="G32" s="28">
        <f>G30-G28</f>
        <v>-1809.4913679976016</v>
      </c>
      <c r="Q32" s="4"/>
      <c r="R32" s="4"/>
      <c r="W32" s="15"/>
      <c r="Y32" s="4"/>
      <c r="Z32" s="4"/>
      <c r="AE32" s="15"/>
    </row>
    <row r="33" spans="1:31" x14ac:dyDescent="0.25">
      <c r="I33" s="42" t="s">
        <v>458</v>
      </c>
      <c r="K33" s="13"/>
      <c r="L33" s="43">
        <v>0</v>
      </c>
      <c r="M33" s="34">
        <v>4.3185000000000002</v>
      </c>
      <c r="N33" s="13"/>
      <c r="O33" s="14">
        <f>L33*M33</f>
        <v>0</v>
      </c>
      <c r="Q33" s="42" t="s">
        <v>347</v>
      </c>
      <c r="R33" s="13"/>
      <c r="S33" s="13"/>
      <c r="T33" s="11"/>
      <c r="U33" s="44"/>
      <c r="V33" s="13"/>
      <c r="W33" s="15">
        <f>W31-O45</f>
        <v>1018114.4066999999</v>
      </c>
      <c r="Y33" s="42" t="s">
        <v>347</v>
      </c>
      <c r="Z33" s="13"/>
      <c r="AA33" s="13"/>
      <c r="AB33" s="11"/>
      <c r="AC33" s="44"/>
      <c r="AD33" s="13"/>
      <c r="AE33" s="15">
        <f>AE31-O45</f>
        <v>1043387.7952999999</v>
      </c>
    </row>
    <row r="34" spans="1:31" x14ac:dyDescent="0.25">
      <c r="A34" s="4" t="s">
        <v>453</v>
      </c>
      <c r="G34" s="45">
        <f>G30/G28</f>
        <v>0.99731884009125926</v>
      </c>
      <c r="O34" s="28"/>
      <c r="Q34" s="22"/>
      <c r="R34" s="22"/>
      <c r="W34" s="22"/>
      <c r="Y34" s="22"/>
      <c r="Z34" s="22"/>
      <c r="AE34" s="22"/>
    </row>
    <row r="35" spans="1:31" x14ac:dyDescent="0.25">
      <c r="I35" s="4" t="s">
        <v>454</v>
      </c>
      <c r="Q35" s="42" t="s">
        <v>459</v>
      </c>
      <c r="R35" s="13"/>
      <c r="S35" s="13"/>
      <c r="T35" s="11"/>
      <c r="U35" s="13"/>
      <c r="V35" s="13"/>
      <c r="W35" s="46" t="e">
        <f>W33/O45</f>
        <v>#DIV/0!</v>
      </c>
      <c r="Y35" s="42" t="s">
        <v>459</v>
      </c>
      <c r="Z35" s="13"/>
      <c r="AA35" s="13"/>
      <c r="AB35" s="11"/>
      <c r="AC35" s="13"/>
      <c r="AD35" s="13"/>
      <c r="AE35" s="46" t="e">
        <f>AE33/O45</f>
        <v>#DIV/0!</v>
      </c>
    </row>
    <row r="36" spans="1:31" x14ac:dyDescent="0.25">
      <c r="A36" s="4" t="s">
        <v>449</v>
      </c>
      <c r="D36" s="20"/>
      <c r="E36" s="35"/>
      <c r="G36" s="14">
        <f>D82</f>
        <v>614030.76922799938</v>
      </c>
    </row>
    <row r="37" spans="1:31" x14ac:dyDescent="0.25">
      <c r="G37" s="28"/>
      <c r="I37" s="4" t="s">
        <v>450</v>
      </c>
      <c r="O37" s="28">
        <f>O31+O33+O35</f>
        <v>1422108.0563679838</v>
      </c>
      <c r="Q37" s="4"/>
      <c r="T37" s="37"/>
      <c r="U37" s="26"/>
      <c r="W37" s="21"/>
      <c r="Y37" s="4"/>
      <c r="AB37" s="37"/>
      <c r="AC37" s="26"/>
      <c r="AE37" s="21"/>
    </row>
    <row r="38" spans="1:31" x14ac:dyDescent="0.25">
      <c r="A38" s="4" t="s">
        <v>460</v>
      </c>
      <c r="B38" s="4"/>
      <c r="G38" s="14">
        <f>G28+G36</f>
        <v>1288922.021367999</v>
      </c>
    </row>
    <row r="39" spans="1:31" x14ac:dyDescent="0.25">
      <c r="G39" s="28"/>
      <c r="I39" s="4" t="s">
        <v>449</v>
      </c>
      <c r="O39" s="28">
        <f>G36</f>
        <v>614030.76922799938</v>
      </c>
      <c r="Q39" s="4"/>
      <c r="T39" s="37"/>
      <c r="U39" s="40"/>
      <c r="W39" s="47">
        <v>1198170</v>
      </c>
      <c r="Y39" s="4"/>
      <c r="AB39" s="37"/>
      <c r="AC39" s="40"/>
      <c r="AE39" s="21"/>
    </row>
    <row r="40" spans="1:31" x14ac:dyDescent="0.25">
      <c r="A40" s="42"/>
      <c r="B40" s="13"/>
      <c r="C40" s="13"/>
      <c r="D40" s="11"/>
      <c r="E40" s="44"/>
      <c r="F40" s="13"/>
      <c r="G40" s="48"/>
      <c r="O40" s="28"/>
      <c r="AA40" s="47"/>
      <c r="AC40" s="40"/>
    </row>
    <row r="41" spans="1:31" x14ac:dyDescent="0.25">
      <c r="A41" s="22"/>
      <c r="B41" s="22"/>
      <c r="G41" s="28"/>
      <c r="I41" s="42" t="s">
        <v>461</v>
      </c>
      <c r="J41" s="13"/>
      <c r="K41" s="13"/>
      <c r="L41" s="43"/>
      <c r="M41" s="49"/>
      <c r="N41" s="13"/>
      <c r="O41" s="48">
        <f>O37+O39</f>
        <v>2036138.8255959833</v>
      </c>
      <c r="W41" s="22"/>
      <c r="AA41" s="47"/>
      <c r="AC41" s="40"/>
    </row>
    <row r="42" spans="1:31" x14ac:dyDescent="0.25">
      <c r="A42" s="42"/>
      <c r="B42" s="13"/>
      <c r="C42" s="13"/>
      <c r="D42" s="11"/>
      <c r="E42" s="44"/>
      <c r="F42" s="13"/>
      <c r="G42" s="14"/>
      <c r="H42" s="28"/>
      <c r="I42" s="13"/>
      <c r="J42" s="13"/>
      <c r="K42" s="13"/>
      <c r="L42" s="13"/>
      <c r="M42" s="13"/>
      <c r="N42" s="13"/>
      <c r="O42" s="14"/>
      <c r="AA42" s="47"/>
      <c r="AC42" s="40"/>
    </row>
    <row r="43" spans="1:31" x14ac:dyDescent="0.25">
      <c r="A43" s="22"/>
      <c r="B43" s="22"/>
      <c r="G43" s="40"/>
      <c r="H43" s="28"/>
      <c r="I43" s="42"/>
      <c r="J43" s="13"/>
      <c r="K43" s="13"/>
      <c r="L43" s="43"/>
      <c r="M43" s="50"/>
      <c r="N43" s="13"/>
      <c r="O43" s="48">
        <f>O41-G38</f>
        <v>747216.80422798428</v>
      </c>
      <c r="W43" s="22"/>
      <c r="AA43" s="47"/>
      <c r="AC43" s="40"/>
    </row>
    <row r="44" spans="1:31" x14ac:dyDescent="0.25">
      <c r="A44" s="42"/>
      <c r="B44" s="13"/>
      <c r="C44" s="13"/>
      <c r="D44" s="11"/>
      <c r="E44" s="13"/>
      <c r="F44" s="13"/>
      <c r="G44" s="46"/>
      <c r="H44" s="28"/>
      <c r="I44" s="13"/>
      <c r="J44" s="13"/>
      <c r="K44" s="13"/>
      <c r="L44" s="13"/>
      <c r="M44" s="13"/>
      <c r="N44" s="13"/>
      <c r="O44" s="14"/>
      <c r="S44" s="47"/>
      <c r="U44" s="40"/>
      <c r="AA44" s="47"/>
      <c r="AC44" s="40"/>
    </row>
    <row r="45" spans="1:31" x14ac:dyDescent="0.25">
      <c r="H45" s="28"/>
      <c r="I45" s="42"/>
      <c r="J45" s="13"/>
      <c r="K45" s="13"/>
      <c r="L45" s="13"/>
      <c r="M45" s="13"/>
      <c r="N45" s="13"/>
      <c r="O45" s="48"/>
      <c r="S45" s="47"/>
      <c r="U45" s="40"/>
      <c r="AA45" s="47"/>
      <c r="AC45" s="40"/>
    </row>
    <row r="46" spans="1:31" x14ac:dyDescent="0.25">
      <c r="H46" s="28"/>
      <c r="I46" s="42"/>
      <c r="J46" s="42"/>
      <c r="K46" s="13"/>
      <c r="L46" s="13"/>
      <c r="M46" s="13"/>
      <c r="N46" s="13"/>
      <c r="O46" s="14"/>
      <c r="S46" s="47"/>
      <c r="U46" s="40"/>
      <c r="AA46" s="47"/>
      <c r="AC46" s="40"/>
    </row>
    <row r="47" spans="1:31" x14ac:dyDescent="0.25">
      <c r="A47" s="22"/>
      <c r="B47" s="22"/>
      <c r="F47" s="13"/>
      <c r="G47" s="51"/>
      <c r="H47" s="28"/>
      <c r="I47" s="42"/>
      <c r="J47" s="13"/>
      <c r="K47" s="13"/>
      <c r="L47" s="11"/>
      <c r="M47" s="44"/>
      <c r="N47" s="13"/>
      <c r="O47" s="14"/>
      <c r="S47" s="47"/>
      <c r="U47" s="40"/>
      <c r="AA47" s="47"/>
      <c r="AC47" s="40"/>
    </row>
    <row r="48" spans="1:31" x14ac:dyDescent="0.25">
      <c r="A48" s="22"/>
      <c r="B48" s="22"/>
      <c r="D48" s="52"/>
      <c r="E48" s="53"/>
      <c r="F48" s="13"/>
      <c r="G48" s="14"/>
      <c r="I48" s="15"/>
      <c r="J48" s="15"/>
      <c r="K48" s="13"/>
      <c r="L48" s="13"/>
      <c r="M48" s="13"/>
      <c r="N48" s="13"/>
      <c r="O48" s="15"/>
      <c r="S48" s="47"/>
      <c r="U48" s="40"/>
      <c r="AA48" s="47"/>
      <c r="AC48" s="40"/>
    </row>
    <row r="49" spans="1:29" x14ac:dyDescent="0.25">
      <c r="A49" s="28"/>
      <c r="B49" s="28"/>
      <c r="C49" s="54" t="s">
        <v>445</v>
      </c>
      <c r="D49" s="52" t="s">
        <v>446</v>
      </c>
      <c r="E49" s="52" t="s">
        <v>462</v>
      </c>
      <c r="F49" s="13"/>
      <c r="G49" s="54" t="s">
        <v>432</v>
      </c>
      <c r="I49" s="42"/>
      <c r="J49" s="13"/>
      <c r="K49" s="13"/>
      <c r="L49" s="11"/>
      <c r="M49" s="13"/>
      <c r="N49" s="13"/>
      <c r="O49" s="46"/>
      <c r="S49" s="47"/>
      <c r="U49" s="40"/>
      <c r="AA49" s="47"/>
      <c r="AC49" s="40"/>
    </row>
    <row r="50" spans="1:29" x14ac:dyDescent="0.25">
      <c r="A50" s="22"/>
      <c r="B50" s="52" t="s">
        <v>463</v>
      </c>
      <c r="C50" s="54" t="s">
        <v>441</v>
      </c>
      <c r="D50" s="54" t="s">
        <v>441</v>
      </c>
      <c r="E50" s="54" t="s">
        <v>441</v>
      </c>
      <c r="F50" s="13"/>
      <c r="G50" s="54" t="s">
        <v>464</v>
      </c>
      <c r="I50" s="13"/>
      <c r="J50" s="13"/>
      <c r="K50" s="13"/>
      <c r="L50" s="13"/>
      <c r="M50" s="50"/>
      <c r="N50" s="13"/>
      <c r="O50" s="13"/>
      <c r="S50" s="47"/>
      <c r="U50" s="40"/>
      <c r="AA50" s="47"/>
      <c r="AC50" s="40"/>
    </row>
    <row r="51" spans="1:29" x14ac:dyDescent="0.25">
      <c r="A51" s="55"/>
      <c r="B51" s="56">
        <v>43831</v>
      </c>
      <c r="C51" s="57">
        <v>33284.600000000006</v>
      </c>
      <c r="D51" s="57">
        <v>0</v>
      </c>
      <c r="E51" s="57">
        <v>0</v>
      </c>
      <c r="F51" s="13"/>
      <c r="G51" s="57">
        <v>2937</v>
      </c>
      <c r="I51" s="13"/>
      <c r="J51" s="13"/>
      <c r="K51" s="13"/>
      <c r="L51" s="13"/>
      <c r="M51" s="13"/>
      <c r="N51" s="13"/>
      <c r="O51" s="14"/>
      <c r="S51" s="40"/>
      <c r="AA51" s="40"/>
    </row>
    <row r="52" spans="1:29" x14ac:dyDescent="0.25">
      <c r="A52" s="28"/>
      <c r="B52" s="56">
        <v>43862</v>
      </c>
      <c r="C52" s="57">
        <v>34108.899999999972</v>
      </c>
      <c r="D52" s="57">
        <v>0</v>
      </c>
      <c r="E52" s="57">
        <v>0</v>
      </c>
      <c r="F52" s="13"/>
      <c r="G52" s="57">
        <v>2923</v>
      </c>
    </row>
    <row r="53" spans="1:29" x14ac:dyDescent="0.25">
      <c r="B53" s="56">
        <v>43891</v>
      </c>
      <c r="C53" s="57">
        <v>31873.599999999969</v>
      </c>
      <c r="D53" s="57">
        <v>0</v>
      </c>
      <c r="E53" s="57">
        <v>0</v>
      </c>
      <c r="G53" s="57">
        <v>2926</v>
      </c>
    </row>
    <row r="54" spans="1:29" x14ac:dyDescent="0.25">
      <c r="B54" s="56">
        <v>43922</v>
      </c>
      <c r="C54" s="57">
        <v>17191.000000000015</v>
      </c>
      <c r="D54" s="57">
        <v>0</v>
      </c>
      <c r="E54" s="57">
        <v>0</v>
      </c>
      <c r="G54" s="57">
        <v>2927</v>
      </c>
      <c r="L54" s="52"/>
      <c r="M54" s="52"/>
    </row>
    <row r="55" spans="1:29" x14ac:dyDescent="0.25">
      <c r="B55" s="56">
        <v>43952</v>
      </c>
      <c r="C55" s="57">
        <v>17038.799999999977</v>
      </c>
      <c r="D55" s="57">
        <v>0</v>
      </c>
      <c r="E55" s="57">
        <v>0</v>
      </c>
      <c r="G55" s="57">
        <v>2923</v>
      </c>
      <c r="J55" s="53"/>
      <c r="K55" s="53"/>
      <c r="L55" s="53"/>
      <c r="M55" s="52"/>
    </row>
    <row r="56" spans="1:29" x14ac:dyDescent="0.25">
      <c r="B56" s="56">
        <v>43983</v>
      </c>
      <c r="C56" s="57">
        <v>9331.1</v>
      </c>
      <c r="D56" s="57">
        <v>0</v>
      </c>
      <c r="E56" s="57">
        <v>0</v>
      </c>
      <c r="G56" s="57">
        <v>2923</v>
      </c>
      <c r="J56" s="58"/>
      <c r="K56" s="59"/>
      <c r="L56" s="60"/>
      <c r="M56" s="47"/>
    </row>
    <row r="57" spans="1:29" x14ac:dyDescent="0.25">
      <c r="B57" s="56">
        <v>44013</v>
      </c>
      <c r="C57" s="57">
        <v>5370.9000000000206</v>
      </c>
      <c r="D57" s="57">
        <v>0</v>
      </c>
      <c r="E57" s="57">
        <v>0</v>
      </c>
      <c r="G57" s="57">
        <v>2919</v>
      </c>
      <c r="J57" s="58"/>
      <c r="K57" s="59"/>
      <c r="L57" s="60"/>
      <c r="M57" s="47"/>
    </row>
    <row r="58" spans="1:29" x14ac:dyDescent="0.25">
      <c r="B58" s="56">
        <v>44044</v>
      </c>
      <c r="C58" s="57">
        <v>3568.2999999999888</v>
      </c>
      <c r="D58" s="57">
        <v>0</v>
      </c>
      <c r="E58" s="57">
        <v>0</v>
      </c>
      <c r="G58" s="57">
        <v>2917</v>
      </c>
      <c r="J58" s="58"/>
      <c r="K58" s="59"/>
      <c r="L58" s="60"/>
      <c r="M58" s="47"/>
    </row>
    <row r="59" spans="1:29" x14ac:dyDescent="0.25">
      <c r="B59" s="56">
        <v>44075</v>
      </c>
      <c r="C59" s="57">
        <v>3214.6999999999825</v>
      </c>
      <c r="D59" s="57">
        <v>0</v>
      </c>
      <c r="E59" s="57">
        <v>0</v>
      </c>
      <c r="G59" s="57">
        <v>2922</v>
      </c>
      <c r="J59" s="58"/>
      <c r="K59" s="59"/>
      <c r="L59" s="60"/>
      <c r="M59" s="47"/>
    </row>
    <row r="60" spans="1:29" x14ac:dyDescent="0.25">
      <c r="B60" s="56">
        <v>44105</v>
      </c>
      <c r="C60" s="57">
        <v>4915.0000000000045</v>
      </c>
      <c r="D60" s="57">
        <v>0</v>
      </c>
      <c r="E60" s="57">
        <v>0</v>
      </c>
      <c r="G60" s="57">
        <v>2931</v>
      </c>
      <c r="J60" s="58"/>
      <c r="K60" s="59"/>
      <c r="L60" s="60"/>
      <c r="M60" s="47"/>
    </row>
    <row r="61" spans="1:29" x14ac:dyDescent="0.25">
      <c r="B61" s="56">
        <v>44136</v>
      </c>
      <c r="C61" s="57">
        <v>10456.199999999992</v>
      </c>
      <c r="D61" s="57">
        <v>0</v>
      </c>
      <c r="E61" s="57">
        <v>0</v>
      </c>
      <c r="G61" s="57">
        <v>2941</v>
      </c>
      <c r="J61" s="58"/>
      <c r="K61" s="59"/>
      <c r="L61" s="60"/>
      <c r="M61" s="47"/>
    </row>
    <row r="62" spans="1:29" x14ac:dyDescent="0.25">
      <c r="B62" s="56">
        <v>44166</v>
      </c>
      <c r="C62" s="61">
        <v>22565.599999999904</v>
      </c>
      <c r="D62" s="61">
        <v>0</v>
      </c>
      <c r="E62" s="61">
        <v>0</v>
      </c>
      <c r="G62" s="61">
        <v>2951</v>
      </c>
      <c r="J62" s="58"/>
      <c r="K62" s="59"/>
      <c r="L62" s="60"/>
      <c r="M62" s="47"/>
    </row>
    <row r="63" spans="1:29" x14ac:dyDescent="0.25">
      <c r="C63" s="23">
        <f>SUM(C51:C62)</f>
        <v>192918.69999999984</v>
      </c>
      <c r="D63" s="23">
        <f>SUM(D51:D62)</f>
        <v>0</v>
      </c>
      <c r="E63" s="23">
        <f>SUM(E51:E62)</f>
        <v>0</v>
      </c>
      <c r="G63" s="23">
        <f>SUM(G51:G62)</f>
        <v>35140</v>
      </c>
      <c r="J63" s="58"/>
      <c r="K63" s="59"/>
      <c r="L63" s="60"/>
      <c r="M63" s="47"/>
    </row>
    <row r="64" spans="1:29" x14ac:dyDescent="0.25">
      <c r="G64" s="40"/>
      <c r="J64" s="58"/>
      <c r="K64" s="59"/>
      <c r="L64" s="60"/>
      <c r="M64" s="47"/>
    </row>
    <row r="65" spans="2:13" x14ac:dyDescent="0.25">
      <c r="G65" s="40"/>
      <c r="J65" s="58"/>
      <c r="K65" s="59"/>
      <c r="L65" s="60"/>
      <c r="M65" s="47"/>
    </row>
    <row r="66" spans="2:13" x14ac:dyDescent="0.25">
      <c r="D66" s="52"/>
      <c r="E66" s="52"/>
      <c r="G66" s="13"/>
      <c r="J66" s="58"/>
      <c r="K66" s="59"/>
      <c r="L66" s="60"/>
      <c r="M66" s="47"/>
    </row>
    <row r="67" spans="2:13" x14ac:dyDescent="0.25">
      <c r="B67" s="53"/>
      <c r="C67" s="53"/>
      <c r="D67" s="53"/>
      <c r="E67" s="53"/>
      <c r="F67" s="13"/>
      <c r="G67" s="13"/>
      <c r="J67" s="58"/>
      <c r="K67" s="59"/>
      <c r="L67" s="60"/>
      <c r="M67" s="60"/>
    </row>
    <row r="68" spans="2:13" x14ac:dyDescent="0.25">
      <c r="B68" s="58"/>
      <c r="C68" s="54" t="s">
        <v>432</v>
      </c>
      <c r="D68" s="52" t="s">
        <v>465</v>
      </c>
      <c r="E68" s="62" t="s">
        <v>448</v>
      </c>
      <c r="F68" s="13"/>
      <c r="G68" s="63"/>
      <c r="J68" s="13"/>
      <c r="K68" s="13"/>
      <c r="L68" s="60"/>
      <c r="M68" s="47"/>
    </row>
    <row r="69" spans="2:13" x14ac:dyDescent="0.25">
      <c r="B69" s="52" t="s">
        <v>463</v>
      </c>
      <c r="C69" s="54" t="s">
        <v>466</v>
      </c>
      <c r="D69" s="52" t="s">
        <v>466</v>
      </c>
      <c r="E69" s="62" t="s">
        <v>466</v>
      </c>
      <c r="F69" s="13"/>
      <c r="G69" s="63"/>
      <c r="J69" s="13"/>
      <c r="K69" s="13"/>
      <c r="L69" s="13"/>
    </row>
    <row r="70" spans="2:13" x14ac:dyDescent="0.25">
      <c r="B70" s="56">
        <v>43831</v>
      </c>
      <c r="C70" s="64">
        <v>219614.94000000012</v>
      </c>
      <c r="D70" s="64">
        <v>126657.88838000002</v>
      </c>
      <c r="E70" s="48">
        <v>0</v>
      </c>
      <c r="F70" s="13"/>
      <c r="G70" s="63"/>
    </row>
    <row r="71" spans="2:13" x14ac:dyDescent="0.25">
      <c r="B71" s="56">
        <v>43862</v>
      </c>
      <c r="C71" s="64">
        <v>217892.73000000051</v>
      </c>
      <c r="D71" s="64">
        <v>123201.3467999999</v>
      </c>
      <c r="E71" s="48">
        <v>0</v>
      </c>
      <c r="F71" s="13"/>
      <c r="G71" s="63"/>
    </row>
    <row r="72" spans="2:13" x14ac:dyDescent="0.25">
      <c r="B72" s="56">
        <v>43891</v>
      </c>
      <c r="C72" s="64">
        <v>188048.33000000025</v>
      </c>
      <c r="D72" s="64">
        <v>98071.879839999907</v>
      </c>
      <c r="E72" s="48">
        <v>0</v>
      </c>
      <c r="F72" s="13"/>
      <c r="G72" s="63"/>
      <c r="J72" s="40"/>
    </row>
    <row r="73" spans="2:13" x14ac:dyDescent="0.25">
      <c r="B73" s="56">
        <v>43922</v>
      </c>
      <c r="C73" s="64">
        <v>111462.94000000069</v>
      </c>
      <c r="D73" s="64">
        <v>52894.987900000051</v>
      </c>
      <c r="E73" s="48">
        <v>0</v>
      </c>
      <c r="F73" s="13"/>
      <c r="G73" s="63"/>
    </row>
    <row r="74" spans="2:13" x14ac:dyDescent="0.25">
      <c r="B74" s="56">
        <v>43952</v>
      </c>
      <c r="C74" s="64">
        <v>106080.75999999937</v>
      </c>
      <c r="D74" s="64">
        <v>47827.570823999937</v>
      </c>
      <c r="E74" s="48">
        <v>0</v>
      </c>
      <c r="F74" s="13"/>
      <c r="G74" s="63"/>
    </row>
    <row r="75" spans="2:13" x14ac:dyDescent="0.25">
      <c r="B75" s="56">
        <v>43983</v>
      </c>
      <c r="C75" s="64">
        <v>58665.650000000263</v>
      </c>
      <c r="D75" s="64">
        <v>17177.62199</v>
      </c>
      <c r="E75" s="48">
        <v>0</v>
      </c>
      <c r="F75" s="13"/>
      <c r="G75" s="63"/>
    </row>
    <row r="76" spans="2:13" x14ac:dyDescent="0.25">
      <c r="B76" s="56">
        <v>44013</v>
      </c>
      <c r="C76" s="64">
        <v>43164.440000000359</v>
      </c>
      <c r="D76" s="64">
        <v>9887.2898100000384</v>
      </c>
      <c r="E76" s="48">
        <v>0</v>
      </c>
      <c r="F76" s="13"/>
      <c r="G76" s="63"/>
    </row>
    <row r="77" spans="2:13" x14ac:dyDescent="0.25">
      <c r="B77" s="56">
        <v>44044</v>
      </c>
      <c r="C77" s="64">
        <v>36272.010000000249</v>
      </c>
      <c r="D77" s="64">
        <v>7033.1192999999794</v>
      </c>
      <c r="E77" s="48">
        <v>0</v>
      </c>
      <c r="F77" s="13"/>
      <c r="G77" s="63"/>
    </row>
    <row r="78" spans="2:13" x14ac:dyDescent="0.25">
      <c r="B78" s="56">
        <v>44075</v>
      </c>
      <c r="C78" s="64">
        <v>35465.169999999802</v>
      </c>
      <c r="D78" s="64">
        <v>6754.084699999963</v>
      </c>
      <c r="E78" s="48">
        <v>0</v>
      </c>
      <c r="F78" s="13"/>
      <c r="G78" s="63"/>
    </row>
    <row r="79" spans="2:13" x14ac:dyDescent="0.25">
      <c r="B79" s="56">
        <v>44105</v>
      </c>
      <c r="C79" s="64">
        <v>42828.959999999832</v>
      </c>
      <c r="D79" s="64">
        <v>10326.415000000008</v>
      </c>
      <c r="E79" s="48">
        <v>0</v>
      </c>
      <c r="F79" s="13"/>
      <c r="G79" s="63"/>
    </row>
    <row r="80" spans="2:13" x14ac:dyDescent="0.25">
      <c r="B80" s="56">
        <v>44136</v>
      </c>
      <c r="C80" s="64">
        <v>71005.559999999939</v>
      </c>
      <c r="D80" s="64">
        <v>26653.062923999983</v>
      </c>
      <c r="E80" s="48">
        <v>0</v>
      </c>
      <c r="F80" s="13"/>
      <c r="G80" s="63"/>
    </row>
    <row r="81" spans="2:7" x14ac:dyDescent="0.25">
      <c r="B81" s="56">
        <v>44166</v>
      </c>
      <c r="C81" s="65">
        <v>156611.04000000027</v>
      </c>
      <c r="D81" s="65">
        <v>87545.501759999621</v>
      </c>
      <c r="E81" s="65">
        <v>0</v>
      </c>
      <c r="F81" s="13"/>
      <c r="G81" s="50"/>
    </row>
    <row r="82" spans="2:7" x14ac:dyDescent="0.25">
      <c r="B82" s="13"/>
      <c r="C82" s="64">
        <f>SUM(C70:C81)</f>
        <v>1287112.5300000014</v>
      </c>
      <c r="D82" s="28">
        <f>SUM(D70:D81)</f>
        <v>614030.76922799938</v>
      </c>
      <c r="E82" s="48">
        <f>SUM(E70:E81)</f>
        <v>0</v>
      </c>
      <c r="F82" s="13"/>
      <c r="G82" s="50"/>
    </row>
  </sheetData>
  <mergeCells count="8">
    <mergeCell ref="D5:G6"/>
    <mergeCell ref="L5:O6"/>
    <mergeCell ref="T5:W6"/>
    <mergeCell ref="AB5:AE6"/>
    <mergeCell ref="E8:F8"/>
    <mergeCell ref="M8:N8"/>
    <mergeCell ref="U8:V8"/>
    <mergeCell ref="AC8:A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14"/>
  <sheetViews>
    <sheetView topLeftCell="A5" zoomScaleNormal="100" workbookViewId="0">
      <selection activeCell="L1" sqref="L1"/>
    </sheetView>
  </sheetViews>
  <sheetFormatPr defaultColWidth="9.140625" defaultRowHeight="15" x14ac:dyDescent="0.25"/>
  <cols>
    <col min="1" max="1" width="6.28515625" style="130" customWidth="1"/>
    <col min="2" max="2" width="1.85546875" style="128" customWidth="1"/>
    <col min="3" max="3" width="13" style="128" customWidth="1"/>
    <col min="4" max="4" width="9.140625" style="128"/>
    <col min="5" max="5" width="2" style="128" customWidth="1"/>
    <col min="6" max="6" width="10.42578125" style="129" bestFit="1" customWidth="1"/>
    <col min="7" max="7" width="10.5703125" style="129" bestFit="1" customWidth="1"/>
    <col min="8" max="8" width="10.140625" style="129" customWidth="1"/>
    <col min="9" max="9" width="10.7109375" style="129" customWidth="1"/>
    <col min="10" max="10" width="9.5703125" style="129" bestFit="1" customWidth="1"/>
    <col min="11" max="11" width="10.7109375" style="128" customWidth="1"/>
    <col min="12" max="12" width="14" style="128" bestFit="1" customWidth="1"/>
    <col min="13" max="13" width="15.7109375" style="128" bestFit="1" customWidth="1"/>
    <col min="14" max="16384" width="9.140625" style="128"/>
  </cols>
  <sheetData>
    <row r="1" spans="1:13" s="134" customFormat="1" ht="71.25" x14ac:dyDescent="0.35">
      <c r="A1" s="136" t="s">
        <v>0</v>
      </c>
      <c r="B1" s="136"/>
      <c r="C1" s="136"/>
      <c r="D1" s="136"/>
      <c r="E1" s="136"/>
      <c r="F1" s="222" t="s">
        <v>22</v>
      </c>
      <c r="G1" s="137" t="s">
        <v>23</v>
      </c>
      <c r="H1" s="137" t="s">
        <v>24</v>
      </c>
      <c r="I1" s="137" t="s">
        <v>25</v>
      </c>
      <c r="J1" s="137" t="s">
        <v>26</v>
      </c>
      <c r="K1" s="136" t="s">
        <v>27</v>
      </c>
      <c r="L1" s="135"/>
      <c r="M1" s="135" t="s">
        <v>28</v>
      </c>
    </row>
    <row r="2" spans="1:13" ht="24.75" customHeight="1" x14ac:dyDescent="0.25">
      <c r="A2" s="138">
        <v>1</v>
      </c>
      <c r="B2" s="139" t="s">
        <v>29</v>
      </c>
      <c r="C2" s="139"/>
      <c r="D2" s="138"/>
      <c r="E2" s="140"/>
      <c r="F2" s="141"/>
      <c r="G2" s="141"/>
      <c r="H2" s="141"/>
      <c r="I2" s="141"/>
      <c r="J2" s="141"/>
      <c r="K2" s="140"/>
    </row>
    <row r="3" spans="1:13" ht="24.75" customHeight="1" x14ac:dyDescent="0.25">
      <c r="A3" s="138">
        <f t="shared" ref="A3:A9" si="0">1+A2</f>
        <v>2</v>
      </c>
      <c r="B3" s="140" t="s">
        <v>30</v>
      </c>
      <c r="C3" s="140"/>
      <c r="D3" s="138"/>
      <c r="E3" s="140"/>
      <c r="F3" s="236">
        <v>-40986966.380000003</v>
      </c>
      <c r="G3" s="141">
        <f>-49231880.9980281-1.2</f>
        <v>-49231882.198028103</v>
      </c>
      <c r="H3" s="141">
        <v>0</v>
      </c>
      <c r="I3" s="141">
        <f>+G3+H3</f>
        <v>-49231882.198028103</v>
      </c>
      <c r="J3" s="141">
        <f>+'Tab 56 - Sched C-3 By Acct'!I16</f>
        <v>-7424070</v>
      </c>
      <c r="K3" s="141">
        <f>+J3+I3</f>
        <v>-56655952.198028103</v>
      </c>
    </row>
    <row r="4" spans="1:13" ht="24.75" customHeight="1" x14ac:dyDescent="0.35">
      <c r="A4" s="138">
        <f t="shared" si="0"/>
        <v>3</v>
      </c>
      <c r="B4" s="140" t="s">
        <v>31</v>
      </c>
      <c r="C4" s="140"/>
      <c r="D4" s="138"/>
      <c r="E4" s="140"/>
      <c r="F4" s="237">
        <v>-6414123.0799999991</v>
      </c>
      <c r="G4" s="143">
        <v>-82420</v>
      </c>
      <c r="H4" s="143">
        <v>0</v>
      </c>
      <c r="I4" s="143">
        <f>+H4+G4</f>
        <v>-82420</v>
      </c>
      <c r="J4" s="143">
        <v>0</v>
      </c>
      <c r="K4" s="143">
        <f>+J4+I4</f>
        <v>-82420</v>
      </c>
    </row>
    <row r="5" spans="1:13" ht="24.75" customHeight="1" x14ac:dyDescent="0.35">
      <c r="A5" s="138">
        <f t="shared" si="0"/>
        <v>4</v>
      </c>
      <c r="B5" s="144" t="s">
        <v>32</v>
      </c>
      <c r="C5" s="140"/>
      <c r="D5" s="138"/>
      <c r="E5" s="140"/>
      <c r="F5" s="237">
        <f>+F3+F4</f>
        <v>-47401089.460000001</v>
      </c>
      <c r="G5" s="143">
        <f>+G3+G4</f>
        <v>-49314302.198028103</v>
      </c>
      <c r="H5" s="143">
        <f t="shared" ref="H5:K5" si="1">+H3+H4</f>
        <v>0</v>
      </c>
      <c r="I5" s="143">
        <f t="shared" si="1"/>
        <v>-49314302.198028103</v>
      </c>
      <c r="J5" s="143">
        <f t="shared" si="1"/>
        <v>-7424070</v>
      </c>
      <c r="K5" s="143">
        <f t="shared" si="1"/>
        <v>-56738372.198028103</v>
      </c>
    </row>
    <row r="6" spans="1:13" ht="24.75" customHeight="1" x14ac:dyDescent="0.25">
      <c r="A6" s="138">
        <f t="shared" si="0"/>
        <v>5</v>
      </c>
      <c r="B6" s="139" t="s">
        <v>33</v>
      </c>
      <c r="C6" s="145"/>
      <c r="D6" s="138"/>
      <c r="E6" s="140"/>
      <c r="F6" s="236"/>
      <c r="G6" s="141"/>
      <c r="H6" s="141"/>
      <c r="I6" s="141"/>
      <c r="J6" s="141"/>
      <c r="K6" s="141"/>
    </row>
    <row r="7" spans="1:13" ht="24.75" customHeight="1" x14ac:dyDescent="0.25">
      <c r="A7" s="138">
        <f t="shared" si="0"/>
        <v>6</v>
      </c>
      <c r="B7" s="140" t="s">
        <v>34</v>
      </c>
      <c r="C7" s="140"/>
      <c r="D7" s="138"/>
      <c r="E7" s="140"/>
      <c r="F7" s="236">
        <v>28478951.119999997</v>
      </c>
      <c r="G7" s="141">
        <f>31828922.7196437-89-0.2</f>
        <v>31828833.519643702</v>
      </c>
      <c r="H7" s="141">
        <f>+'Tab 56 - Sched C-3 By Acct'!G71</f>
        <v>-862519</v>
      </c>
      <c r="I7" s="141">
        <f>+H7+G7</f>
        <v>30966314.519643702</v>
      </c>
      <c r="J7" s="141">
        <v>0</v>
      </c>
      <c r="K7" s="141">
        <f>+J7+I7</f>
        <v>30966314.519643702</v>
      </c>
      <c r="L7" s="216"/>
      <c r="M7" s="216"/>
    </row>
    <row r="8" spans="1:13" ht="24.75" customHeight="1" x14ac:dyDescent="0.25">
      <c r="A8" s="138">
        <f t="shared" si="0"/>
        <v>7</v>
      </c>
      <c r="B8" s="140" t="s">
        <v>35</v>
      </c>
      <c r="C8" s="140"/>
      <c r="D8" s="138"/>
      <c r="E8" s="140"/>
      <c r="F8" s="236">
        <v>8215810.0700000003</v>
      </c>
      <c r="G8" s="141">
        <v>9903030</v>
      </c>
      <c r="H8" s="141"/>
      <c r="I8" s="141">
        <f t="shared" ref="I8:I9" si="2">+H8+G8</f>
        <v>9903030</v>
      </c>
      <c r="J8" s="141">
        <v>0</v>
      </c>
      <c r="K8" s="141">
        <f t="shared" ref="K8:K9" si="3">+J8+I8</f>
        <v>9903030</v>
      </c>
      <c r="L8" s="132"/>
    </row>
    <row r="9" spans="1:13" ht="24.75" customHeight="1" x14ac:dyDescent="0.25">
      <c r="A9" s="138">
        <f t="shared" si="0"/>
        <v>8</v>
      </c>
      <c r="B9" s="140" t="s">
        <v>36</v>
      </c>
      <c r="C9" s="140"/>
      <c r="D9" s="138"/>
      <c r="E9" s="140"/>
      <c r="F9" s="236">
        <v>3396236.1399999997</v>
      </c>
      <c r="G9" s="141">
        <f>3893351.25600802+0.75</f>
        <v>3893352.0060080201</v>
      </c>
      <c r="H9" s="141">
        <v>0</v>
      </c>
      <c r="I9" s="141">
        <f t="shared" si="2"/>
        <v>3893352.0060080201</v>
      </c>
      <c r="J9" s="141">
        <v>0</v>
      </c>
      <c r="K9" s="141">
        <f t="shared" si="3"/>
        <v>3893352.0060080201</v>
      </c>
      <c r="M9" s="132"/>
    </row>
    <row r="10" spans="1:13" ht="24.75" customHeight="1" x14ac:dyDescent="0.35">
      <c r="A10" s="138">
        <v>9</v>
      </c>
      <c r="B10" s="140" t="s">
        <v>37</v>
      </c>
      <c r="C10" s="140"/>
      <c r="D10" s="138"/>
      <c r="E10" s="140"/>
      <c r="F10" s="237">
        <v>1210546</v>
      </c>
      <c r="G10" s="143">
        <v>233348.8182120024</v>
      </c>
      <c r="H10" s="143">
        <f>+'Tab 56 - Sched C-3 By Acct'!G109</f>
        <v>64824.911372526432</v>
      </c>
      <c r="I10" s="143">
        <f>+H10+G10</f>
        <v>298173.72958452883</v>
      </c>
      <c r="J10" s="146">
        <f>+'Tab 56 - Sched C-3 By Acct'!I108</f>
        <v>1231266.2481504716</v>
      </c>
      <c r="K10" s="143">
        <f>+J10+I10</f>
        <v>1529439.9777350004</v>
      </c>
      <c r="M10" s="132"/>
    </row>
    <row r="11" spans="1:13" ht="24.75" customHeight="1" x14ac:dyDescent="0.35">
      <c r="A11" s="138">
        <v>10</v>
      </c>
      <c r="B11" s="144" t="s">
        <v>38</v>
      </c>
      <c r="C11" s="140"/>
      <c r="D11" s="138"/>
      <c r="E11" s="140"/>
      <c r="F11" s="238">
        <f>SUM(F7:F10)</f>
        <v>41301543.329999998</v>
      </c>
      <c r="G11" s="147">
        <f>SUM(G7:G10)</f>
        <v>45858564.343863726</v>
      </c>
      <c r="H11" s="147">
        <f t="shared" ref="H11:K11" si="4">SUM(H7:H10)</f>
        <v>-797694.08862747357</v>
      </c>
      <c r="I11" s="147">
        <f t="shared" si="4"/>
        <v>45060870.255236253</v>
      </c>
      <c r="J11" s="147">
        <f t="shared" si="4"/>
        <v>1231266.2481504716</v>
      </c>
      <c r="K11" s="147">
        <f t="shared" si="4"/>
        <v>46292136.503386721</v>
      </c>
    </row>
    <row r="12" spans="1:13" ht="26.25" customHeight="1" x14ac:dyDescent="0.35">
      <c r="A12" s="138">
        <v>11</v>
      </c>
      <c r="B12" s="144" t="s">
        <v>39</v>
      </c>
      <c r="C12" s="140"/>
      <c r="D12" s="138"/>
      <c r="E12" s="140"/>
      <c r="F12" s="238">
        <f>+F11+F5</f>
        <v>-6099546.1300000027</v>
      </c>
      <c r="G12" s="147">
        <f>+G11+G5</f>
        <v>-3455737.8541643769</v>
      </c>
      <c r="H12" s="147">
        <f t="shared" ref="H12:K12" si="5">+H11+H5</f>
        <v>-797694.08862747357</v>
      </c>
      <c r="I12" s="147">
        <f t="shared" si="5"/>
        <v>-4253431.9427918494</v>
      </c>
      <c r="J12" s="147">
        <f t="shared" si="5"/>
        <v>-6192803.7518495284</v>
      </c>
      <c r="K12" s="147">
        <f t="shared" si="5"/>
        <v>-10446235.694641382</v>
      </c>
    </row>
    <row r="13" spans="1:13" ht="17.25" x14ac:dyDescent="0.4">
      <c r="D13" s="130"/>
      <c r="H13" s="131"/>
      <c r="I13" s="131"/>
      <c r="J13" s="131"/>
    </row>
    <row r="14" spans="1:13" x14ac:dyDescent="0.25">
      <c r="D14" s="130"/>
    </row>
  </sheetData>
  <pageMargins left="0.75" right="0.75" top="1.54" bottom="1" header="0.5" footer="0.5"/>
  <pageSetup scale="94" fitToHeight="0" orientation="portrait" verticalDpi="1200" r:id="rId1"/>
  <headerFooter alignWithMargins="0">
    <oddHeader xml:space="preserve">&amp;C&amp;"Times New Roman,Regular"Delta Natural Gas Company, Inc.
Operating Income Summary
Forecasted Test Period 12 ME 12/31/22
Base Period 12 ME 8/31/21&amp;R&amp;"Times New Roman,Regular"Tab 56 - Schedule C-1
Page 1 of 1
Witness:  John B. Brown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46"/>
  <sheetViews>
    <sheetView topLeftCell="A7" workbookViewId="0">
      <selection activeCell="L1" sqref="L1"/>
    </sheetView>
  </sheetViews>
  <sheetFormatPr defaultColWidth="9.140625" defaultRowHeight="15" x14ac:dyDescent="0.25"/>
  <cols>
    <col min="1" max="1" width="9.140625" style="67"/>
    <col min="2" max="3" width="9.140625" style="68"/>
    <col min="4" max="4" width="35.85546875" style="68" customWidth="1"/>
    <col min="5" max="5" width="11.42578125" style="68" customWidth="1"/>
    <col min="6" max="6" width="12.28515625" style="68" customWidth="1"/>
    <col min="7" max="8" width="12.42578125" style="68" customWidth="1"/>
    <col min="9" max="9" width="12.140625" style="68" bestFit="1" customWidth="1"/>
    <col min="10" max="10" width="10.42578125" style="68" bestFit="1" customWidth="1"/>
    <col min="11" max="11" width="11.140625" style="68" bestFit="1" customWidth="1"/>
    <col min="12" max="12" width="10" style="68" bestFit="1" customWidth="1"/>
    <col min="13" max="16384" width="9.140625" style="68"/>
  </cols>
  <sheetData>
    <row r="1" spans="1:10" ht="71.25" x14ac:dyDescent="0.35">
      <c r="A1" s="136" t="s">
        <v>0</v>
      </c>
      <c r="B1" s="136"/>
      <c r="C1" s="136"/>
      <c r="D1" s="136"/>
      <c r="E1" s="222" t="s">
        <v>22</v>
      </c>
      <c r="F1" s="137" t="s">
        <v>23</v>
      </c>
      <c r="G1" s="137" t="s">
        <v>24</v>
      </c>
      <c r="H1" s="137" t="s">
        <v>25</v>
      </c>
      <c r="I1" s="137" t="s">
        <v>26</v>
      </c>
      <c r="J1" s="136" t="s">
        <v>27</v>
      </c>
    </row>
    <row r="2" spans="1:10" x14ac:dyDescent="0.25">
      <c r="A2" s="151">
        <v>1</v>
      </c>
      <c r="B2" s="152"/>
      <c r="C2" s="152" t="s">
        <v>40</v>
      </c>
      <c r="D2" s="153"/>
      <c r="E2" s="154"/>
      <c r="F2" s="148"/>
      <c r="G2" s="148"/>
      <c r="H2" s="153"/>
    </row>
    <row r="3" spans="1:10" x14ac:dyDescent="0.25">
      <c r="A3" s="151">
        <f>1+A2</f>
        <v>2</v>
      </c>
      <c r="B3" s="152"/>
      <c r="C3" s="152" t="s">
        <v>41</v>
      </c>
      <c r="D3" s="153"/>
      <c r="E3" s="154"/>
      <c r="F3" s="148"/>
      <c r="G3" s="148"/>
      <c r="H3" s="153"/>
    </row>
    <row r="4" spans="1:10" x14ac:dyDescent="0.25">
      <c r="A4" s="151">
        <f>1+A3</f>
        <v>3</v>
      </c>
      <c r="B4" s="152"/>
      <c r="C4" s="152" t="s">
        <v>42</v>
      </c>
      <c r="D4" s="153"/>
      <c r="E4" s="154"/>
      <c r="F4" s="148"/>
      <c r="G4" s="148"/>
      <c r="H4" s="153"/>
    </row>
    <row r="5" spans="1:10" x14ac:dyDescent="0.25">
      <c r="A5" s="151">
        <f>1+A4</f>
        <v>4</v>
      </c>
      <c r="B5" s="152"/>
      <c r="C5" s="152" t="s">
        <v>43</v>
      </c>
      <c r="D5" s="153"/>
      <c r="E5" s="154"/>
      <c r="F5" s="148"/>
      <c r="G5" s="148"/>
      <c r="H5" s="153"/>
    </row>
    <row r="6" spans="1:10" x14ac:dyDescent="0.25">
      <c r="A6" s="151">
        <v>5</v>
      </c>
      <c r="B6" s="176"/>
      <c r="C6" s="176" t="s">
        <v>44</v>
      </c>
      <c r="D6" s="175"/>
      <c r="E6" s="228">
        <v>-40986966.380000003</v>
      </c>
      <c r="F6" s="148">
        <v>-43477323</v>
      </c>
      <c r="G6" s="148">
        <v>0</v>
      </c>
      <c r="H6" s="174">
        <f>+F6+G6</f>
        <v>-43477323</v>
      </c>
      <c r="I6" s="174">
        <v>0</v>
      </c>
    </row>
    <row r="7" spans="1:10" x14ac:dyDescent="0.25">
      <c r="A7" s="151">
        <v>6</v>
      </c>
      <c r="B7" s="176"/>
      <c r="C7" s="176" t="s">
        <v>45</v>
      </c>
      <c r="D7" s="175"/>
      <c r="E7" s="228">
        <v>-6414123.0799999991</v>
      </c>
      <c r="F7" s="148">
        <v>-5836979</v>
      </c>
      <c r="G7" s="148">
        <v>0</v>
      </c>
      <c r="H7" s="148">
        <f>+G7+F7</f>
        <v>-5836979</v>
      </c>
      <c r="I7" s="174">
        <f>G7</f>
        <v>0</v>
      </c>
    </row>
    <row r="8" spans="1:10" x14ac:dyDescent="0.25">
      <c r="A8" s="151">
        <v>7</v>
      </c>
      <c r="B8" s="176"/>
      <c r="C8" s="176" t="s">
        <v>46</v>
      </c>
      <c r="D8" s="175"/>
      <c r="E8" s="231">
        <f>+E6+E7</f>
        <v>-47401089.460000001</v>
      </c>
      <c r="F8" s="148">
        <f>+F6+F7</f>
        <v>-49314302</v>
      </c>
      <c r="G8" s="148">
        <f t="shared" ref="G8:H8" si="0">+G6+G7</f>
        <v>0</v>
      </c>
      <c r="H8" s="148">
        <f t="shared" si="0"/>
        <v>-49314302</v>
      </c>
      <c r="I8" s="148">
        <f>+'Tab 56 - Sched C-1 Summary'!J3</f>
        <v>-7424070</v>
      </c>
      <c r="J8" s="148">
        <f>+I8+H8</f>
        <v>-56738372</v>
      </c>
    </row>
    <row r="9" spans="1:10" x14ac:dyDescent="0.25">
      <c r="A9" s="151">
        <v>8</v>
      </c>
      <c r="B9" s="176"/>
      <c r="C9" s="176" t="s">
        <v>47</v>
      </c>
      <c r="D9" s="175"/>
      <c r="E9" s="228"/>
      <c r="F9" s="148"/>
      <c r="G9" s="148"/>
      <c r="H9" s="153"/>
      <c r="I9" s="70"/>
    </row>
    <row r="10" spans="1:10" x14ac:dyDescent="0.25">
      <c r="A10" s="151">
        <f>1+A9</f>
        <v>9</v>
      </c>
      <c r="B10" s="176"/>
      <c r="C10" s="176" t="s">
        <v>48</v>
      </c>
      <c r="D10" s="175"/>
      <c r="E10" s="228"/>
      <c r="F10" s="148"/>
      <c r="G10" s="148"/>
      <c r="H10" s="153"/>
    </row>
    <row r="11" spans="1:10" x14ac:dyDescent="0.25">
      <c r="A11" s="151">
        <f>1+A10</f>
        <v>10</v>
      </c>
      <c r="B11" s="176"/>
      <c r="C11" s="176" t="s">
        <v>49</v>
      </c>
      <c r="D11" s="175"/>
      <c r="E11" s="228"/>
      <c r="F11" s="148"/>
      <c r="G11" s="148"/>
      <c r="H11" s="153"/>
    </row>
    <row r="12" spans="1:10" x14ac:dyDescent="0.25">
      <c r="A12" s="151">
        <f>1+A11</f>
        <v>11</v>
      </c>
      <c r="B12" s="176"/>
      <c r="C12" s="176" t="s">
        <v>50</v>
      </c>
      <c r="D12" s="175"/>
      <c r="E12" s="228"/>
      <c r="F12" s="148"/>
      <c r="G12" s="148"/>
      <c r="H12" s="153"/>
    </row>
    <row r="13" spans="1:10" x14ac:dyDescent="0.25">
      <c r="A13" s="151">
        <v>12</v>
      </c>
      <c r="B13" s="176"/>
      <c r="C13" s="176" t="s">
        <v>51</v>
      </c>
      <c r="D13" s="175"/>
      <c r="E13" s="228">
        <v>158057.51999999999</v>
      </c>
      <c r="F13" s="148">
        <v>181857</v>
      </c>
      <c r="G13" s="148">
        <v>0</v>
      </c>
      <c r="H13" s="174">
        <f>+G13+F13</f>
        <v>181857</v>
      </c>
      <c r="J13" s="174">
        <f>+I13+H13</f>
        <v>181857</v>
      </c>
    </row>
    <row r="14" spans="1:10" x14ac:dyDescent="0.25">
      <c r="A14" s="151">
        <f>1+A13</f>
        <v>13</v>
      </c>
      <c r="B14" s="176"/>
      <c r="C14" s="176" t="s">
        <v>52</v>
      </c>
      <c r="D14" s="175"/>
      <c r="E14" s="231">
        <f>+E13</f>
        <v>158057.51999999999</v>
      </c>
      <c r="F14" s="148">
        <f>+F13</f>
        <v>181857</v>
      </c>
      <c r="G14" s="148">
        <f t="shared" ref="G14:J14" si="1">+G13</f>
        <v>0</v>
      </c>
      <c r="H14" s="148">
        <f t="shared" si="1"/>
        <v>181857</v>
      </c>
      <c r="I14" s="148">
        <f t="shared" si="1"/>
        <v>0</v>
      </c>
      <c r="J14" s="148">
        <f t="shared" si="1"/>
        <v>181857</v>
      </c>
    </row>
    <row r="15" spans="1:10" x14ac:dyDescent="0.25">
      <c r="A15" s="151">
        <v>14</v>
      </c>
      <c r="B15" s="176"/>
      <c r="C15" s="176" t="s">
        <v>53</v>
      </c>
      <c r="D15" s="175"/>
      <c r="E15" s="228">
        <v>13029041.939999998</v>
      </c>
      <c r="F15" s="148">
        <v>15640026</v>
      </c>
      <c r="G15" s="148">
        <v>0</v>
      </c>
      <c r="H15" s="174">
        <f>+G15+F15</f>
        <v>15640026</v>
      </c>
      <c r="J15" s="174">
        <f>+I15+H15</f>
        <v>15640026</v>
      </c>
    </row>
    <row r="16" spans="1:10" x14ac:dyDescent="0.25">
      <c r="A16" s="151">
        <f>1+A15</f>
        <v>15</v>
      </c>
      <c r="B16" s="176"/>
      <c r="C16" s="176" t="s">
        <v>54</v>
      </c>
      <c r="D16" s="175"/>
      <c r="E16" s="231">
        <f>+E15+E14</f>
        <v>13187099.459999997</v>
      </c>
      <c r="F16" s="148">
        <f>+F15+F14</f>
        <v>15821883</v>
      </c>
      <c r="G16" s="148">
        <f t="shared" ref="G16:J16" si="2">+G15+G14</f>
        <v>0</v>
      </c>
      <c r="H16" s="148">
        <f t="shared" si="2"/>
        <v>15821883</v>
      </c>
      <c r="I16" s="148">
        <f t="shared" si="2"/>
        <v>0</v>
      </c>
      <c r="J16" s="148">
        <f t="shared" si="2"/>
        <v>15821883</v>
      </c>
    </row>
    <row r="17" spans="1:10" x14ac:dyDescent="0.25">
      <c r="A17" s="151">
        <f>1+A16</f>
        <v>16</v>
      </c>
      <c r="B17" s="176"/>
      <c r="C17" s="176" t="s">
        <v>55</v>
      </c>
      <c r="D17" s="175"/>
      <c r="E17" s="228"/>
      <c r="F17" s="148"/>
      <c r="G17" s="148"/>
      <c r="H17" s="153"/>
    </row>
    <row r="18" spans="1:10" x14ac:dyDescent="0.25">
      <c r="A18" s="151">
        <v>17</v>
      </c>
      <c r="B18" s="176"/>
      <c r="C18" s="176" t="s">
        <v>56</v>
      </c>
      <c r="D18" s="175"/>
      <c r="E18" s="228">
        <v>279367.11</v>
      </c>
      <c r="F18" s="148">
        <v>321913</v>
      </c>
      <c r="G18" s="148">
        <v>0</v>
      </c>
      <c r="H18" s="174">
        <f>+G18+F18</f>
        <v>321913</v>
      </c>
      <c r="J18" s="174">
        <f>+I18+H18</f>
        <v>321913</v>
      </c>
    </row>
    <row r="19" spans="1:10" x14ac:dyDescent="0.25">
      <c r="A19" s="151">
        <f>1+A18</f>
        <v>18</v>
      </c>
      <c r="B19" s="176"/>
      <c r="C19" s="176" t="s">
        <v>57</v>
      </c>
      <c r="D19" s="175"/>
      <c r="E19" s="228">
        <f>+E18</f>
        <v>279367.11</v>
      </c>
      <c r="F19" s="154">
        <f t="shared" ref="F19:J19" si="3">+F18</f>
        <v>321913</v>
      </c>
      <c r="G19" s="154">
        <f t="shared" si="3"/>
        <v>0</v>
      </c>
      <c r="H19" s="154">
        <f t="shared" si="3"/>
        <v>321913</v>
      </c>
      <c r="I19" s="154">
        <f t="shared" si="3"/>
        <v>0</v>
      </c>
      <c r="J19" s="154">
        <f t="shared" si="3"/>
        <v>321913</v>
      </c>
    </row>
    <row r="20" spans="1:10" x14ac:dyDescent="0.25">
      <c r="A20" s="151">
        <v>19</v>
      </c>
      <c r="B20" s="176"/>
      <c r="C20" s="176" t="s">
        <v>58</v>
      </c>
      <c r="D20" s="175"/>
      <c r="E20" s="228">
        <v>3538328.34</v>
      </c>
      <c r="F20" s="148">
        <v>3753382</v>
      </c>
      <c r="G20" s="148">
        <v>0</v>
      </c>
      <c r="H20" s="174">
        <f t="shared" ref="H20:H25" si="4">+G20+F20</f>
        <v>3753382</v>
      </c>
      <c r="J20" s="174">
        <f t="shared" ref="J20:J25" si="5">+I20+H20</f>
        <v>3753382</v>
      </c>
    </row>
    <row r="21" spans="1:10" x14ac:dyDescent="0.25">
      <c r="A21" s="151">
        <v>20</v>
      </c>
      <c r="B21" s="176"/>
      <c r="C21" s="176" t="s">
        <v>59</v>
      </c>
      <c r="D21" s="175"/>
      <c r="E21" s="228">
        <v>2139857.2400000002</v>
      </c>
      <c r="F21" s="148">
        <v>2114327</v>
      </c>
      <c r="G21" s="148">
        <v>0</v>
      </c>
      <c r="H21" s="174">
        <f t="shared" si="4"/>
        <v>2114327</v>
      </c>
      <c r="J21" s="174">
        <f t="shared" si="5"/>
        <v>2114327</v>
      </c>
    </row>
    <row r="22" spans="1:10" x14ac:dyDescent="0.25">
      <c r="A22" s="151">
        <v>21</v>
      </c>
      <c r="B22" s="176"/>
      <c r="C22" s="176" t="s">
        <v>60</v>
      </c>
      <c r="D22" s="175"/>
      <c r="E22" s="228">
        <v>1423984.77</v>
      </c>
      <c r="F22" s="148">
        <v>1468463</v>
      </c>
      <c r="G22" s="148">
        <v>0</v>
      </c>
      <c r="H22" s="174">
        <f t="shared" si="4"/>
        <v>1468463</v>
      </c>
      <c r="J22" s="174">
        <f t="shared" si="5"/>
        <v>1468463</v>
      </c>
    </row>
    <row r="23" spans="1:10" x14ac:dyDescent="0.25">
      <c r="A23" s="151">
        <v>22</v>
      </c>
      <c r="B23" s="176"/>
      <c r="C23" s="176" t="s">
        <v>61</v>
      </c>
      <c r="D23" s="175"/>
      <c r="E23" s="228">
        <v>710.33999999999992</v>
      </c>
      <c r="F23" s="148">
        <v>592</v>
      </c>
      <c r="G23" s="148">
        <v>0</v>
      </c>
      <c r="H23" s="174">
        <f t="shared" si="4"/>
        <v>592</v>
      </c>
      <c r="J23" s="174">
        <f t="shared" si="5"/>
        <v>592</v>
      </c>
    </row>
    <row r="24" spans="1:10" x14ac:dyDescent="0.25">
      <c r="A24" s="151">
        <v>23</v>
      </c>
      <c r="B24" s="176"/>
      <c r="C24" s="176" t="s">
        <v>62</v>
      </c>
      <c r="D24" s="175"/>
      <c r="E24" s="228">
        <v>536.77</v>
      </c>
      <c r="F24" s="148">
        <v>553</v>
      </c>
      <c r="G24" s="148">
        <v>0</v>
      </c>
      <c r="H24" s="174">
        <f t="shared" si="4"/>
        <v>553</v>
      </c>
      <c r="J24" s="174">
        <f t="shared" si="5"/>
        <v>553</v>
      </c>
    </row>
    <row r="25" spans="1:10" x14ac:dyDescent="0.25">
      <c r="A25" s="151">
        <v>24</v>
      </c>
      <c r="B25" s="176"/>
      <c r="C25" s="176" t="s">
        <v>63</v>
      </c>
      <c r="D25" s="175"/>
      <c r="E25" s="228">
        <v>7148736.2400000002</v>
      </c>
      <c r="F25" s="148">
        <f>7815988-89+2.5</f>
        <v>7815901.5</v>
      </c>
      <c r="G25" s="148">
        <f>+'Tab 56 - Sched C-3 By Acct'!G70</f>
        <v>-862519</v>
      </c>
      <c r="H25" s="174">
        <f t="shared" si="4"/>
        <v>6953382.5</v>
      </c>
      <c r="J25" s="174">
        <f t="shared" si="5"/>
        <v>6953382.5</v>
      </c>
    </row>
    <row r="26" spans="1:10" x14ac:dyDescent="0.25">
      <c r="A26" s="151">
        <f>1+A25</f>
        <v>25</v>
      </c>
      <c r="B26" s="176"/>
      <c r="C26" s="176" t="s">
        <v>64</v>
      </c>
      <c r="D26" s="175"/>
      <c r="E26" s="235">
        <f t="shared" ref="E26:J26" si="6">+E25+E24+E23+E22+E21+E20+E19+E16</f>
        <v>27718620.269999996</v>
      </c>
      <c r="F26" s="142">
        <f t="shared" si="6"/>
        <v>31297014.5</v>
      </c>
      <c r="G26" s="142">
        <f t="shared" si="6"/>
        <v>-862519</v>
      </c>
      <c r="H26" s="142">
        <f t="shared" si="6"/>
        <v>30434495.5</v>
      </c>
      <c r="I26" s="142">
        <f t="shared" si="6"/>
        <v>0</v>
      </c>
      <c r="J26" s="142">
        <f t="shared" si="6"/>
        <v>30434495.5</v>
      </c>
    </row>
    <row r="27" spans="1:10" x14ac:dyDescent="0.25">
      <c r="A27" s="151">
        <f>1+A26</f>
        <v>26</v>
      </c>
      <c r="B27" s="176"/>
      <c r="C27" s="176" t="s">
        <v>65</v>
      </c>
      <c r="D27" s="175"/>
      <c r="E27" s="228"/>
      <c r="F27" s="148"/>
      <c r="G27" s="148"/>
      <c r="H27" s="153"/>
    </row>
    <row r="28" spans="1:10" x14ac:dyDescent="0.25">
      <c r="A28" s="151">
        <f>1+A27</f>
        <v>27</v>
      </c>
      <c r="B28" s="176"/>
      <c r="C28" s="176" t="s">
        <v>66</v>
      </c>
      <c r="D28" s="175"/>
      <c r="E28" s="228"/>
      <c r="F28" s="148">
        <v>0</v>
      </c>
      <c r="G28" s="148">
        <f>+E28+F28</f>
        <v>0</v>
      </c>
      <c r="H28" s="153"/>
    </row>
    <row r="29" spans="1:10" x14ac:dyDescent="0.25">
      <c r="A29" s="151">
        <v>28</v>
      </c>
      <c r="B29" s="176"/>
      <c r="C29" s="176" t="s">
        <v>67</v>
      </c>
      <c r="D29" s="175"/>
      <c r="E29" s="228">
        <v>33780.86</v>
      </c>
      <c r="F29" s="148">
        <v>38105</v>
      </c>
      <c r="G29" s="148">
        <v>0</v>
      </c>
      <c r="H29" s="174">
        <f t="shared" ref="H29" si="7">+G29+F29</f>
        <v>38105</v>
      </c>
      <c r="J29" s="174">
        <f>+I29+H29</f>
        <v>38105</v>
      </c>
    </row>
    <row r="30" spans="1:10" x14ac:dyDescent="0.25">
      <c r="A30" s="151">
        <f>1+A29</f>
        <v>29</v>
      </c>
      <c r="B30" s="176"/>
      <c r="C30" s="176" t="s">
        <v>68</v>
      </c>
      <c r="D30" s="175"/>
      <c r="E30" s="228">
        <f>+E29</f>
        <v>33780.86</v>
      </c>
      <c r="F30" s="154">
        <f t="shared" ref="F30:J31" si="8">+F29</f>
        <v>38105</v>
      </c>
      <c r="G30" s="154">
        <f t="shared" si="8"/>
        <v>0</v>
      </c>
      <c r="H30" s="154">
        <f t="shared" si="8"/>
        <v>38105</v>
      </c>
      <c r="I30" s="154">
        <f t="shared" si="8"/>
        <v>0</v>
      </c>
      <c r="J30" s="154">
        <f t="shared" si="8"/>
        <v>38105</v>
      </c>
    </row>
    <row r="31" spans="1:10" x14ac:dyDescent="0.25">
      <c r="A31" s="151">
        <f>1+A30</f>
        <v>30</v>
      </c>
      <c r="B31" s="176"/>
      <c r="C31" s="176" t="s">
        <v>69</v>
      </c>
      <c r="D31" s="175"/>
      <c r="E31" s="228">
        <f>+E30</f>
        <v>33780.86</v>
      </c>
      <c r="F31" s="154">
        <f t="shared" si="8"/>
        <v>38105</v>
      </c>
      <c r="G31" s="154">
        <f t="shared" si="8"/>
        <v>0</v>
      </c>
      <c r="H31" s="154">
        <f t="shared" si="8"/>
        <v>38105</v>
      </c>
      <c r="I31" s="154">
        <f t="shared" si="8"/>
        <v>0</v>
      </c>
      <c r="J31" s="154">
        <f t="shared" si="8"/>
        <v>38105</v>
      </c>
    </row>
    <row r="32" spans="1:10" x14ac:dyDescent="0.25">
      <c r="A32" s="151">
        <f>1+A31</f>
        <v>31</v>
      </c>
      <c r="B32" s="176"/>
      <c r="C32" s="176" t="s">
        <v>70</v>
      </c>
      <c r="D32" s="175"/>
      <c r="E32" s="228"/>
      <c r="F32" s="148">
        <v>0</v>
      </c>
      <c r="G32" s="148">
        <f>+E32+F32</f>
        <v>0</v>
      </c>
      <c r="H32" s="174">
        <f t="shared" ref="H32:H37" si="9">+G32+F32</f>
        <v>0</v>
      </c>
    </row>
    <row r="33" spans="1:12" x14ac:dyDescent="0.25">
      <c r="A33" s="151">
        <v>32</v>
      </c>
      <c r="B33" s="176"/>
      <c r="C33" s="176" t="s">
        <v>71</v>
      </c>
      <c r="D33" s="175"/>
      <c r="E33" s="228">
        <v>111551.29000000001</v>
      </c>
      <c r="F33" s="148">
        <v>26773</v>
      </c>
      <c r="G33" s="148">
        <v>0</v>
      </c>
      <c r="H33" s="174">
        <f t="shared" si="9"/>
        <v>26773</v>
      </c>
      <c r="J33" s="174">
        <f>+I33+H33</f>
        <v>26773</v>
      </c>
    </row>
    <row r="34" spans="1:12" x14ac:dyDescent="0.25">
      <c r="A34" s="151">
        <f>1+A33</f>
        <v>33</v>
      </c>
      <c r="B34" s="176"/>
      <c r="C34" s="176" t="s">
        <v>72</v>
      </c>
      <c r="D34" s="175"/>
      <c r="E34" s="228">
        <f>+E33</f>
        <v>111551.29000000001</v>
      </c>
      <c r="F34" s="154">
        <f t="shared" ref="F34:J34" si="10">+F33</f>
        <v>26773</v>
      </c>
      <c r="G34" s="154">
        <f t="shared" si="10"/>
        <v>0</v>
      </c>
      <c r="H34" s="154">
        <f t="shared" si="10"/>
        <v>26773</v>
      </c>
      <c r="I34" s="154">
        <f t="shared" si="10"/>
        <v>0</v>
      </c>
      <c r="J34" s="154">
        <f t="shared" si="10"/>
        <v>26773</v>
      </c>
    </row>
    <row r="35" spans="1:12" x14ac:dyDescent="0.25">
      <c r="A35" s="151">
        <v>34</v>
      </c>
      <c r="B35" s="176"/>
      <c r="C35" s="176" t="s">
        <v>73</v>
      </c>
      <c r="D35" s="175"/>
      <c r="E35" s="228">
        <v>-52751.920000000006</v>
      </c>
      <c r="F35" s="148">
        <v>-80962</v>
      </c>
      <c r="G35" s="148">
        <v>0</v>
      </c>
      <c r="H35" s="174">
        <f t="shared" si="9"/>
        <v>-80962</v>
      </c>
      <c r="J35" s="174">
        <f>+I35+H35</f>
        <v>-80962</v>
      </c>
    </row>
    <row r="36" spans="1:12" x14ac:dyDescent="0.25">
      <c r="A36" s="151">
        <v>35</v>
      </c>
      <c r="B36" s="176"/>
      <c r="C36" s="176" t="s">
        <v>74</v>
      </c>
      <c r="D36" s="175"/>
      <c r="E36" s="228">
        <v>619737.25</v>
      </c>
      <c r="F36" s="148">
        <v>490935</v>
      </c>
      <c r="G36" s="148">
        <v>0</v>
      </c>
      <c r="H36" s="174">
        <f t="shared" si="9"/>
        <v>490935</v>
      </c>
      <c r="J36" s="174">
        <f>+I36+H36</f>
        <v>490935</v>
      </c>
    </row>
    <row r="37" spans="1:12" x14ac:dyDescent="0.25">
      <c r="A37" s="151">
        <v>36</v>
      </c>
      <c r="B37" s="176"/>
      <c r="C37" s="176" t="s">
        <v>75</v>
      </c>
      <c r="D37" s="175"/>
      <c r="E37" s="228">
        <v>48013.37</v>
      </c>
      <c r="F37" s="148">
        <v>56968</v>
      </c>
      <c r="G37" s="148">
        <v>0</v>
      </c>
      <c r="H37" s="174">
        <f t="shared" si="9"/>
        <v>56968</v>
      </c>
      <c r="J37" s="174">
        <f>+I37+H37</f>
        <v>56968</v>
      </c>
    </row>
    <row r="38" spans="1:12" x14ac:dyDescent="0.25">
      <c r="A38" s="151">
        <v>37</v>
      </c>
      <c r="B38" s="176"/>
      <c r="C38" s="176" t="s">
        <v>76</v>
      </c>
      <c r="D38" s="175"/>
      <c r="E38" s="231">
        <f>+E37+E36+E35+E34+E31</f>
        <v>760330.85</v>
      </c>
      <c r="F38" s="148">
        <f>+F37+F36+F35+F34+F31</f>
        <v>531819</v>
      </c>
      <c r="G38" s="148">
        <f t="shared" ref="G38:J38" si="11">+G37+G36+G35+G34+G31</f>
        <v>0</v>
      </c>
      <c r="H38" s="148">
        <f t="shared" si="11"/>
        <v>531819</v>
      </c>
      <c r="I38" s="148">
        <f t="shared" si="11"/>
        <v>0</v>
      </c>
      <c r="J38" s="148">
        <f t="shared" si="11"/>
        <v>531819</v>
      </c>
    </row>
    <row r="39" spans="1:12" x14ac:dyDescent="0.25">
      <c r="A39" s="151">
        <f>1+A38</f>
        <v>38</v>
      </c>
      <c r="B39" s="176"/>
      <c r="C39" s="176" t="s">
        <v>77</v>
      </c>
      <c r="D39" s="175"/>
      <c r="E39" s="228">
        <f>+E38+E26</f>
        <v>28478951.119999997</v>
      </c>
      <c r="F39" s="154">
        <f>+F38+F26</f>
        <v>31828833.5</v>
      </c>
      <c r="G39" s="154">
        <f t="shared" ref="G39:J39" si="12">+G38+G26</f>
        <v>-862519</v>
      </c>
      <c r="H39" s="154">
        <f t="shared" si="12"/>
        <v>30966314.5</v>
      </c>
      <c r="I39" s="154">
        <f t="shared" si="12"/>
        <v>0</v>
      </c>
      <c r="J39" s="154">
        <f t="shared" si="12"/>
        <v>30966314.5</v>
      </c>
      <c r="K39" s="70"/>
    </row>
    <row r="40" spans="1:12" x14ac:dyDescent="0.25">
      <c r="A40" s="151">
        <v>39</v>
      </c>
      <c r="B40" s="176"/>
      <c r="C40" s="176" t="s">
        <v>78</v>
      </c>
      <c r="D40" s="175"/>
      <c r="E40" s="228">
        <v>7802957.9100000001</v>
      </c>
      <c r="F40" s="148">
        <v>9473252</v>
      </c>
      <c r="G40" s="148">
        <v>0</v>
      </c>
      <c r="H40" s="148">
        <f>+G40+F40</f>
        <v>9473252</v>
      </c>
      <c r="J40" s="174">
        <f>+I40+H40</f>
        <v>9473252</v>
      </c>
    </row>
    <row r="41" spans="1:12" x14ac:dyDescent="0.25">
      <c r="A41" s="151">
        <v>40</v>
      </c>
      <c r="B41" s="176"/>
      <c r="C41" s="176" t="s">
        <v>79</v>
      </c>
      <c r="D41" s="175"/>
      <c r="E41" s="228">
        <v>412852.16000000003</v>
      </c>
      <c r="F41" s="148">
        <v>429778</v>
      </c>
      <c r="G41" s="148">
        <v>0</v>
      </c>
      <c r="H41" s="148">
        <f>+G41+F41</f>
        <v>429778</v>
      </c>
      <c r="J41" s="174">
        <f>+I41+H41</f>
        <v>429778</v>
      </c>
    </row>
    <row r="42" spans="1:12" x14ac:dyDescent="0.25">
      <c r="A42" s="151">
        <v>41</v>
      </c>
      <c r="B42" s="176"/>
      <c r="C42" s="176" t="s">
        <v>80</v>
      </c>
      <c r="D42" s="175"/>
      <c r="E42" s="228">
        <v>3396236.1399999997</v>
      </c>
      <c r="F42" s="148">
        <v>3893352</v>
      </c>
      <c r="G42" s="148">
        <v>0</v>
      </c>
      <c r="H42" s="148">
        <f>+G42+F42</f>
        <v>3893352</v>
      </c>
      <c r="J42" s="174">
        <f>+I42+H42</f>
        <v>3893352</v>
      </c>
      <c r="L42" s="70"/>
    </row>
    <row r="43" spans="1:12" x14ac:dyDescent="0.25">
      <c r="A43" s="151">
        <v>42</v>
      </c>
      <c r="B43" s="176"/>
      <c r="C43" s="176" t="s">
        <v>81</v>
      </c>
      <c r="D43" s="175"/>
      <c r="E43" s="228">
        <v>2247939</v>
      </c>
      <c r="F43" s="148">
        <f>921237.840477002-687889</f>
        <v>233348.84047700197</v>
      </c>
      <c r="G43" s="148">
        <f>+'Tab 56 - Sched C-3 By Acct'!G108</f>
        <v>64824.911372526432</v>
      </c>
      <c r="H43" s="148">
        <f>+G43+F43</f>
        <v>298173.7518495284</v>
      </c>
      <c r="I43" s="177">
        <f>+'Tab 56 - Sched C-1 Summary'!J10</f>
        <v>1231266.2481504716</v>
      </c>
      <c r="J43" s="174">
        <f>+I43+H43</f>
        <v>1529440</v>
      </c>
    </row>
    <row r="44" spans="1:12" x14ac:dyDescent="0.25">
      <c r="A44" s="151">
        <v>43</v>
      </c>
      <c r="B44" s="176"/>
      <c r="C44" s="176" t="s">
        <v>82</v>
      </c>
      <c r="D44" s="175"/>
      <c r="E44" s="228">
        <v>-1037393</v>
      </c>
      <c r="F44" s="148"/>
      <c r="G44" s="148">
        <v>0</v>
      </c>
      <c r="H44" s="148">
        <f>+G44+F44</f>
        <v>0</v>
      </c>
      <c r="J44" s="174">
        <f>+I44+H44</f>
        <v>0</v>
      </c>
    </row>
    <row r="45" spans="1:12" x14ac:dyDescent="0.25">
      <c r="A45" s="151">
        <v>44</v>
      </c>
      <c r="B45" s="176"/>
      <c r="C45" s="176" t="s">
        <v>83</v>
      </c>
      <c r="D45" s="175"/>
      <c r="E45" s="228">
        <f>+E44+E43+E42+E41+E40+E39</f>
        <v>41301543.329999998</v>
      </c>
      <c r="F45" s="154">
        <f t="shared" ref="F45:J45" si="13">+F44+F43+F42+F41+F40+F39</f>
        <v>45858564.340477005</v>
      </c>
      <c r="G45" s="154">
        <f t="shared" si="13"/>
        <v>-797694.08862747357</v>
      </c>
      <c r="H45" s="154">
        <f t="shared" si="13"/>
        <v>45060870.251849532</v>
      </c>
      <c r="I45" s="154">
        <f t="shared" si="13"/>
        <v>1231266.2481504716</v>
      </c>
      <c r="J45" s="154">
        <f t="shared" si="13"/>
        <v>46292136.5</v>
      </c>
    </row>
    <row r="46" spans="1:12" x14ac:dyDescent="0.25">
      <c r="A46" s="151">
        <f>1+A45</f>
        <v>45</v>
      </c>
      <c r="B46" s="176"/>
      <c r="C46" s="176" t="s">
        <v>84</v>
      </c>
      <c r="D46" s="175"/>
      <c r="E46" s="228">
        <f>+E8+E45</f>
        <v>-6099546.1300000027</v>
      </c>
      <c r="F46" s="154">
        <f t="shared" ref="F46:J46" si="14">+F8+F45</f>
        <v>-3455737.6595229954</v>
      </c>
      <c r="G46" s="154">
        <f t="shared" si="14"/>
        <v>-797694.08862747357</v>
      </c>
      <c r="H46" s="154">
        <f t="shared" si="14"/>
        <v>-4253431.7481504679</v>
      </c>
      <c r="I46" s="154">
        <f t="shared" si="14"/>
        <v>-6192803.7518495284</v>
      </c>
      <c r="J46" s="154">
        <f t="shared" si="14"/>
        <v>-10446235.5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R120"/>
  <sheetViews>
    <sheetView workbookViewId="0">
      <pane xSplit="4" ySplit="1" topLeftCell="E84" activePane="bottomRight" state="frozen"/>
      <selection pane="topRight" activeCell="L1" sqref="L1"/>
      <selection pane="bottomLeft" activeCell="L1" sqref="L1"/>
      <selection pane="bottomRight" activeCell="L1" sqref="L1"/>
    </sheetView>
  </sheetViews>
  <sheetFormatPr defaultColWidth="9.140625" defaultRowHeight="15" x14ac:dyDescent="0.25"/>
  <cols>
    <col min="1" max="1" width="9.140625" style="68"/>
    <col min="2" max="2" width="12.5703125" style="68" customWidth="1"/>
    <col min="3" max="3" width="48.28515625" style="68" bestFit="1" customWidth="1"/>
    <col min="4" max="4" width="3.42578125" style="68" customWidth="1"/>
    <col min="5" max="5" width="10.85546875" style="68" customWidth="1"/>
    <col min="6" max="7" width="12.7109375" style="68" customWidth="1"/>
    <col min="8" max="8" width="13.28515625" style="68" bestFit="1" customWidth="1"/>
    <col min="9" max="9" width="13" style="68" customWidth="1"/>
    <col min="10" max="10" width="13.28515625" style="68" bestFit="1" customWidth="1"/>
    <col min="11" max="11" width="12.7109375" style="68" customWidth="1"/>
    <col min="12" max="13" width="9.140625" style="68"/>
    <col min="14" max="14" width="13.28515625" style="68" bestFit="1" customWidth="1"/>
    <col min="15" max="15" width="14" style="68" bestFit="1" customWidth="1"/>
    <col min="16" max="17" width="11.5703125" style="68" bestFit="1" customWidth="1"/>
    <col min="18" max="18" width="10.5703125" style="68" bestFit="1" customWidth="1"/>
    <col min="19" max="16384" width="9.140625" style="68"/>
  </cols>
  <sheetData>
    <row r="1" spans="1:11" ht="56.25" customHeight="1" x14ac:dyDescent="0.35">
      <c r="A1" s="136" t="s">
        <v>0</v>
      </c>
      <c r="B1" s="136" t="s">
        <v>85</v>
      </c>
      <c r="C1" s="136"/>
      <c r="D1" s="136"/>
      <c r="E1" s="222" t="s">
        <v>22</v>
      </c>
      <c r="F1" s="137" t="s">
        <v>23</v>
      </c>
      <c r="G1" s="137" t="s">
        <v>24</v>
      </c>
      <c r="H1" s="137" t="s">
        <v>86</v>
      </c>
      <c r="I1" s="137" t="s">
        <v>87</v>
      </c>
      <c r="J1" s="136" t="s">
        <v>27</v>
      </c>
      <c r="K1" s="136"/>
    </row>
    <row r="2" spans="1:11" x14ac:dyDescent="0.25">
      <c r="A2" s="151">
        <v>1</v>
      </c>
      <c r="B2" s="178"/>
      <c r="C2" s="152" t="s">
        <v>40</v>
      </c>
      <c r="D2" s="153"/>
      <c r="E2" s="154"/>
      <c r="F2" s="148"/>
      <c r="G2" s="148"/>
      <c r="H2" s="148"/>
      <c r="I2" s="153"/>
    </row>
    <row r="3" spans="1:11" x14ac:dyDescent="0.25">
      <c r="A3" s="151">
        <f t="shared" ref="A3:A34" si="0">1+A2</f>
        <v>2</v>
      </c>
      <c r="B3" s="178"/>
      <c r="C3" s="152" t="s">
        <v>41</v>
      </c>
      <c r="D3" s="153"/>
      <c r="E3" s="154"/>
      <c r="F3" s="148"/>
      <c r="G3" s="148"/>
      <c r="H3" s="148"/>
      <c r="I3" s="153"/>
      <c r="J3" s="67"/>
      <c r="K3" s="67"/>
    </row>
    <row r="4" spans="1:11" x14ac:dyDescent="0.25">
      <c r="A4" s="151">
        <f t="shared" si="0"/>
        <v>3</v>
      </c>
      <c r="B4" s="178"/>
      <c r="C4" s="152" t="s">
        <v>42</v>
      </c>
      <c r="D4" s="153"/>
      <c r="E4" s="154"/>
      <c r="F4" s="148"/>
      <c r="G4" s="148"/>
      <c r="H4" s="148"/>
      <c r="I4" s="153"/>
      <c r="J4" s="67"/>
      <c r="K4" s="67"/>
    </row>
    <row r="5" spans="1:11" x14ac:dyDescent="0.25">
      <c r="A5" s="151">
        <f t="shared" si="0"/>
        <v>4</v>
      </c>
      <c r="B5" s="178"/>
      <c r="C5" s="152" t="s">
        <v>43</v>
      </c>
      <c r="D5" s="153"/>
      <c r="E5" s="154"/>
      <c r="F5" s="148"/>
      <c r="G5" s="148"/>
      <c r="H5" s="148"/>
      <c r="I5" s="153"/>
      <c r="J5" s="72"/>
      <c r="K5" s="67"/>
    </row>
    <row r="6" spans="1:11" x14ac:dyDescent="0.25">
      <c r="A6" s="151">
        <f t="shared" si="0"/>
        <v>5</v>
      </c>
      <c r="B6" s="224">
        <v>9480000</v>
      </c>
      <c r="C6" s="225" t="s">
        <v>88</v>
      </c>
      <c r="D6" s="226"/>
      <c r="E6" s="228">
        <v>-25099684.949999999</v>
      </c>
      <c r="F6" s="148">
        <v>-26717646.952277865</v>
      </c>
      <c r="G6" s="148"/>
      <c r="H6" s="148">
        <f>+F6+G6</f>
        <v>-26717646.952277865</v>
      </c>
      <c r="I6" s="153"/>
      <c r="J6" s="72"/>
      <c r="K6" s="67"/>
    </row>
    <row r="7" spans="1:11" x14ac:dyDescent="0.25">
      <c r="A7" s="151">
        <f t="shared" si="0"/>
        <v>6</v>
      </c>
      <c r="B7" s="224">
        <v>9481000</v>
      </c>
      <c r="C7" s="225" t="s">
        <v>89</v>
      </c>
      <c r="D7" s="226"/>
      <c r="E7" s="228">
        <v>-15887281.43</v>
      </c>
      <c r="F7" s="148">
        <v>-16759676.189328847</v>
      </c>
      <c r="G7" s="148"/>
      <c r="H7" s="148">
        <f>+F7+G7</f>
        <v>-16759676.189328847</v>
      </c>
      <c r="I7" s="153"/>
      <c r="J7" s="72"/>
      <c r="K7" s="67"/>
    </row>
    <row r="8" spans="1:11" x14ac:dyDescent="0.25">
      <c r="A8" s="151">
        <f t="shared" si="0"/>
        <v>7</v>
      </c>
      <c r="B8" s="224"/>
      <c r="C8" s="225" t="s">
        <v>44</v>
      </c>
      <c r="D8" s="226"/>
      <c r="E8" s="228">
        <f>SUM(E6:E7)</f>
        <v>-40986966.379999995</v>
      </c>
      <c r="F8" s="148">
        <v>-43477323.141606711</v>
      </c>
      <c r="G8" s="148">
        <f>+'Tab 56 - Sched C-4 Acct Bal #2'!D8</f>
        <v>0</v>
      </c>
      <c r="H8" s="148">
        <f>SUM(H6:H7)</f>
        <v>-43477323.141606711</v>
      </c>
      <c r="I8" s="174"/>
      <c r="J8" s="174"/>
      <c r="K8" s="67"/>
    </row>
    <row r="9" spans="1:11" x14ac:dyDescent="0.25">
      <c r="A9" s="151">
        <f t="shared" si="0"/>
        <v>8</v>
      </c>
      <c r="B9" s="224">
        <v>9487000</v>
      </c>
      <c r="C9" s="225" t="s">
        <v>90</v>
      </c>
      <c r="D9" s="226"/>
      <c r="E9" s="228">
        <v>-29649.24</v>
      </c>
      <c r="F9" s="148">
        <v>0</v>
      </c>
      <c r="G9" s="148">
        <f>+'Tab 56 - Sched C-4 Acct Bal #2'!D9</f>
        <v>0</v>
      </c>
      <c r="H9" s="148">
        <f t="shared" ref="H9:H14" si="1">+F9+G9</f>
        <v>0</v>
      </c>
      <c r="I9" s="153"/>
      <c r="J9" s="72"/>
      <c r="K9" s="67"/>
    </row>
    <row r="10" spans="1:11" x14ac:dyDescent="0.25">
      <c r="A10" s="151">
        <f t="shared" si="0"/>
        <v>9</v>
      </c>
      <c r="B10" s="224">
        <v>9488000</v>
      </c>
      <c r="C10" s="225" t="s">
        <v>91</v>
      </c>
      <c r="D10" s="226"/>
      <c r="E10" s="228">
        <v>-97490.760000000009</v>
      </c>
      <c r="F10" s="148">
        <v>-82420</v>
      </c>
      <c r="G10" s="148">
        <f>+'Tab 56 - Sched C-4 Acct Bal #2'!D10</f>
        <v>0</v>
      </c>
      <c r="H10" s="148">
        <f t="shared" si="1"/>
        <v>-82420</v>
      </c>
      <c r="I10" s="153"/>
      <c r="J10" s="72"/>
      <c r="K10" s="67"/>
    </row>
    <row r="11" spans="1:11" x14ac:dyDescent="0.25">
      <c r="A11" s="151">
        <f t="shared" si="0"/>
        <v>10</v>
      </c>
      <c r="B11" s="224">
        <v>9489300</v>
      </c>
      <c r="C11" s="225" t="s">
        <v>92</v>
      </c>
      <c r="D11" s="226"/>
      <c r="E11" s="228">
        <v>-8947962.879999999</v>
      </c>
      <c r="F11" s="148">
        <v>-7113895</v>
      </c>
      <c r="G11" s="148"/>
      <c r="H11" s="148">
        <f t="shared" si="1"/>
        <v>-7113895</v>
      </c>
      <c r="I11" s="153"/>
      <c r="J11" s="72"/>
      <c r="K11" s="67"/>
    </row>
    <row r="12" spans="1:11" x14ac:dyDescent="0.25">
      <c r="A12" s="151">
        <f t="shared" si="0"/>
        <v>11</v>
      </c>
      <c r="B12" s="224">
        <v>9490000</v>
      </c>
      <c r="C12" s="225" t="s">
        <v>93</v>
      </c>
      <c r="D12" s="226"/>
      <c r="E12" s="228">
        <v>-17599.150000000001</v>
      </c>
      <c r="F12" s="148">
        <v>0</v>
      </c>
      <c r="G12" s="148"/>
      <c r="H12" s="148">
        <f t="shared" si="1"/>
        <v>0</v>
      </c>
      <c r="I12" s="153"/>
      <c r="J12" s="72"/>
      <c r="K12" s="67"/>
    </row>
    <row r="13" spans="1:11" x14ac:dyDescent="0.25">
      <c r="A13" s="151">
        <f t="shared" si="0"/>
        <v>12</v>
      </c>
      <c r="B13" s="224">
        <v>9495000</v>
      </c>
      <c r="C13" s="225" t="s">
        <v>94</v>
      </c>
      <c r="D13" s="226"/>
      <c r="E13" s="228">
        <v>0</v>
      </c>
      <c r="F13" s="148">
        <v>-1248100</v>
      </c>
      <c r="G13" s="148">
        <f>+'Tab 56 - Sched C-4 Acct Bal #2'!D13</f>
        <v>0</v>
      </c>
      <c r="H13" s="148">
        <f t="shared" si="1"/>
        <v>-1248100</v>
      </c>
      <c r="I13" s="153"/>
      <c r="J13" s="72"/>
      <c r="K13" s="67"/>
    </row>
    <row r="14" spans="1:11" x14ac:dyDescent="0.25">
      <c r="A14" s="151">
        <f t="shared" si="0"/>
        <v>13</v>
      </c>
      <c r="B14" s="224">
        <v>9496000</v>
      </c>
      <c r="C14" s="225" t="s">
        <v>95</v>
      </c>
      <c r="D14" s="226"/>
      <c r="E14" s="228">
        <v>2678578.9499999997</v>
      </c>
      <c r="F14" s="148">
        <v>2607436</v>
      </c>
      <c r="G14" s="148">
        <f>+'Tab 56 - Sched C-4 Acct Bal #2'!D14</f>
        <v>0</v>
      </c>
      <c r="H14" s="148">
        <f t="shared" si="1"/>
        <v>2607436</v>
      </c>
      <c r="I14" s="153"/>
      <c r="J14" s="72"/>
      <c r="K14" s="67"/>
    </row>
    <row r="15" spans="1:11" x14ac:dyDescent="0.25">
      <c r="A15" s="151">
        <f t="shared" si="0"/>
        <v>14</v>
      </c>
      <c r="B15" s="224"/>
      <c r="C15" s="225" t="s">
        <v>45</v>
      </c>
      <c r="D15" s="226"/>
      <c r="E15" s="229">
        <f>SUM(E9:E14)</f>
        <v>-6414123.0800000001</v>
      </c>
      <c r="F15" s="148">
        <v>-5836979</v>
      </c>
      <c r="G15" s="148">
        <f>+'Tab 56 - Sched C-4 Acct Bal #2'!D15</f>
        <v>0</v>
      </c>
      <c r="H15" s="148">
        <f>SUM(H10:H14)</f>
        <v>-5836979</v>
      </c>
      <c r="I15" s="148"/>
      <c r="J15" s="72"/>
      <c r="K15" s="67"/>
    </row>
    <row r="16" spans="1:11" x14ac:dyDescent="0.25">
      <c r="A16" s="151">
        <f t="shared" si="0"/>
        <v>15</v>
      </c>
      <c r="B16" s="224"/>
      <c r="C16" s="225" t="s">
        <v>46</v>
      </c>
      <c r="D16" s="226"/>
      <c r="E16" s="229">
        <v>-47401089.459999993</v>
      </c>
      <c r="F16" s="148">
        <v>-49314302.141606711</v>
      </c>
      <c r="G16" s="148">
        <f>+'Tab 56 - Sched C-4 Acct Bal #2'!D16</f>
        <v>0</v>
      </c>
      <c r="H16" s="148">
        <f>+H15+H8</f>
        <v>-49314302.141606711</v>
      </c>
      <c r="I16" s="148">
        <f>SUM('Tab 56 - Sched C-4 Acct Bal #2'!D5:D14)+1</f>
        <v>-7424070</v>
      </c>
      <c r="J16" s="148">
        <f>SUM(H16:I16)</f>
        <v>-56738372.141606711</v>
      </c>
      <c r="K16" s="67"/>
    </row>
    <row r="17" spans="1:11" x14ac:dyDescent="0.25">
      <c r="A17" s="151">
        <f t="shared" si="0"/>
        <v>16</v>
      </c>
      <c r="B17" s="224"/>
      <c r="C17" s="225" t="s">
        <v>47</v>
      </c>
      <c r="D17" s="226"/>
      <c r="E17" s="154"/>
      <c r="F17" s="148">
        <v>0</v>
      </c>
      <c r="G17" s="148">
        <f>+'Tab 56 - Sched C-4 Acct Bal #2'!D17</f>
        <v>0</v>
      </c>
      <c r="H17" s="148">
        <f>+E17+F17</f>
        <v>0</v>
      </c>
      <c r="I17" s="153"/>
      <c r="J17" s="72"/>
      <c r="K17" s="67"/>
    </row>
    <row r="18" spans="1:11" x14ac:dyDescent="0.25">
      <c r="A18" s="151">
        <f t="shared" si="0"/>
        <v>17</v>
      </c>
      <c r="B18" s="224"/>
      <c r="C18" s="225" t="s">
        <v>48</v>
      </c>
      <c r="D18" s="226"/>
      <c r="E18" s="154"/>
      <c r="F18" s="148">
        <v>0</v>
      </c>
      <c r="G18" s="148">
        <f>+'Tab 56 - Sched C-4 Acct Bal #2'!D18</f>
        <v>0</v>
      </c>
      <c r="H18" s="148">
        <f>+E18+F18</f>
        <v>0</v>
      </c>
      <c r="I18" s="153"/>
      <c r="J18" s="72"/>
      <c r="K18" s="67"/>
    </row>
    <row r="19" spans="1:11" x14ac:dyDescent="0.25">
      <c r="A19" s="151">
        <f t="shared" si="0"/>
        <v>18</v>
      </c>
      <c r="B19" s="224"/>
      <c r="C19" s="225" t="s">
        <v>49</v>
      </c>
      <c r="D19" s="226"/>
      <c r="E19" s="154"/>
      <c r="F19" s="148">
        <v>0</v>
      </c>
      <c r="G19" s="148">
        <f>+'Tab 56 - Sched C-4 Acct Bal #2'!D19</f>
        <v>0</v>
      </c>
      <c r="H19" s="148">
        <f>+E19+F19</f>
        <v>0</v>
      </c>
      <c r="I19" s="153"/>
      <c r="J19" s="72"/>
      <c r="K19" s="67"/>
    </row>
    <row r="20" spans="1:11" x14ac:dyDescent="0.25">
      <c r="A20" s="151">
        <f t="shared" si="0"/>
        <v>19</v>
      </c>
      <c r="B20" s="224"/>
      <c r="C20" s="225" t="s">
        <v>50</v>
      </c>
      <c r="D20" s="226"/>
      <c r="E20" s="154"/>
      <c r="F20" s="148">
        <v>0</v>
      </c>
      <c r="G20" s="148">
        <f>+'Tab 56 - Sched C-4 Acct Bal #2'!D20</f>
        <v>0</v>
      </c>
      <c r="H20" s="148">
        <f>+E20+F20</f>
        <v>0</v>
      </c>
      <c r="I20" s="153"/>
      <c r="J20" s="72"/>
      <c r="K20" s="67"/>
    </row>
    <row r="21" spans="1:11" x14ac:dyDescent="0.25">
      <c r="A21" s="151">
        <f t="shared" si="0"/>
        <v>20</v>
      </c>
      <c r="B21" s="224">
        <v>9753000</v>
      </c>
      <c r="C21" s="225" t="s">
        <v>96</v>
      </c>
      <c r="D21" s="226"/>
      <c r="E21" s="228">
        <v>38017.05000000001</v>
      </c>
      <c r="F21" s="148">
        <v>52345.477327328277</v>
      </c>
      <c r="G21" s="148">
        <f>+'Tab 56 - Sched C-4 Acct Bal #2'!D21</f>
        <v>0</v>
      </c>
      <c r="H21" s="148">
        <f t="shared" ref="H21:H22" si="2">+F21+G21</f>
        <v>52345.477327328277</v>
      </c>
      <c r="I21" s="153"/>
      <c r="J21" s="72"/>
      <c r="K21" s="67"/>
    </row>
    <row r="22" spans="1:11" x14ac:dyDescent="0.25">
      <c r="A22" s="151">
        <f t="shared" si="0"/>
        <v>21</v>
      </c>
      <c r="B22" s="224">
        <v>9754000</v>
      </c>
      <c r="C22" s="225" t="s">
        <v>97</v>
      </c>
      <c r="D22" s="226"/>
      <c r="E22" s="228">
        <v>120040.47</v>
      </c>
      <c r="F22" s="148">
        <v>129512</v>
      </c>
      <c r="G22" s="148">
        <f>+'Tab 56 - Sched C-4 Acct Bal #2'!D22</f>
        <v>0</v>
      </c>
      <c r="H22" s="148">
        <f t="shared" si="2"/>
        <v>129512</v>
      </c>
      <c r="I22" s="153"/>
      <c r="J22" s="72"/>
      <c r="K22" s="67"/>
    </row>
    <row r="23" spans="1:11" x14ac:dyDescent="0.25">
      <c r="A23" s="151">
        <f t="shared" si="0"/>
        <v>22</v>
      </c>
      <c r="B23" s="224"/>
      <c r="C23" s="225" t="s">
        <v>51</v>
      </c>
      <c r="D23" s="226"/>
      <c r="E23" s="228">
        <f>SUM(E21:E22)</f>
        <v>158057.52000000002</v>
      </c>
      <c r="F23" s="148">
        <v>181857.47732732829</v>
      </c>
      <c r="G23" s="148">
        <f>+'Tab 56 - Sched C-4 Acct Bal #2'!D23</f>
        <v>0</v>
      </c>
      <c r="H23" s="148">
        <f>+H21+H22</f>
        <v>181857.47732732829</v>
      </c>
      <c r="I23" s="153"/>
      <c r="J23" s="106"/>
      <c r="K23" s="67"/>
    </row>
    <row r="24" spans="1:11" x14ac:dyDescent="0.25">
      <c r="A24" s="151">
        <f t="shared" si="0"/>
        <v>23</v>
      </c>
      <c r="B24" s="224"/>
      <c r="C24" s="225" t="s">
        <v>52</v>
      </c>
      <c r="D24" s="226"/>
      <c r="E24" s="228">
        <f>E23</f>
        <v>158057.52000000002</v>
      </c>
      <c r="F24" s="148">
        <v>181857.47732732829</v>
      </c>
      <c r="G24" s="148">
        <f>+'Tab 56 - Sched C-4 Acct Bal #2'!D24</f>
        <v>0</v>
      </c>
      <c r="H24" s="148">
        <f>+H23</f>
        <v>181857.47732732829</v>
      </c>
      <c r="I24" s="153"/>
      <c r="J24" s="72"/>
      <c r="K24" s="67"/>
    </row>
    <row r="25" spans="1:11" x14ac:dyDescent="0.25">
      <c r="A25" s="151">
        <f t="shared" si="0"/>
        <v>24</v>
      </c>
      <c r="B25" s="224">
        <v>9803000</v>
      </c>
      <c r="C25" s="225" t="s">
        <v>98</v>
      </c>
      <c r="D25" s="226"/>
      <c r="E25" s="228">
        <v>13076168.110000001</v>
      </c>
      <c r="F25" s="148">
        <f>15268996.6430727+1</f>
        <v>15268997.6430727</v>
      </c>
      <c r="G25" s="148">
        <f>+'Tab 56 - Sched C-4 Acct Bal #2'!D25</f>
        <v>0</v>
      </c>
      <c r="H25" s="148">
        <f t="shared" ref="H25:H27" si="3">+F25+G25</f>
        <v>15268997.6430727</v>
      </c>
      <c r="I25" s="153"/>
      <c r="J25" s="72"/>
      <c r="K25" s="67"/>
    </row>
    <row r="26" spans="1:11" x14ac:dyDescent="0.25">
      <c r="A26" s="151">
        <f t="shared" si="0"/>
        <v>25</v>
      </c>
      <c r="B26" s="224">
        <v>9805100</v>
      </c>
      <c r="C26" s="225" t="s">
        <v>99</v>
      </c>
      <c r="D26" s="226"/>
      <c r="E26" s="228">
        <v>-48203.319999999774</v>
      </c>
      <c r="F26" s="148">
        <v>369965</v>
      </c>
      <c r="G26" s="148">
        <f>+'Tab 56 - Sched C-4 Acct Bal #2'!D26</f>
        <v>0</v>
      </c>
      <c r="H26" s="148">
        <f t="shared" si="3"/>
        <v>369965</v>
      </c>
      <c r="I26" s="153"/>
      <c r="J26" s="72"/>
      <c r="K26" s="67"/>
    </row>
    <row r="27" spans="1:11" x14ac:dyDescent="0.25">
      <c r="A27" s="151">
        <f t="shared" si="0"/>
        <v>26</v>
      </c>
      <c r="B27" s="224">
        <v>9813000</v>
      </c>
      <c r="C27" s="225" t="s">
        <v>100</v>
      </c>
      <c r="D27" s="226"/>
      <c r="E27" s="228">
        <v>1077.1500000000001</v>
      </c>
      <c r="F27" s="148">
        <v>1064</v>
      </c>
      <c r="G27" s="148">
        <f>+'Tab 56 - Sched C-4 Acct Bal #2'!D27</f>
        <v>0</v>
      </c>
      <c r="H27" s="148">
        <f t="shared" si="3"/>
        <v>1064</v>
      </c>
      <c r="I27" s="153"/>
      <c r="J27" s="72"/>
      <c r="K27" s="67"/>
    </row>
    <row r="28" spans="1:11" x14ac:dyDescent="0.25">
      <c r="A28" s="151">
        <f t="shared" si="0"/>
        <v>27</v>
      </c>
      <c r="B28" s="224"/>
      <c r="C28" s="225" t="s">
        <v>53</v>
      </c>
      <c r="D28" s="226"/>
      <c r="E28" s="228">
        <f>SUM(E25:E27)</f>
        <v>13029041.940000001</v>
      </c>
      <c r="F28" s="154">
        <f t="shared" ref="F28:H28" si="4">SUM(F25:F27)</f>
        <v>15640026.6430727</v>
      </c>
      <c r="G28" s="154">
        <f t="shared" si="4"/>
        <v>0</v>
      </c>
      <c r="H28" s="154">
        <f t="shared" si="4"/>
        <v>15640026.6430727</v>
      </c>
      <c r="I28" s="153"/>
      <c r="J28" s="106"/>
      <c r="K28" s="67"/>
    </row>
    <row r="29" spans="1:11" x14ac:dyDescent="0.25">
      <c r="A29" s="151">
        <f t="shared" si="0"/>
        <v>28</v>
      </c>
      <c r="B29" s="224"/>
      <c r="C29" s="225" t="s">
        <v>54</v>
      </c>
      <c r="D29" s="226"/>
      <c r="E29" s="228">
        <f>E24+E28</f>
        <v>13187099.460000001</v>
      </c>
      <c r="F29" s="154">
        <f>+F28+F24</f>
        <v>15821884.120400028</v>
      </c>
      <c r="G29" s="154">
        <f>+G28+G24</f>
        <v>0</v>
      </c>
      <c r="H29" s="154">
        <f>+H28+H24</f>
        <v>15821884.120400028</v>
      </c>
      <c r="I29" s="153"/>
      <c r="J29" s="72"/>
      <c r="K29" s="67"/>
    </row>
    <row r="30" spans="1:11" x14ac:dyDescent="0.25">
      <c r="A30" s="151">
        <f t="shared" si="0"/>
        <v>29</v>
      </c>
      <c r="B30" s="224"/>
      <c r="C30" s="225" t="s">
        <v>55</v>
      </c>
      <c r="D30" s="226"/>
      <c r="E30" s="154"/>
      <c r="F30" s="148">
        <v>0</v>
      </c>
      <c r="G30" s="148">
        <f>+'Tab 56 - Sched C-4 Acct Bal #2'!D30</f>
        <v>0</v>
      </c>
      <c r="H30" s="148">
        <f>+E30+F30</f>
        <v>0</v>
      </c>
      <c r="I30" s="153"/>
      <c r="J30" s="72"/>
      <c r="K30" s="67"/>
    </row>
    <row r="31" spans="1:11" x14ac:dyDescent="0.25">
      <c r="A31" s="151">
        <f t="shared" si="0"/>
        <v>30</v>
      </c>
      <c r="B31" s="224">
        <v>9816000</v>
      </c>
      <c r="C31" s="225" t="s">
        <v>101</v>
      </c>
      <c r="D31" s="226"/>
      <c r="E31" s="228">
        <v>59692.750000000015</v>
      </c>
      <c r="F31" s="148">
        <v>75650.193718146693</v>
      </c>
      <c r="G31" s="148">
        <f>+'Tab 56 - Sched C-4 Acct Bal #2'!D31</f>
        <v>0</v>
      </c>
      <c r="H31" s="148">
        <f t="shared" ref="H31:H36" si="5">+F31+G31</f>
        <v>75650.193718146693</v>
      </c>
      <c r="I31" s="153"/>
      <c r="J31" s="72"/>
      <c r="K31" s="67"/>
    </row>
    <row r="32" spans="1:11" x14ac:dyDescent="0.25">
      <c r="A32" s="151">
        <f t="shared" si="0"/>
        <v>31</v>
      </c>
      <c r="B32" s="224">
        <v>9818000</v>
      </c>
      <c r="C32" s="225" t="s">
        <v>102</v>
      </c>
      <c r="D32" s="226"/>
      <c r="E32" s="228">
        <v>73868.850000000006</v>
      </c>
      <c r="F32" s="148">
        <v>87868</v>
      </c>
      <c r="G32" s="148">
        <f>+'Tab 56 - Sched C-4 Acct Bal #2'!D32</f>
        <v>0</v>
      </c>
      <c r="H32" s="148">
        <f t="shared" si="5"/>
        <v>87868</v>
      </c>
      <c r="I32" s="153"/>
      <c r="J32" s="72"/>
      <c r="K32" s="67"/>
    </row>
    <row r="33" spans="1:11" x14ac:dyDescent="0.25">
      <c r="A33" s="151">
        <f t="shared" si="0"/>
        <v>32</v>
      </c>
      <c r="B33" s="224">
        <v>9821000</v>
      </c>
      <c r="C33" s="225" t="s">
        <v>103</v>
      </c>
      <c r="D33" s="226"/>
      <c r="E33" s="228">
        <v>84502.589999999982</v>
      </c>
      <c r="F33" s="148">
        <v>102594</v>
      </c>
      <c r="G33" s="148">
        <f>+'Tab 56 - Sched C-4 Acct Bal #2'!D33</f>
        <v>0</v>
      </c>
      <c r="H33" s="148">
        <f t="shared" si="5"/>
        <v>102594</v>
      </c>
      <c r="I33" s="153"/>
      <c r="J33" s="72"/>
      <c r="K33" s="232"/>
    </row>
    <row r="34" spans="1:11" x14ac:dyDescent="0.25">
      <c r="A34" s="151">
        <f t="shared" si="0"/>
        <v>33</v>
      </c>
      <c r="B34" s="224">
        <v>9823000</v>
      </c>
      <c r="C34" s="225" t="s">
        <v>104</v>
      </c>
      <c r="D34" s="226"/>
      <c r="E34" s="228">
        <v>0</v>
      </c>
      <c r="F34" s="148">
        <v>1686</v>
      </c>
      <c r="G34" s="148">
        <f>+'Tab 56 - Sched C-4 Acct Bal #2'!D34</f>
        <v>0</v>
      </c>
      <c r="H34" s="148">
        <f t="shared" si="5"/>
        <v>1686</v>
      </c>
      <c r="I34" s="153"/>
      <c r="J34" s="72"/>
      <c r="K34" s="67"/>
    </row>
    <row r="35" spans="1:11" x14ac:dyDescent="0.25">
      <c r="A35" s="151">
        <f t="shared" ref="A35:A67" si="6">1+A34</f>
        <v>34</v>
      </c>
      <c r="B35" s="224">
        <v>9824000</v>
      </c>
      <c r="C35" s="225" t="s">
        <v>105</v>
      </c>
      <c r="D35" s="226"/>
      <c r="E35" s="228">
        <v>8194</v>
      </c>
      <c r="F35" s="148">
        <v>3546</v>
      </c>
      <c r="G35" s="148">
        <f>+'Tab 56 - Sched C-4 Acct Bal #2'!D35</f>
        <v>0</v>
      </c>
      <c r="H35" s="148">
        <f t="shared" si="5"/>
        <v>3546</v>
      </c>
      <c r="I35" s="153"/>
      <c r="J35" s="72"/>
      <c r="K35" s="67"/>
    </row>
    <row r="36" spans="1:11" x14ac:dyDescent="0.25">
      <c r="A36" s="151">
        <f t="shared" si="6"/>
        <v>35</v>
      </c>
      <c r="B36" s="224">
        <v>9825000</v>
      </c>
      <c r="C36" s="225" t="s">
        <v>106</v>
      </c>
      <c r="D36" s="226"/>
      <c r="E36" s="228">
        <v>53109.17</v>
      </c>
      <c r="F36" s="148">
        <v>50569</v>
      </c>
      <c r="G36" s="148">
        <f>+'Tab 56 - Sched C-4 Acct Bal #2'!D36</f>
        <v>0</v>
      </c>
      <c r="H36" s="148">
        <f t="shared" si="5"/>
        <v>50569</v>
      </c>
      <c r="I36" s="153"/>
      <c r="J36" s="72"/>
      <c r="K36" s="67"/>
    </row>
    <row r="37" spans="1:11" x14ac:dyDescent="0.25">
      <c r="A37" s="151">
        <f t="shared" si="6"/>
        <v>36</v>
      </c>
      <c r="B37" s="224"/>
      <c r="C37" s="225" t="s">
        <v>56</v>
      </c>
      <c r="D37" s="226"/>
      <c r="E37" s="228">
        <f>SUM(E31:E36)</f>
        <v>279367.36</v>
      </c>
      <c r="F37" s="148">
        <v>321913.19371814671</v>
      </c>
      <c r="G37" s="148">
        <f>+'Tab 56 - Sched C-4 Acct Bal #2'!D37</f>
        <v>0</v>
      </c>
      <c r="H37" s="148">
        <f>SUM(H31:H36)</f>
        <v>321913.19371814671</v>
      </c>
      <c r="I37" s="153"/>
      <c r="J37" s="72"/>
      <c r="K37" s="67"/>
    </row>
    <row r="38" spans="1:11" x14ac:dyDescent="0.25">
      <c r="A38" s="151">
        <f t="shared" si="6"/>
        <v>37</v>
      </c>
      <c r="B38" s="224"/>
      <c r="C38" s="225" t="s">
        <v>57</v>
      </c>
      <c r="D38" s="226"/>
      <c r="E38" s="228">
        <v>279367.11000000004</v>
      </c>
      <c r="F38" s="148">
        <v>321913.19371814671</v>
      </c>
      <c r="G38" s="148">
        <f>+'Tab 56 - Sched C-4 Acct Bal #2'!D38</f>
        <v>0</v>
      </c>
      <c r="H38" s="148">
        <f>+H37</f>
        <v>321913.19371814671</v>
      </c>
      <c r="I38" s="153"/>
      <c r="J38" s="72"/>
      <c r="K38" s="67"/>
    </row>
    <row r="39" spans="1:11" x14ac:dyDescent="0.25">
      <c r="A39" s="151">
        <f t="shared" si="6"/>
        <v>38</v>
      </c>
      <c r="B39" s="224">
        <v>9851000</v>
      </c>
      <c r="C39" s="225" t="s">
        <v>107</v>
      </c>
      <c r="D39" s="226"/>
      <c r="E39" s="228">
        <v>115558.22</v>
      </c>
      <c r="F39" s="148">
        <v>111655</v>
      </c>
      <c r="G39" s="148">
        <f>+'Tab 56 - Sched C-4 Acct Bal #2'!D39</f>
        <v>0</v>
      </c>
      <c r="H39" s="148">
        <f t="shared" ref="H39:H69" si="7">+F39+G39</f>
        <v>111655</v>
      </c>
      <c r="I39" s="153"/>
      <c r="J39" s="72"/>
      <c r="K39" s="67"/>
    </row>
    <row r="40" spans="1:11" x14ac:dyDescent="0.25">
      <c r="A40" s="151">
        <f t="shared" si="6"/>
        <v>39</v>
      </c>
      <c r="B40" s="224">
        <v>9856000</v>
      </c>
      <c r="C40" s="225" t="s">
        <v>108</v>
      </c>
      <c r="D40" s="226"/>
      <c r="E40" s="228">
        <v>3157714.08</v>
      </c>
      <c r="F40" s="148">
        <v>3351482.9326086435</v>
      </c>
      <c r="G40" s="148">
        <f>+'Tab 56 - Sched C-4 Acct Bal #2'!D40</f>
        <v>0</v>
      </c>
      <c r="H40" s="148">
        <f t="shared" si="7"/>
        <v>3351482.9326086435</v>
      </c>
      <c r="I40" s="153"/>
      <c r="J40" s="72"/>
      <c r="K40" s="67"/>
    </row>
    <row r="41" spans="1:11" x14ac:dyDescent="0.25">
      <c r="A41" s="151">
        <f t="shared" si="6"/>
        <v>40</v>
      </c>
      <c r="B41" s="224">
        <v>9858000</v>
      </c>
      <c r="C41" s="225" t="s">
        <v>109</v>
      </c>
      <c r="D41" s="226"/>
      <c r="E41" s="228">
        <v>265056.04000000004</v>
      </c>
      <c r="F41" s="148">
        <v>290244</v>
      </c>
      <c r="G41" s="148">
        <f>+'Tab 56 - Sched C-4 Acct Bal #2'!D41</f>
        <v>0</v>
      </c>
      <c r="H41" s="148">
        <f t="shared" si="7"/>
        <v>290244</v>
      </c>
      <c r="I41" s="153"/>
      <c r="J41" s="72"/>
      <c r="K41" s="67"/>
    </row>
    <row r="42" spans="1:11" x14ac:dyDescent="0.25">
      <c r="A42" s="151">
        <f t="shared" si="6"/>
        <v>41</v>
      </c>
      <c r="B42" s="224"/>
      <c r="C42" s="225" t="s">
        <v>58</v>
      </c>
      <c r="D42" s="226"/>
      <c r="E42" s="228">
        <v>3538328.3399999994</v>
      </c>
      <c r="F42" s="148">
        <v>3753381.9326086435</v>
      </c>
      <c r="G42" s="148">
        <f>+'Tab 56 - Sched C-4 Acct Bal #2'!D42</f>
        <v>0</v>
      </c>
      <c r="H42" s="148">
        <f>SUM(H39:H41)</f>
        <v>3753381.9326086435</v>
      </c>
      <c r="I42" s="153"/>
      <c r="J42" s="72"/>
      <c r="K42" s="67"/>
    </row>
    <row r="43" spans="1:11" x14ac:dyDescent="0.25">
      <c r="A43" s="151">
        <f t="shared" si="6"/>
        <v>42</v>
      </c>
      <c r="B43" s="224">
        <v>9870000</v>
      </c>
      <c r="C43" s="225" t="s">
        <v>110</v>
      </c>
      <c r="D43" s="226"/>
      <c r="E43" s="228">
        <v>-39740.94</v>
      </c>
      <c r="F43" s="148">
        <v>-23722</v>
      </c>
      <c r="G43" s="148">
        <f>+'Tab 56 - Sched C-4 Acct Bal #2'!D43</f>
        <v>0</v>
      </c>
      <c r="H43" s="148">
        <f t="shared" si="7"/>
        <v>-23722</v>
      </c>
      <c r="I43" s="153"/>
      <c r="J43" s="72"/>
      <c r="K43" s="67"/>
    </row>
    <row r="44" spans="1:11" x14ac:dyDescent="0.25">
      <c r="A44" s="151">
        <f t="shared" si="6"/>
        <v>43</v>
      </c>
      <c r="B44" s="224">
        <v>9872000</v>
      </c>
      <c r="C44" s="225" t="s">
        <v>111</v>
      </c>
      <c r="D44" s="226"/>
      <c r="E44" s="228">
        <v>346674.47</v>
      </c>
      <c r="F44" s="148">
        <v>398869.40996410063</v>
      </c>
      <c r="G44" s="148">
        <f>+'Tab 56 - Sched C-4 Acct Bal #2'!D44</f>
        <v>0</v>
      </c>
      <c r="H44" s="148">
        <f t="shared" si="7"/>
        <v>398869.40996410063</v>
      </c>
      <c r="I44" s="153"/>
      <c r="J44" s="72"/>
      <c r="K44" s="67"/>
    </row>
    <row r="45" spans="1:11" x14ac:dyDescent="0.25">
      <c r="A45" s="151">
        <f t="shared" si="6"/>
        <v>44</v>
      </c>
      <c r="B45" s="224">
        <v>9874000</v>
      </c>
      <c r="C45" s="225" t="s">
        <v>112</v>
      </c>
      <c r="D45" s="226"/>
      <c r="E45" s="228">
        <v>1032650.1799999999</v>
      </c>
      <c r="F45" s="148">
        <v>1028079</v>
      </c>
      <c r="G45" s="148">
        <f>+'Tab 56 - Sched C-4 Acct Bal #2'!D45</f>
        <v>0</v>
      </c>
      <c r="H45" s="148">
        <f t="shared" si="7"/>
        <v>1028079</v>
      </c>
      <c r="I45" s="153"/>
      <c r="J45" s="72"/>
      <c r="K45" s="67"/>
    </row>
    <row r="46" spans="1:11" x14ac:dyDescent="0.25">
      <c r="A46" s="151"/>
      <c r="B46" s="224" t="s">
        <v>113</v>
      </c>
      <c r="C46" s="225" t="s">
        <v>114</v>
      </c>
      <c r="D46" s="226"/>
      <c r="E46" s="228">
        <v>1799.69</v>
      </c>
      <c r="F46" s="234"/>
      <c r="G46" s="234"/>
      <c r="H46" s="234"/>
      <c r="I46" s="153"/>
      <c r="J46" s="72"/>
      <c r="K46" s="67"/>
    </row>
    <row r="47" spans="1:11" x14ac:dyDescent="0.25">
      <c r="A47" s="151">
        <f>1+A45</f>
        <v>45</v>
      </c>
      <c r="B47" s="224">
        <v>9878000</v>
      </c>
      <c r="C47" s="225" t="s">
        <v>115</v>
      </c>
      <c r="D47" s="226"/>
      <c r="E47" s="228">
        <v>267563.66000000003</v>
      </c>
      <c r="F47" s="148">
        <v>170849</v>
      </c>
      <c r="G47" s="148">
        <f>+'Tab 56 - Sched C-4 Acct Bal #2'!D46</f>
        <v>0</v>
      </c>
      <c r="H47" s="148">
        <f t="shared" si="7"/>
        <v>170849</v>
      </c>
      <c r="I47" s="153"/>
      <c r="J47" s="72"/>
      <c r="K47" s="67"/>
    </row>
    <row r="48" spans="1:11" x14ac:dyDescent="0.25">
      <c r="A48" s="151">
        <f t="shared" si="6"/>
        <v>46</v>
      </c>
      <c r="B48" s="224">
        <v>9879000</v>
      </c>
      <c r="C48" s="225" t="s">
        <v>116</v>
      </c>
      <c r="D48" s="226"/>
      <c r="E48" s="228">
        <v>112185.96</v>
      </c>
      <c r="F48" s="148">
        <v>126421</v>
      </c>
      <c r="G48" s="148">
        <f>+'Tab 56 - Sched C-4 Acct Bal #2'!D47</f>
        <v>0</v>
      </c>
      <c r="H48" s="148">
        <f t="shared" si="7"/>
        <v>126421</v>
      </c>
      <c r="I48" s="153"/>
      <c r="J48" s="72"/>
      <c r="K48" s="67"/>
    </row>
    <row r="49" spans="1:11" x14ac:dyDescent="0.25">
      <c r="A49" s="151">
        <f t="shared" si="6"/>
        <v>47</v>
      </c>
      <c r="B49" s="224">
        <v>9880000</v>
      </c>
      <c r="C49" s="225" t="s">
        <v>117</v>
      </c>
      <c r="D49" s="226"/>
      <c r="E49" s="228">
        <v>418724.22000000003</v>
      </c>
      <c r="F49" s="148">
        <v>413831</v>
      </c>
      <c r="G49" s="148">
        <f>+'Tab 56 - Sched C-4 Acct Bal #2'!D48</f>
        <v>0</v>
      </c>
      <c r="H49" s="148">
        <f t="shared" si="7"/>
        <v>413831</v>
      </c>
      <c r="I49" s="153"/>
      <c r="J49" s="72"/>
      <c r="K49" s="67"/>
    </row>
    <row r="50" spans="1:11" x14ac:dyDescent="0.25">
      <c r="A50" s="151">
        <f t="shared" si="6"/>
        <v>48</v>
      </c>
      <c r="B50" s="224"/>
      <c r="C50" s="225" t="s">
        <v>59</v>
      </c>
      <c r="D50" s="226"/>
      <c r="E50" s="228">
        <v>2139857.2400000002</v>
      </c>
      <c r="F50" s="148">
        <v>2114327.4099641005</v>
      </c>
      <c r="G50" s="148">
        <f>+'Tab 56 - Sched C-4 Acct Bal #2'!D49</f>
        <v>0</v>
      </c>
      <c r="H50" s="148">
        <f t="shared" si="7"/>
        <v>2114327.4099641005</v>
      </c>
      <c r="I50" s="153"/>
      <c r="J50" s="72"/>
      <c r="K50" s="67"/>
    </row>
    <row r="51" spans="1:11" x14ac:dyDescent="0.25">
      <c r="A51" s="151">
        <f t="shared" si="6"/>
        <v>49</v>
      </c>
      <c r="B51" s="224">
        <v>9902000</v>
      </c>
      <c r="C51" s="225" t="s">
        <v>118</v>
      </c>
      <c r="D51" s="226"/>
      <c r="E51" s="228">
        <v>388098.69</v>
      </c>
      <c r="F51" s="148">
        <v>410092</v>
      </c>
      <c r="G51" s="148">
        <f>+'Tab 56 - Sched C-4 Acct Bal #2'!D50</f>
        <v>0</v>
      </c>
      <c r="H51" s="148">
        <f t="shared" si="7"/>
        <v>410092</v>
      </c>
      <c r="I51" s="153"/>
      <c r="J51" s="72"/>
      <c r="K51" s="67"/>
    </row>
    <row r="52" spans="1:11" x14ac:dyDescent="0.25">
      <c r="A52" s="151">
        <f t="shared" si="6"/>
        <v>50</v>
      </c>
      <c r="B52" s="224">
        <v>9903000</v>
      </c>
      <c r="C52" s="225" t="s">
        <v>119</v>
      </c>
      <c r="D52" s="226"/>
      <c r="E52" s="228">
        <v>863261.48999999987</v>
      </c>
      <c r="F52" s="148">
        <v>896661.14897515823</v>
      </c>
      <c r="G52" s="148">
        <f>+'Tab 56 - Sched C-4 Acct Bal #2'!D51</f>
        <v>0</v>
      </c>
      <c r="H52" s="148">
        <f t="shared" si="7"/>
        <v>896661.14897515823</v>
      </c>
      <c r="I52" s="153"/>
      <c r="J52" s="72"/>
      <c r="K52" s="67"/>
    </row>
    <row r="53" spans="1:11" x14ac:dyDescent="0.25">
      <c r="A53" s="151">
        <f t="shared" si="6"/>
        <v>51</v>
      </c>
      <c r="B53" s="224">
        <v>9904000</v>
      </c>
      <c r="C53" s="225" t="s">
        <v>120</v>
      </c>
      <c r="D53" s="226"/>
      <c r="E53" s="228">
        <v>172624.58999999997</v>
      </c>
      <c r="F53" s="148">
        <v>161710</v>
      </c>
      <c r="G53" s="148">
        <f>+'Tab 56 - Sched C-4 Acct Bal #2'!D52</f>
        <v>0</v>
      </c>
      <c r="H53" s="148">
        <f t="shared" si="7"/>
        <v>161710</v>
      </c>
      <c r="I53" s="153"/>
      <c r="J53" s="72"/>
      <c r="K53" s="67"/>
    </row>
    <row r="54" spans="1:11" x14ac:dyDescent="0.25">
      <c r="A54" s="151">
        <f t="shared" si="6"/>
        <v>52</v>
      </c>
      <c r="B54" s="224"/>
      <c r="C54" s="225" t="s">
        <v>60</v>
      </c>
      <c r="D54" s="226"/>
      <c r="E54" s="228">
        <v>1423984.7699999998</v>
      </c>
      <c r="F54" s="148">
        <v>1468463.1489751581</v>
      </c>
      <c r="G54" s="148">
        <f>+'Tab 56 - Sched C-4 Acct Bal #2'!D53</f>
        <v>0</v>
      </c>
      <c r="H54" s="148">
        <f>SUM(H51:H53)</f>
        <v>1468463.1489751581</v>
      </c>
      <c r="I54" s="153"/>
      <c r="J54" s="223"/>
    </row>
    <row r="55" spans="1:11" x14ac:dyDescent="0.25">
      <c r="A55" s="151">
        <f t="shared" si="6"/>
        <v>53</v>
      </c>
      <c r="B55" s="224">
        <v>9909000</v>
      </c>
      <c r="C55" s="225" t="s">
        <v>121</v>
      </c>
      <c r="D55" s="226"/>
      <c r="E55" s="228">
        <v>710.34</v>
      </c>
      <c r="F55" s="148">
        <v>592</v>
      </c>
      <c r="G55" s="148">
        <f>+'Tab 56 - Sched C-4 Acct Bal #2'!D54</f>
        <v>0</v>
      </c>
      <c r="H55" s="148">
        <f t="shared" si="7"/>
        <v>592</v>
      </c>
      <c r="I55" s="153"/>
      <c r="J55" s="223"/>
    </row>
    <row r="56" spans="1:11" x14ac:dyDescent="0.25">
      <c r="A56" s="151">
        <f t="shared" si="6"/>
        <v>54</v>
      </c>
      <c r="B56" s="224"/>
      <c r="C56" s="225" t="s">
        <v>61</v>
      </c>
      <c r="D56" s="226"/>
      <c r="E56" s="228">
        <v>710.34</v>
      </c>
      <c r="F56" s="148">
        <v>592</v>
      </c>
      <c r="G56" s="148">
        <f>+'Tab 56 - Sched C-4 Acct Bal #2'!D55</f>
        <v>0</v>
      </c>
      <c r="H56" s="148">
        <f t="shared" si="7"/>
        <v>592</v>
      </c>
      <c r="I56" s="153"/>
      <c r="J56" s="223"/>
    </row>
    <row r="57" spans="1:11" x14ac:dyDescent="0.25">
      <c r="A57" s="151">
        <f t="shared" si="6"/>
        <v>55</v>
      </c>
      <c r="B57" s="224">
        <v>9912000</v>
      </c>
      <c r="C57" s="225" t="s">
        <v>122</v>
      </c>
      <c r="D57" s="226"/>
      <c r="E57" s="228">
        <v>536.77</v>
      </c>
      <c r="F57" s="148">
        <v>553</v>
      </c>
      <c r="G57" s="148">
        <f>+'Tab 56 - Sched C-4 Acct Bal #2'!D56</f>
        <v>0</v>
      </c>
      <c r="H57" s="148">
        <f t="shared" si="7"/>
        <v>553</v>
      </c>
      <c r="I57" s="153"/>
      <c r="J57" s="223"/>
    </row>
    <row r="58" spans="1:11" x14ac:dyDescent="0.25">
      <c r="A58" s="151">
        <f t="shared" si="6"/>
        <v>56</v>
      </c>
      <c r="B58" s="224"/>
      <c r="C58" s="225" t="s">
        <v>62</v>
      </c>
      <c r="D58" s="226"/>
      <c r="E58" s="228">
        <v>536.77</v>
      </c>
      <c r="F58" s="148">
        <v>553</v>
      </c>
      <c r="G58" s="148"/>
      <c r="H58" s="148">
        <f t="shared" si="7"/>
        <v>553</v>
      </c>
      <c r="I58" s="153"/>
      <c r="J58" s="223"/>
    </row>
    <row r="59" spans="1:11" x14ac:dyDescent="0.25">
      <c r="A59" s="151">
        <f t="shared" si="6"/>
        <v>57</v>
      </c>
      <c r="B59" s="224">
        <v>9920000</v>
      </c>
      <c r="C59" s="225" t="s">
        <v>123</v>
      </c>
      <c r="D59" s="226"/>
      <c r="E59" s="228">
        <v>2170523.46</v>
      </c>
      <c r="F59" s="148">
        <v>2195735.8246401511</v>
      </c>
      <c r="G59" s="148">
        <f>+'Tab 56 - Sched C-4 Acct Bal #2'!D57</f>
        <v>-59370</v>
      </c>
      <c r="H59" s="148">
        <f t="shared" si="7"/>
        <v>2136365.8246401511</v>
      </c>
      <c r="I59" s="153"/>
      <c r="J59" s="223"/>
    </row>
    <row r="60" spans="1:11" x14ac:dyDescent="0.25">
      <c r="A60" s="151">
        <f t="shared" si="6"/>
        <v>58</v>
      </c>
      <c r="B60" s="224">
        <v>9921000</v>
      </c>
      <c r="C60" s="225" t="s">
        <v>124</v>
      </c>
      <c r="D60" s="226"/>
      <c r="E60" s="228">
        <v>1285126.32</v>
      </c>
      <c r="F60" s="148">
        <f>1516190-89</f>
        <v>1516101</v>
      </c>
      <c r="G60" s="148">
        <f>+'Tab 56 - Sched C-4 Acct Bal #2'!D58</f>
        <v>0</v>
      </c>
      <c r="H60" s="148">
        <f t="shared" si="7"/>
        <v>1516101</v>
      </c>
      <c r="I60" s="153"/>
      <c r="J60" s="223"/>
    </row>
    <row r="61" spans="1:11" x14ac:dyDescent="0.25">
      <c r="A61" s="151">
        <f t="shared" si="6"/>
        <v>59</v>
      </c>
      <c r="B61" s="224">
        <v>9922000</v>
      </c>
      <c r="C61" s="225" t="s">
        <v>125</v>
      </c>
      <c r="D61" s="226"/>
      <c r="E61" s="228">
        <v>-1640138</v>
      </c>
      <c r="F61" s="148">
        <v>-1930381</v>
      </c>
      <c r="G61" s="148">
        <f>+'Tab 56 - Sched C-4 Acct Bal #2'!D59</f>
        <v>0</v>
      </c>
      <c r="H61" s="148">
        <f t="shared" si="7"/>
        <v>-1930381</v>
      </c>
      <c r="I61" s="153"/>
      <c r="J61" s="223"/>
    </row>
    <row r="62" spans="1:11" x14ac:dyDescent="0.25">
      <c r="A62" s="151">
        <f t="shared" si="6"/>
        <v>60</v>
      </c>
      <c r="B62" s="224">
        <v>9923000</v>
      </c>
      <c r="C62" s="225" t="s">
        <v>126</v>
      </c>
      <c r="D62" s="226"/>
      <c r="E62" s="228">
        <v>1360381.93</v>
      </c>
      <c r="F62" s="148">
        <v>1316913</v>
      </c>
      <c r="G62" s="148">
        <f>+'Tab 56 - Sched C-4 Acct Bal #2'!D60</f>
        <v>0</v>
      </c>
      <c r="H62" s="148">
        <f t="shared" si="7"/>
        <v>1316913</v>
      </c>
      <c r="I62" s="153"/>
      <c r="J62" s="223"/>
    </row>
    <row r="63" spans="1:11" x14ac:dyDescent="0.25">
      <c r="A63" s="151">
        <f t="shared" si="6"/>
        <v>61</v>
      </c>
      <c r="B63" s="224">
        <v>9924000</v>
      </c>
      <c r="C63" s="225" t="s">
        <v>127</v>
      </c>
      <c r="D63" s="226"/>
      <c r="E63" s="228">
        <v>218191.78000000009</v>
      </c>
      <c r="F63" s="148">
        <v>256870</v>
      </c>
      <c r="G63" s="148">
        <f>+'Tab 56 - Sched C-4 Acct Bal #2'!D61</f>
        <v>0</v>
      </c>
      <c r="H63" s="148">
        <f t="shared" si="7"/>
        <v>256870</v>
      </c>
      <c r="I63" s="153"/>
      <c r="J63" s="223"/>
    </row>
    <row r="64" spans="1:11" x14ac:dyDescent="0.25">
      <c r="A64" s="151">
        <f t="shared" si="6"/>
        <v>62</v>
      </c>
      <c r="B64" s="224">
        <v>9925000</v>
      </c>
      <c r="C64" s="225" t="s">
        <v>128</v>
      </c>
      <c r="D64" s="226"/>
      <c r="E64" s="228">
        <v>1315222.6600000001</v>
      </c>
      <c r="F64" s="148">
        <v>1093498</v>
      </c>
      <c r="G64" s="148">
        <f>+'Tab 56 - Sched C-4 Acct Bal #2'!D62</f>
        <v>0</v>
      </c>
      <c r="H64" s="148">
        <f t="shared" si="7"/>
        <v>1093498</v>
      </c>
      <c r="I64" s="153"/>
      <c r="J64" s="223"/>
    </row>
    <row r="65" spans="1:10" x14ac:dyDescent="0.25">
      <c r="A65" s="151">
        <f t="shared" si="6"/>
        <v>63</v>
      </c>
      <c r="B65" s="224">
        <v>9926000</v>
      </c>
      <c r="C65" s="225" t="s">
        <v>129</v>
      </c>
      <c r="D65" s="226"/>
      <c r="E65" s="228">
        <v>2129358.66</v>
      </c>
      <c r="F65" s="148">
        <v>3048240.5120000001</v>
      </c>
      <c r="G65" s="148">
        <f>+'Tab 56 - Sched C-4 Acct Bal #2'!D63</f>
        <v>-615450</v>
      </c>
      <c r="H65" s="148">
        <f t="shared" si="7"/>
        <v>2432790.5120000001</v>
      </c>
      <c r="I65" s="153"/>
      <c r="J65" s="223"/>
    </row>
    <row r="66" spans="1:10" x14ac:dyDescent="0.25">
      <c r="A66" s="151">
        <f t="shared" si="6"/>
        <v>64</v>
      </c>
      <c r="B66" s="224">
        <v>9928000</v>
      </c>
      <c r="C66" s="225" t="s">
        <v>130</v>
      </c>
      <c r="D66" s="226"/>
      <c r="E66" s="228">
        <v>187152.69</v>
      </c>
      <c r="F66" s="148">
        <v>199612</v>
      </c>
      <c r="G66" s="148">
        <f>+'Tab 56 - Sched C-4 Acct Bal #2'!D64</f>
        <v>0</v>
      </c>
      <c r="H66" s="148">
        <f t="shared" si="7"/>
        <v>199612</v>
      </c>
      <c r="I66" s="153"/>
      <c r="J66" s="223"/>
    </row>
    <row r="67" spans="1:10" x14ac:dyDescent="0.25">
      <c r="A67" s="151">
        <f t="shared" si="6"/>
        <v>65</v>
      </c>
      <c r="B67" s="224">
        <v>9930100</v>
      </c>
      <c r="C67" s="225" t="s">
        <v>131</v>
      </c>
      <c r="D67" s="226"/>
      <c r="E67" s="228">
        <v>21145.040000000001</v>
      </c>
      <c r="F67" s="148">
        <v>0</v>
      </c>
      <c r="G67" s="148">
        <f>+'Tab 56 - Sched C-4 Acct Bal #2'!D65</f>
        <v>0</v>
      </c>
      <c r="H67" s="148">
        <f t="shared" si="7"/>
        <v>0</v>
      </c>
      <c r="I67" s="153"/>
      <c r="J67" s="223"/>
    </row>
    <row r="68" spans="1:10" x14ac:dyDescent="0.25">
      <c r="A68" s="151">
        <f t="shared" ref="A68:A99" si="8">1+A67</f>
        <v>66</v>
      </c>
      <c r="B68" s="224">
        <v>9930200</v>
      </c>
      <c r="C68" s="225" t="s">
        <v>132</v>
      </c>
      <c r="D68" s="226"/>
      <c r="E68" s="228">
        <v>98082.829999999987</v>
      </c>
      <c r="F68" s="148">
        <v>111482</v>
      </c>
      <c r="G68" s="148">
        <f>+'Tab 56 - Sched C-4 Acct Bal #2'!D66</f>
        <v>-187699</v>
      </c>
      <c r="H68" s="148">
        <f t="shared" si="7"/>
        <v>-76217</v>
      </c>
      <c r="I68" s="153"/>
      <c r="J68" s="223"/>
    </row>
    <row r="69" spans="1:10" x14ac:dyDescent="0.25">
      <c r="A69" s="151">
        <f t="shared" si="8"/>
        <v>67</v>
      </c>
      <c r="B69" s="224">
        <v>9931000</v>
      </c>
      <c r="C69" s="225" t="s">
        <v>133</v>
      </c>
      <c r="D69" s="226"/>
      <c r="E69" s="228">
        <v>3688.88</v>
      </c>
      <c r="F69" s="148">
        <v>7828</v>
      </c>
      <c r="G69" s="148">
        <f>+'Tab 56 - Sched C-4 Acct Bal #2'!D67</f>
        <v>0</v>
      </c>
      <c r="H69" s="148">
        <f t="shared" si="7"/>
        <v>7828</v>
      </c>
      <c r="I69" s="153"/>
      <c r="J69" s="233"/>
    </row>
    <row r="70" spans="1:10" x14ac:dyDescent="0.25">
      <c r="A70" s="151">
        <f t="shared" si="8"/>
        <v>68</v>
      </c>
      <c r="B70" s="224"/>
      <c r="C70" s="225" t="s">
        <v>63</v>
      </c>
      <c r="D70" s="226"/>
      <c r="E70" s="228">
        <v>7148736.2499999991</v>
      </c>
      <c r="F70" s="154">
        <f>SUM(F59:F69)</f>
        <v>7815899.3366401512</v>
      </c>
      <c r="G70" s="154">
        <f>SUM(G59:G69)</f>
        <v>-862519</v>
      </c>
      <c r="H70" s="154">
        <f>SUM(H59:H69)</f>
        <v>6953380.3366401512</v>
      </c>
      <c r="I70" s="153"/>
      <c r="J70" s="223"/>
    </row>
    <row r="71" spans="1:10" x14ac:dyDescent="0.25">
      <c r="A71" s="151">
        <f t="shared" si="8"/>
        <v>69</v>
      </c>
      <c r="B71" s="224"/>
      <c r="C71" s="225" t="s">
        <v>64</v>
      </c>
      <c r="D71" s="226"/>
      <c r="E71" s="230">
        <f>+E70+E58+E56+E54+E50+E42+E38+E29</f>
        <v>27718620.280000001</v>
      </c>
      <c r="F71" s="174">
        <f>+F70+F58+F56+F54+F50+F42+F38+F29</f>
        <v>31297014.142306227</v>
      </c>
      <c r="G71" s="174">
        <f>+G70+G58+G56+G54+G50+G42+G38+G29</f>
        <v>-862519</v>
      </c>
      <c r="H71" s="174">
        <f>+H70+H58+H56+H54+H50+H42+H38+H29</f>
        <v>30434495.142306227</v>
      </c>
      <c r="I71" s="153"/>
      <c r="J71" s="223"/>
    </row>
    <row r="72" spans="1:10" x14ac:dyDescent="0.25">
      <c r="A72" s="151">
        <f t="shared" si="8"/>
        <v>70</v>
      </c>
      <c r="B72" s="224"/>
      <c r="C72" s="225" t="s">
        <v>65</v>
      </c>
      <c r="D72" s="226"/>
      <c r="E72" s="154"/>
      <c r="F72" s="148">
        <v>0</v>
      </c>
      <c r="G72" s="148">
        <f>+'Tab 56 - Sched C-4 Acct Bal #2'!D71</f>
        <v>0</v>
      </c>
      <c r="H72" s="148">
        <f>+E72+F72</f>
        <v>0</v>
      </c>
      <c r="I72" s="153"/>
      <c r="J72" s="223"/>
    </row>
    <row r="73" spans="1:10" x14ac:dyDescent="0.25">
      <c r="A73" s="151">
        <f t="shared" si="8"/>
        <v>71</v>
      </c>
      <c r="B73" s="224"/>
      <c r="C73" s="225" t="s">
        <v>66</v>
      </c>
      <c r="D73" s="226"/>
      <c r="E73" s="154"/>
      <c r="F73" s="148">
        <v>0</v>
      </c>
      <c r="G73" s="148">
        <f>+'Tab 56 - Sched C-4 Acct Bal #2'!D72</f>
        <v>0</v>
      </c>
      <c r="H73" s="148">
        <f>+E73+F73</f>
        <v>0</v>
      </c>
      <c r="I73" s="153"/>
      <c r="J73" s="223"/>
    </row>
    <row r="74" spans="1:10" x14ac:dyDescent="0.25">
      <c r="A74" s="151">
        <f t="shared" si="8"/>
        <v>72</v>
      </c>
      <c r="B74" s="224">
        <v>9764000</v>
      </c>
      <c r="C74" s="225" t="s">
        <v>134</v>
      </c>
      <c r="D74" s="226"/>
      <c r="E74" s="228">
        <v>252.48</v>
      </c>
      <c r="F74" s="148">
        <v>1075</v>
      </c>
      <c r="G74" s="148">
        <f>+'Tab 56 - Sched C-4 Acct Bal #2'!D73</f>
        <v>0</v>
      </c>
      <c r="H74" s="148">
        <f t="shared" ref="H74:H75" si="9">+F74+G74</f>
        <v>1075</v>
      </c>
      <c r="I74" s="153"/>
      <c r="J74" s="223"/>
    </row>
    <row r="75" spans="1:10" x14ac:dyDescent="0.25">
      <c r="A75" s="151">
        <f t="shared" si="8"/>
        <v>73</v>
      </c>
      <c r="B75" s="224">
        <v>9765000</v>
      </c>
      <c r="C75" s="225" t="s">
        <v>135</v>
      </c>
      <c r="D75" s="226"/>
      <c r="E75" s="228">
        <v>33528.379999999997</v>
      </c>
      <c r="F75" s="148">
        <v>37030.001376240827</v>
      </c>
      <c r="G75" s="148">
        <f>+'Tab 56 - Sched C-4 Acct Bal #2'!D74</f>
        <v>0</v>
      </c>
      <c r="H75" s="148">
        <f t="shared" si="9"/>
        <v>37030.001376240827</v>
      </c>
      <c r="I75" s="153"/>
      <c r="J75" s="223"/>
    </row>
    <row r="76" spans="1:10" x14ac:dyDescent="0.25">
      <c r="A76" s="151">
        <f t="shared" si="8"/>
        <v>74</v>
      </c>
      <c r="B76" s="224"/>
      <c r="C76" s="225" t="s">
        <v>67</v>
      </c>
      <c r="D76" s="226"/>
      <c r="E76" s="228">
        <v>33780.86</v>
      </c>
      <c r="F76" s="148">
        <v>38105.001376240827</v>
      </c>
      <c r="G76" s="148">
        <f>+'Tab 56 - Sched C-4 Acct Bal #2'!D75</f>
        <v>0</v>
      </c>
      <c r="H76" s="148">
        <f>+H75+H74</f>
        <v>38105.001376240827</v>
      </c>
      <c r="I76" s="153"/>
      <c r="J76" s="223"/>
    </row>
    <row r="77" spans="1:10" x14ac:dyDescent="0.25">
      <c r="A77" s="151">
        <f>1+A76</f>
        <v>75</v>
      </c>
      <c r="B77" s="224"/>
      <c r="C77" s="225" t="s">
        <v>68</v>
      </c>
      <c r="D77" s="226"/>
      <c r="E77" s="228">
        <v>33780.86</v>
      </c>
      <c r="F77" s="148">
        <v>38105.001376240827</v>
      </c>
      <c r="G77" s="148">
        <f>+'Tab 56 - Sched C-4 Acct Bal #2'!D76</f>
        <v>0</v>
      </c>
      <c r="H77" s="148">
        <f>+H76</f>
        <v>38105.001376240827</v>
      </c>
      <c r="I77" s="153"/>
      <c r="J77" s="223"/>
    </row>
    <row r="78" spans="1:10" x14ac:dyDescent="0.25">
      <c r="A78" s="151">
        <f t="shared" si="8"/>
        <v>76</v>
      </c>
      <c r="B78" s="224"/>
      <c r="C78" s="225" t="s">
        <v>69</v>
      </c>
      <c r="D78" s="226"/>
      <c r="E78" s="228">
        <v>33780.86</v>
      </c>
      <c r="F78" s="148">
        <v>38105.001376240827</v>
      </c>
      <c r="G78" s="148">
        <f>+'Tab 56 - Sched C-4 Acct Bal #2'!D77</f>
        <v>0</v>
      </c>
      <c r="H78" s="148">
        <f>+H77</f>
        <v>38105.001376240827</v>
      </c>
      <c r="I78" s="153"/>
      <c r="J78" s="223"/>
    </row>
    <row r="79" spans="1:10" x14ac:dyDescent="0.25">
      <c r="A79" s="151">
        <f>1+A78</f>
        <v>77</v>
      </c>
      <c r="B79" s="224"/>
      <c r="C79" s="225" t="s">
        <v>70</v>
      </c>
      <c r="D79" s="226"/>
      <c r="E79" s="228"/>
      <c r="F79" s="148">
        <v>0</v>
      </c>
      <c r="G79" s="148">
        <f>+'Tab 56 - Sched C-4 Acct Bal #2'!D78</f>
        <v>0</v>
      </c>
      <c r="H79" s="148">
        <f>+E79+F79</f>
        <v>0</v>
      </c>
      <c r="I79" s="153"/>
      <c r="J79" s="223"/>
    </row>
    <row r="80" spans="1:10" x14ac:dyDescent="0.25">
      <c r="A80" s="151">
        <f t="shared" si="8"/>
        <v>78</v>
      </c>
      <c r="B80" s="224">
        <v>9831000</v>
      </c>
      <c r="C80" s="225" t="s">
        <v>136</v>
      </c>
      <c r="D80" s="226"/>
      <c r="E80" s="228">
        <v>12452.42</v>
      </c>
      <c r="F80" s="148">
        <v>2525</v>
      </c>
      <c r="G80" s="148">
        <f>+'Tab 56 - Sched C-4 Acct Bal #2'!D79</f>
        <v>0</v>
      </c>
      <c r="H80" s="148">
        <f t="shared" ref="H80:H84" si="10">+F80+G80</f>
        <v>2525</v>
      </c>
      <c r="I80" s="153"/>
      <c r="J80" s="223"/>
    </row>
    <row r="81" spans="1:10" x14ac:dyDescent="0.25">
      <c r="A81" s="151">
        <f t="shared" si="8"/>
        <v>79</v>
      </c>
      <c r="B81" s="224">
        <v>9832000</v>
      </c>
      <c r="C81" s="225" t="s">
        <v>137</v>
      </c>
      <c r="D81" s="226"/>
      <c r="E81" s="228">
        <v>74470.819999999992</v>
      </c>
      <c r="F81" s="148">
        <f>14796.0517184811+1</f>
        <v>14797.0517184811</v>
      </c>
      <c r="G81" s="148">
        <f>+'Tab 56 - Sched C-4 Acct Bal #2'!D80</f>
        <v>0</v>
      </c>
      <c r="H81" s="148">
        <f t="shared" si="10"/>
        <v>14797.0517184811</v>
      </c>
      <c r="I81" s="153"/>
      <c r="J81" s="223"/>
    </row>
    <row r="82" spans="1:10" x14ac:dyDescent="0.25">
      <c r="A82" s="151">
        <f t="shared" si="8"/>
        <v>80</v>
      </c>
      <c r="B82" s="224">
        <v>9834000</v>
      </c>
      <c r="C82" s="225" t="s">
        <v>138</v>
      </c>
      <c r="D82" s="226"/>
      <c r="E82" s="228">
        <v>19889.510000000002</v>
      </c>
      <c r="F82" s="148">
        <v>8819</v>
      </c>
      <c r="G82" s="148">
        <f>+'Tab 56 - Sched C-4 Acct Bal #2'!D81</f>
        <v>0</v>
      </c>
      <c r="H82" s="148">
        <f t="shared" si="10"/>
        <v>8819</v>
      </c>
      <c r="I82" s="153"/>
      <c r="J82" s="223"/>
    </row>
    <row r="83" spans="1:10" x14ac:dyDescent="0.25">
      <c r="A83" s="151">
        <f t="shared" si="8"/>
        <v>81</v>
      </c>
      <c r="B83" s="224">
        <v>9835000</v>
      </c>
      <c r="C83" s="225" t="s">
        <v>139</v>
      </c>
      <c r="D83" s="226"/>
      <c r="E83" s="228">
        <v>0</v>
      </c>
      <c r="F83" s="148">
        <v>189</v>
      </c>
      <c r="G83" s="148">
        <f>+'Tab 56 - Sched C-4 Acct Bal #2'!D82</f>
        <v>0</v>
      </c>
      <c r="H83" s="148">
        <f t="shared" si="10"/>
        <v>189</v>
      </c>
      <c r="I83" s="153"/>
      <c r="J83" s="223"/>
    </row>
    <row r="84" spans="1:10" x14ac:dyDescent="0.25">
      <c r="A84" s="151">
        <f t="shared" si="8"/>
        <v>82</v>
      </c>
      <c r="B84" s="224">
        <v>9837000</v>
      </c>
      <c r="C84" s="225" t="s">
        <v>140</v>
      </c>
      <c r="D84" s="226"/>
      <c r="E84" s="228">
        <v>4738.54</v>
      </c>
      <c r="F84" s="148">
        <v>444</v>
      </c>
      <c r="G84" s="148">
        <f>+'Tab 56 - Sched C-4 Acct Bal #2'!D83</f>
        <v>0</v>
      </c>
      <c r="H84" s="148">
        <f t="shared" si="10"/>
        <v>444</v>
      </c>
      <c r="I84" s="153"/>
      <c r="J84" s="223"/>
    </row>
    <row r="85" spans="1:10" x14ac:dyDescent="0.25">
      <c r="A85" s="151">
        <f t="shared" si="8"/>
        <v>83</v>
      </c>
      <c r="B85" s="224"/>
      <c r="C85" s="225" t="s">
        <v>71</v>
      </c>
      <c r="D85" s="226"/>
      <c r="E85" s="228">
        <v>111551.29000000001</v>
      </c>
      <c r="F85" s="154">
        <f>SUM(F80:F84)</f>
        <v>26774.0517184811</v>
      </c>
      <c r="G85" s="154">
        <f>SUM(G80:G84)</f>
        <v>0</v>
      </c>
      <c r="H85" s="154">
        <f>SUM(H80:H84)</f>
        <v>26774.0517184811</v>
      </c>
      <c r="I85" s="153"/>
      <c r="J85" s="223"/>
    </row>
    <row r="86" spans="1:10" x14ac:dyDescent="0.25">
      <c r="A86" s="151">
        <f t="shared" si="8"/>
        <v>84</v>
      </c>
      <c r="B86" s="224"/>
      <c r="C86" s="225" t="s">
        <v>72</v>
      </c>
      <c r="D86" s="226"/>
      <c r="E86" s="228">
        <v>111551.29000000001</v>
      </c>
      <c r="F86" s="154">
        <f>+F85</f>
        <v>26774.0517184811</v>
      </c>
      <c r="G86" s="154">
        <f t="shared" ref="G86:H86" si="11">+G85</f>
        <v>0</v>
      </c>
      <c r="H86" s="154">
        <f t="shared" si="11"/>
        <v>26774.0517184811</v>
      </c>
      <c r="I86" s="153"/>
      <c r="J86" s="233"/>
    </row>
    <row r="87" spans="1:10" x14ac:dyDescent="0.25">
      <c r="A87" s="151">
        <f t="shared" si="8"/>
        <v>85</v>
      </c>
      <c r="B87" s="224">
        <v>9863000</v>
      </c>
      <c r="C87" s="225" t="s">
        <v>141</v>
      </c>
      <c r="D87" s="226"/>
      <c r="E87" s="228">
        <v>-52751.920000000006</v>
      </c>
      <c r="F87" s="148">
        <v>-80962</v>
      </c>
      <c r="G87" s="148">
        <f>+'Tab 56 - Sched C-4 Acct Bal #2'!D86</f>
        <v>0</v>
      </c>
      <c r="H87" s="148">
        <f t="shared" ref="H87:H97" si="12">+F87+G87</f>
        <v>-80962</v>
      </c>
      <c r="I87" s="153"/>
      <c r="J87" s="223"/>
    </row>
    <row r="88" spans="1:10" x14ac:dyDescent="0.25">
      <c r="A88" s="151">
        <f t="shared" si="8"/>
        <v>86</v>
      </c>
      <c r="B88" s="224"/>
      <c r="C88" s="225" t="s">
        <v>73</v>
      </c>
      <c r="D88" s="226"/>
      <c r="E88" s="228">
        <v>-52751.920000000006</v>
      </c>
      <c r="F88" s="154">
        <f>+F87</f>
        <v>-80962</v>
      </c>
      <c r="G88" s="154">
        <f>+G87</f>
        <v>0</v>
      </c>
      <c r="H88" s="154">
        <f>+H87</f>
        <v>-80962</v>
      </c>
      <c r="I88" s="153"/>
      <c r="J88" s="223"/>
    </row>
    <row r="89" spans="1:10" x14ac:dyDescent="0.25">
      <c r="A89" s="151">
        <f t="shared" si="8"/>
        <v>87</v>
      </c>
      <c r="B89" s="224">
        <v>9885000</v>
      </c>
      <c r="C89" s="225" t="s">
        <v>142</v>
      </c>
      <c r="D89" s="226"/>
      <c r="E89" s="228">
        <v>74398.949999999983</v>
      </c>
      <c r="F89" s="148">
        <v>107158.17424278907</v>
      </c>
      <c r="G89" s="148">
        <f>+'Tab 56 - Sched C-4 Acct Bal #2'!D88</f>
        <v>0</v>
      </c>
      <c r="H89" s="148">
        <f t="shared" si="12"/>
        <v>107158.17424278907</v>
      </c>
      <c r="I89" s="153"/>
      <c r="J89" s="223"/>
    </row>
    <row r="90" spans="1:10" x14ac:dyDescent="0.25">
      <c r="A90" s="151">
        <f t="shared" si="8"/>
        <v>88</v>
      </c>
      <c r="B90" s="224">
        <v>9886000</v>
      </c>
      <c r="C90" s="225" t="s">
        <v>143</v>
      </c>
      <c r="D90" s="226"/>
      <c r="E90" s="228">
        <v>43731.73000000001</v>
      </c>
      <c r="F90" s="148">
        <v>33078</v>
      </c>
      <c r="G90" s="148">
        <f>+'Tab 56 - Sched C-4 Acct Bal #2'!D89</f>
        <v>0</v>
      </c>
      <c r="H90" s="148">
        <f t="shared" si="12"/>
        <v>33078</v>
      </c>
      <c r="I90" s="153"/>
      <c r="J90" s="223"/>
    </row>
    <row r="91" spans="1:10" x14ac:dyDescent="0.25">
      <c r="A91" s="151">
        <f t="shared" si="8"/>
        <v>89</v>
      </c>
      <c r="B91" s="224">
        <v>9887000</v>
      </c>
      <c r="C91" s="225" t="s">
        <v>144</v>
      </c>
      <c r="D91" s="226"/>
      <c r="E91" s="228">
        <v>63478.100000000006</v>
      </c>
      <c r="F91" s="148">
        <v>-65395</v>
      </c>
      <c r="G91" s="148">
        <f>+'Tab 56 - Sched C-4 Acct Bal #2'!D90</f>
        <v>0</v>
      </c>
      <c r="H91" s="148">
        <f t="shared" si="12"/>
        <v>-65395</v>
      </c>
      <c r="I91" s="153"/>
      <c r="J91" s="223"/>
    </row>
    <row r="92" spans="1:10" x14ac:dyDescent="0.25">
      <c r="A92" s="151">
        <f t="shared" si="8"/>
        <v>90</v>
      </c>
      <c r="B92" s="224">
        <v>9889000</v>
      </c>
      <c r="C92" s="225" t="s">
        <v>145</v>
      </c>
      <c r="D92" s="226"/>
      <c r="E92" s="228">
        <v>1790.3899999999999</v>
      </c>
      <c r="F92" s="148">
        <v>5</v>
      </c>
      <c r="G92" s="148">
        <f>+'Tab 56 - Sched C-4 Acct Bal #2'!D91</f>
        <v>0</v>
      </c>
      <c r="H92" s="148">
        <f t="shared" si="12"/>
        <v>5</v>
      </c>
      <c r="I92" s="153"/>
      <c r="J92" s="223"/>
    </row>
    <row r="93" spans="1:10" x14ac:dyDescent="0.25">
      <c r="A93" s="151">
        <f t="shared" si="8"/>
        <v>91</v>
      </c>
      <c r="B93" s="224">
        <v>9892000</v>
      </c>
      <c r="C93" s="225" t="s">
        <v>146</v>
      </c>
      <c r="D93" s="226"/>
      <c r="E93" s="228">
        <v>51703.979999999996</v>
      </c>
      <c r="F93" s="148">
        <v>50454</v>
      </c>
      <c r="G93" s="148">
        <f>+'Tab 56 - Sched C-4 Acct Bal #2'!D92</f>
        <v>0</v>
      </c>
      <c r="H93" s="148">
        <f t="shared" si="12"/>
        <v>50454</v>
      </c>
      <c r="I93" s="153"/>
      <c r="J93" s="223"/>
    </row>
    <row r="94" spans="1:10" x14ac:dyDescent="0.25">
      <c r="A94" s="151">
        <f t="shared" si="8"/>
        <v>92</v>
      </c>
      <c r="B94" s="224">
        <v>9893000</v>
      </c>
      <c r="C94" s="225" t="s">
        <v>147</v>
      </c>
      <c r="D94" s="226"/>
      <c r="E94" s="228">
        <v>164196.93000000002</v>
      </c>
      <c r="F94" s="148">
        <v>177602</v>
      </c>
      <c r="G94" s="148">
        <f>+'Tab 56 - Sched C-4 Acct Bal #2'!D93</f>
        <v>0</v>
      </c>
      <c r="H94" s="148">
        <f t="shared" si="12"/>
        <v>177602</v>
      </c>
      <c r="I94" s="153"/>
      <c r="J94" s="223"/>
    </row>
    <row r="95" spans="1:10" x14ac:dyDescent="0.25">
      <c r="A95" s="151">
        <f t="shared" si="8"/>
        <v>93</v>
      </c>
      <c r="B95" s="224">
        <v>9894000</v>
      </c>
      <c r="C95" s="225" t="s">
        <v>148</v>
      </c>
      <c r="D95" s="226"/>
      <c r="E95" s="228">
        <v>220437.17000000004</v>
      </c>
      <c r="F95" s="148">
        <v>188033</v>
      </c>
      <c r="G95" s="148">
        <f>+'Tab 56 - Sched C-4 Acct Bal #2'!D94</f>
        <v>0</v>
      </c>
      <c r="H95" s="148">
        <f t="shared" si="12"/>
        <v>188033</v>
      </c>
      <c r="I95" s="153"/>
      <c r="J95" s="223"/>
    </row>
    <row r="96" spans="1:10" x14ac:dyDescent="0.25">
      <c r="A96" s="151">
        <f t="shared" si="8"/>
        <v>94</v>
      </c>
      <c r="B96" s="224"/>
      <c r="C96" s="225" t="s">
        <v>74</v>
      </c>
      <c r="D96" s="226"/>
      <c r="E96" s="228">
        <v>619737.25</v>
      </c>
      <c r="F96" s="148">
        <v>490935.17424278904</v>
      </c>
      <c r="G96" s="148">
        <f>+'Tab 56 - Sched C-4 Acct Bal #2'!D95</f>
        <v>0</v>
      </c>
      <c r="H96" s="148">
        <f>SUM(H89:H95)</f>
        <v>490935.17424278904</v>
      </c>
      <c r="I96" s="153"/>
      <c r="J96" s="223"/>
    </row>
    <row r="97" spans="1:18" x14ac:dyDescent="0.25">
      <c r="A97" s="151">
        <f t="shared" si="8"/>
        <v>95</v>
      </c>
      <c r="B97" s="224">
        <v>9932000</v>
      </c>
      <c r="C97" s="225" t="s">
        <v>149</v>
      </c>
      <c r="D97" s="226"/>
      <c r="E97" s="228">
        <v>48013.37</v>
      </c>
      <c r="F97" s="148">
        <v>56968</v>
      </c>
      <c r="G97" s="148">
        <f>+'Tab 56 - Sched C-4 Acct Bal #2'!D96</f>
        <v>0</v>
      </c>
      <c r="H97" s="148">
        <f t="shared" si="12"/>
        <v>56968</v>
      </c>
      <c r="I97" s="153"/>
      <c r="J97" s="223"/>
    </row>
    <row r="98" spans="1:18" x14ac:dyDescent="0.25">
      <c r="A98" s="151">
        <f t="shared" si="8"/>
        <v>96</v>
      </c>
      <c r="B98" s="224"/>
      <c r="C98" s="225" t="s">
        <v>75</v>
      </c>
      <c r="D98" s="226"/>
      <c r="E98" s="228">
        <v>48013.37</v>
      </c>
      <c r="F98" s="154">
        <f t="shared" ref="F98:H98" si="13">+F97</f>
        <v>56968</v>
      </c>
      <c r="G98" s="154">
        <f t="shared" si="13"/>
        <v>0</v>
      </c>
      <c r="H98" s="154">
        <f t="shared" si="13"/>
        <v>56968</v>
      </c>
      <c r="I98" s="153"/>
      <c r="J98" s="223"/>
    </row>
    <row r="99" spans="1:18" x14ac:dyDescent="0.25">
      <c r="A99" s="151">
        <f t="shared" si="8"/>
        <v>97</v>
      </c>
      <c r="B99" s="224"/>
      <c r="C99" s="225" t="s">
        <v>76</v>
      </c>
      <c r="D99" s="226"/>
      <c r="E99" s="231">
        <f>E98+E96+E88+E86+E78</f>
        <v>760330.85</v>
      </c>
      <c r="F99" s="148">
        <f>+F98+F96+F88+F86+F78</f>
        <v>531820.22733751102</v>
      </c>
      <c r="G99" s="148">
        <f>+G98+G96+G88+G86+G78</f>
        <v>0</v>
      </c>
      <c r="H99" s="148">
        <f>+H98+H96+H88+H86+H78</f>
        <v>531820.22733751102</v>
      </c>
      <c r="I99" s="153"/>
      <c r="J99" s="223"/>
    </row>
    <row r="100" spans="1:18" x14ac:dyDescent="0.25">
      <c r="A100" s="151">
        <f t="shared" ref="A100:A113" si="14">1+A99</f>
        <v>98</v>
      </c>
      <c r="B100" s="224"/>
      <c r="C100" s="225" t="s">
        <v>77</v>
      </c>
      <c r="D100" s="226"/>
      <c r="E100" s="228">
        <f>+E99+E71</f>
        <v>28478951.130000003</v>
      </c>
      <c r="F100" s="154">
        <f>+F99+F71</f>
        <v>31828834.369643737</v>
      </c>
      <c r="G100" s="154">
        <f>+G99+G71</f>
        <v>-862519</v>
      </c>
      <c r="H100" s="154">
        <f>+H99+H71</f>
        <v>30966315.369643737</v>
      </c>
      <c r="I100" s="154">
        <f>+I99+I71</f>
        <v>0</v>
      </c>
      <c r="J100" s="154">
        <f>+I100+H100</f>
        <v>30966315.369643737</v>
      </c>
      <c r="K100" s="69"/>
    </row>
    <row r="101" spans="1:18" x14ac:dyDescent="0.25">
      <c r="A101" s="151">
        <f t="shared" si="14"/>
        <v>99</v>
      </c>
      <c r="B101" s="224">
        <v>9403000</v>
      </c>
      <c r="C101" s="225" t="s">
        <v>150</v>
      </c>
      <c r="D101" s="226"/>
      <c r="E101" s="228">
        <v>7802957.9100000011</v>
      </c>
      <c r="F101" s="148">
        <v>9473252</v>
      </c>
      <c r="G101" s="148">
        <f>+'Tab 56 - Sched C-4 Acct Bal #2'!D100</f>
        <v>0</v>
      </c>
      <c r="H101" s="148">
        <f t="shared" ref="H101:H110" si="15">+F101+G101</f>
        <v>9473252</v>
      </c>
      <c r="I101" s="153"/>
      <c r="J101" s="223"/>
    </row>
    <row r="102" spans="1:18" x14ac:dyDescent="0.25">
      <c r="A102" s="151">
        <f t="shared" si="14"/>
        <v>100</v>
      </c>
      <c r="B102" s="224"/>
      <c r="C102" s="225" t="s">
        <v>78</v>
      </c>
      <c r="D102" s="226"/>
      <c r="E102" s="228">
        <v>7802957.9100000011</v>
      </c>
      <c r="F102" s="148">
        <v>9473252</v>
      </c>
      <c r="G102" s="148">
        <f>+'Tab 56 - Sched C-4 Acct Bal #2'!D101</f>
        <v>0</v>
      </c>
      <c r="H102" s="148">
        <f>+H101</f>
        <v>9473252</v>
      </c>
      <c r="I102" s="153"/>
      <c r="J102" s="223"/>
    </row>
    <row r="103" spans="1:18" x14ac:dyDescent="0.25">
      <c r="A103" s="151">
        <f t="shared" si="14"/>
        <v>101</v>
      </c>
      <c r="B103" s="224">
        <v>9404000</v>
      </c>
      <c r="C103" s="225" t="s">
        <v>151</v>
      </c>
      <c r="D103" s="226"/>
      <c r="E103" s="228">
        <v>396934.83</v>
      </c>
      <c r="F103" s="148">
        <v>413993</v>
      </c>
      <c r="G103" s="148">
        <f>+'Tab 56 - Sched C-4 Acct Bal #2'!D102</f>
        <v>0</v>
      </c>
      <c r="H103" s="148">
        <f t="shared" si="15"/>
        <v>413993</v>
      </c>
      <c r="I103" s="153"/>
      <c r="J103" s="223"/>
    </row>
    <row r="104" spans="1:18" x14ac:dyDescent="0.25">
      <c r="A104" s="151">
        <f t="shared" si="14"/>
        <v>102</v>
      </c>
      <c r="B104" s="224">
        <v>9404200</v>
      </c>
      <c r="C104" s="225" t="s">
        <v>152</v>
      </c>
      <c r="D104" s="226"/>
      <c r="E104" s="228">
        <v>15917.330000000004</v>
      </c>
      <c r="F104" s="148">
        <v>15785</v>
      </c>
      <c r="G104" s="148">
        <f>+'Tab 56 - Sched C-4 Acct Bal #2'!D103</f>
        <v>0</v>
      </c>
      <c r="H104" s="148">
        <f t="shared" si="15"/>
        <v>15785</v>
      </c>
      <c r="I104" s="153"/>
      <c r="J104" s="223"/>
    </row>
    <row r="105" spans="1:18" x14ac:dyDescent="0.25">
      <c r="A105" s="151">
        <f t="shared" si="14"/>
        <v>103</v>
      </c>
      <c r="B105" s="224"/>
      <c r="C105" s="225" t="s">
        <v>79</v>
      </c>
      <c r="D105" s="226"/>
      <c r="E105" s="228">
        <v>412852.16000000003</v>
      </c>
      <c r="F105" s="154">
        <f t="shared" ref="F105:H105" si="16">+F104+F103</f>
        <v>429778</v>
      </c>
      <c r="G105" s="154">
        <f t="shared" si="16"/>
        <v>0</v>
      </c>
      <c r="H105" s="154">
        <f t="shared" si="16"/>
        <v>429778</v>
      </c>
      <c r="I105" s="153"/>
      <c r="J105" s="223"/>
    </row>
    <row r="106" spans="1:18" x14ac:dyDescent="0.25">
      <c r="A106" s="151">
        <f t="shared" si="14"/>
        <v>104</v>
      </c>
      <c r="B106" s="224">
        <v>9408100</v>
      </c>
      <c r="C106" s="225" t="s">
        <v>153</v>
      </c>
      <c r="D106" s="226"/>
      <c r="E106" s="228">
        <v>3396236.1399999997</v>
      </c>
      <c r="F106" s="148">
        <f>3893351.25600802</f>
        <v>3893351.2560080201</v>
      </c>
      <c r="G106" s="148">
        <f>+'Tab 56 - Sched C-4 Acct Bal #2'!D105</f>
        <v>0</v>
      </c>
      <c r="H106" s="148">
        <f t="shared" si="15"/>
        <v>3893351.2560080201</v>
      </c>
      <c r="I106" s="153"/>
      <c r="J106" s="148">
        <f>+H106+I106</f>
        <v>3893351.2560080201</v>
      </c>
    </row>
    <row r="107" spans="1:18" x14ac:dyDescent="0.25">
      <c r="A107" s="151">
        <f t="shared" si="14"/>
        <v>105</v>
      </c>
      <c r="B107" s="224"/>
      <c r="C107" s="225" t="s">
        <v>80</v>
      </c>
      <c r="D107" s="226"/>
      <c r="E107" s="228">
        <v>3396236.1399999997</v>
      </c>
      <c r="F107" s="154">
        <f>+F106</f>
        <v>3893351.2560080201</v>
      </c>
      <c r="G107" s="154">
        <f>+G106</f>
        <v>0</v>
      </c>
      <c r="H107" s="154">
        <f>+H106</f>
        <v>3893351.2560080201</v>
      </c>
      <c r="I107" s="153"/>
      <c r="J107" s="223"/>
      <c r="N107" s="68" t="s">
        <v>154</v>
      </c>
      <c r="O107" s="68" t="s">
        <v>155</v>
      </c>
      <c r="P107" s="68" t="s">
        <v>156</v>
      </c>
      <c r="R107" s="68" t="s">
        <v>157</v>
      </c>
    </row>
    <row r="108" spans="1:18" x14ac:dyDescent="0.25">
      <c r="A108" s="151">
        <f t="shared" si="14"/>
        <v>106</v>
      </c>
      <c r="B108" s="224">
        <v>9409100</v>
      </c>
      <c r="C108" s="225" t="s">
        <v>158</v>
      </c>
      <c r="D108" s="226"/>
      <c r="E108" s="228">
        <v>2247939</v>
      </c>
      <c r="F108" s="148">
        <f>921237.840477002-687889</f>
        <v>233348.84047700197</v>
      </c>
      <c r="G108" s="148">
        <f>+R108</f>
        <v>64824.911372526432</v>
      </c>
      <c r="H108" s="148">
        <f t="shared" si="15"/>
        <v>298173.7518495284</v>
      </c>
      <c r="I108" s="148">
        <f>-I16*'Tab 54 - Sched A Overall '!H26</f>
        <v>1231266.2481504716</v>
      </c>
      <c r="J108" s="148">
        <f>+H108+I108</f>
        <v>1529440</v>
      </c>
      <c r="N108" s="69">
        <f>+'Tab 54 - Sched A Overall '!H9</f>
        <v>1529440</v>
      </c>
      <c r="O108" s="69">
        <f>-I108</f>
        <v>-1231266.2481504716</v>
      </c>
      <c r="P108" s="69">
        <f>+O108+N108</f>
        <v>298173.7518495284</v>
      </c>
      <c r="Q108" s="69">
        <f>+F108</f>
        <v>233348.84047700197</v>
      </c>
      <c r="R108" s="69">
        <f>+P108-Q108</f>
        <v>64824.911372526432</v>
      </c>
    </row>
    <row r="109" spans="1:18" x14ac:dyDescent="0.25">
      <c r="A109" s="151">
        <f t="shared" si="14"/>
        <v>107</v>
      </c>
      <c r="B109" s="224"/>
      <c r="C109" s="225" t="s">
        <v>81</v>
      </c>
      <c r="D109" s="226"/>
      <c r="E109" s="228">
        <v>2247939</v>
      </c>
      <c r="F109" s="154">
        <f t="shared" ref="F109:J109" si="17">+F108</f>
        <v>233348.84047700197</v>
      </c>
      <c r="G109" s="154">
        <f t="shared" si="17"/>
        <v>64824.911372526432</v>
      </c>
      <c r="H109" s="154">
        <f t="shared" si="17"/>
        <v>298173.7518495284</v>
      </c>
      <c r="I109" s="154">
        <f t="shared" si="17"/>
        <v>1231266.2481504716</v>
      </c>
      <c r="J109" s="154">
        <f t="shared" si="17"/>
        <v>1529440</v>
      </c>
    </row>
    <row r="110" spans="1:18" x14ac:dyDescent="0.25">
      <c r="A110" s="151">
        <f t="shared" si="14"/>
        <v>108</v>
      </c>
      <c r="B110" s="224">
        <v>9410100</v>
      </c>
      <c r="C110" s="225" t="s">
        <v>159</v>
      </c>
      <c r="D110" s="226"/>
      <c r="E110" s="228">
        <v>-1037393</v>
      </c>
      <c r="F110" s="148">
        <v>0</v>
      </c>
      <c r="G110" s="148">
        <f>+'Tab 56 - Sched C-4 Acct Bal #2'!D109</f>
        <v>0</v>
      </c>
      <c r="H110" s="148">
        <f t="shared" si="15"/>
        <v>0</v>
      </c>
      <c r="I110" s="153"/>
      <c r="J110" s="223"/>
    </row>
    <row r="111" spans="1:18" x14ac:dyDescent="0.25">
      <c r="A111" s="151">
        <f t="shared" si="14"/>
        <v>109</v>
      </c>
      <c r="B111" s="224"/>
      <c r="C111" s="225" t="s">
        <v>82</v>
      </c>
      <c r="D111" s="226"/>
      <c r="E111" s="228">
        <v>-1037393</v>
      </c>
      <c r="F111" s="154">
        <f t="shared" ref="F111:H111" si="18">+F110</f>
        <v>0</v>
      </c>
      <c r="G111" s="154">
        <f t="shared" si="18"/>
        <v>0</v>
      </c>
      <c r="H111" s="154">
        <f t="shared" si="18"/>
        <v>0</v>
      </c>
      <c r="I111" s="153"/>
      <c r="J111" s="223"/>
    </row>
    <row r="112" spans="1:18" x14ac:dyDescent="0.25">
      <c r="A112" s="151">
        <f t="shared" si="14"/>
        <v>110</v>
      </c>
      <c r="B112" s="224"/>
      <c r="C112" s="225" t="s">
        <v>83</v>
      </c>
      <c r="D112" s="226"/>
      <c r="E112" s="228">
        <f>+E111+E109+E107+E105+E102+E100</f>
        <v>41301543.340000004</v>
      </c>
      <c r="F112" s="154">
        <f>+F111+F109+F107+F105+F102+F100</f>
        <v>45858564.466128759</v>
      </c>
      <c r="G112" s="154">
        <f>+G111+G109+G107+G105+G102+G100</f>
        <v>-797694.08862747357</v>
      </c>
      <c r="H112" s="154">
        <f>+H111+H109+H107+H105+H102+H100</f>
        <v>45060870.377501287</v>
      </c>
      <c r="I112" s="174">
        <f>I108</f>
        <v>1231266.2481504716</v>
      </c>
      <c r="J112" s="148">
        <f>H112+I112</f>
        <v>46292136.625651762</v>
      </c>
    </row>
    <row r="113" spans="1:10" x14ac:dyDescent="0.25">
      <c r="A113" s="151">
        <f t="shared" si="14"/>
        <v>111</v>
      </c>
      <c r="B113" s="224"/>
      <c r="C113" s="225" t="s">
        <v>84</v>
      </c>
      <c r="D113" s="226"/>
      <c r="E113" s="228">
        <f>+E16+E112</f>
        <v>-6099546.1199999899</v>
      </c>
      <c r="F113" s="154">
        <f>+F16+F112</f>
        <v>-3455737.6754779518</v>
      </c>
      <c r="G113" s="154">
        <f>+G16+G112</f>
        <v>-797694.08862747357</v>
      </c>
      <c r="H113" s="154">
        <f>+H16+H112</f>
        <v>-4253431.7641054243</v>
      </c>
      <c r="I113" s="174">
        <f>I16+I112</f>
        <v>-6192803.7518495284</v>
      </c>
      <c r="J113" s="174">
        <f>J16+J112</f>
        <v>-10446235.515954949</v>
      </c>
    </row>
    <row r="114" spans="1:10" x14ac:dyDescent="0.25">
      <c r="C114" s="68">
        <f>41301500-41301543</f>
        <v>-43</v>
      </c>
    </row>
    <row r="115" spans="1:10" s="69" customFormat="1" x14ac:dyDescent="0.25">
      <c r="B115" s="69" t="s">
        <v>160</v>
      </c>
      <c r="C115" s="69">
        <f>6099590-6099546</f>
        <v>44</v>
      </c>
      <c r="F115" s="69">
        <f>+'Tab 54 - Sched A Overall '!$H21</f>
        <v>2753731</v>
      </c>
      <c r="H115" s="69">
        <f>+'Tab 54 - Sched A Overall '!$H21</f>
        <v>2753731</v>
      </c>
      <c r="J115" s="69">
        <f>+'Tab 54 - Sched A Overall '!$H21</f>
        <v>2753731</v>
      </c>
    </row>
    <row r="116" spans="1:10" s="69" customFormat="1" x14ac:dyDescent="0.25">
      <c r="B116" s="69" t="s">
        <v>161</v>
      </c>
      <c r="F116" s="69">
        <f>+F113+F115-F111-F109</f>
        <v>-935355.51595495373</v>
      </c>
      <c r="G116" s="69">
        <f>+G113+G115-G111-G109</f>
        <v>-862519</v>
      </c>
      <c r="H116" s="69">
        <f>+H113+H115-H111-H109</f>
        <v>-1797874.5159549527</v>
      </c>
      <c r="I116" s="69">
        <f>+I113+I115-I111-I109</f>
        <v>-7424070</v>
      </c>
      <c r="J116" s="69">
        <f>+J113+J115-J111-J109</f>
        <v>-9221944.515954949</v>
      </c>
    </row>
    <row r="117" spans="1:10" s="69" customFormat="1" x14ac:dyDescent="0.25"/>
    <row r="118" spans="1:10" s="69" customFormat="1" x14ac:dyDescent="0.25"/>
    <row r="119" spans="1:10" s="69" customFormat="1" x14ac:dyDescent="0.25"/>
    <row r="120" spans="1:10" s="69" customFormat="1" x14ac:dyDescent="0.25"/>
  </sheetData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22"/>
  <sheetViews>
    <sheetView workbookViewId="0">
      <selection activeCell="L1" sqref="L1"/>
    </sheetView>
  </sheetViews>
  <sheetFormatPr defaultColWidth="9.140625" defaultRowHeight="15" x14ac:dyDescent="0.25"/>
  <cols>
    <col min="1" max="1" width="6.5703125" style="138" customWidth="1"/>
    <col min="2" max="2" width="15" style="68" bestFit="1" customWidth="1"/>
    <col min="3" max="3" width="56.85546875" style="68" bestFit="1" customWidth="1"/>
    <col min="4" max="5" width="12.42578125" style="68" customWidth="1"/>
    <col min="6" max="6" width="12.5703125" style="68" customWidth="1"/>
    <col min="7" max="10" width="12.42578125" style="68" customWidth="1"/>
    <col min="11" max="11" width="13.85546875" style="68" customWidth="1"/>
    <col min="12" max="13" width="12.42578125" style="68" customWidth="1"/>
    <col min="14" max="14" width="10.85546875" style="68" customWidth="1"/>
    <col min="15" max="15" width="11.28515625" style="68" bestFit="1" customWidth="1"/>
    <col min="16" max="16" width="2.5703125" style="68" customWidth="1"/>
    <col min="17" max="17" width="13.85546875" style="68" bestFit="1" customWidth="1"/>
    <col min="18" max="18" width="11.5703125" style="68" bestFit="1" customWidth="1"/>
    <col min="19" max="19" width="14" style="69" bestFit="1" customWidth="1"/>
    <col min="20" max="20" width="20.42578125" style="68" bestFit="1" customWidth="1"/>
    <col min="21" max="16384" width="9.140625" style="68"/>
  </cols>
  <sheetData>
    <row r="1" spans="1:20" ht="28.5" x14ac:dyDescent="0.35">
      <c r="A1" s="149" t="s">
        <v>0</v>
      </c>
      <c r="B1" s="251" t="s">
        <v>85</v>
      </c>
      <c r="C1" s="252" t="s">
        <v>162</v>
      </c>
      <c r="D1" s="253" t="s">
        <v>163</v>
      </c>
      <c r="E1" s="253" t="s">
        <v>163</v>
      </c>
      <c r="F1" s="253" t="s">
        <v>163</v>
      </c>
      <c r="G1" s="253" t="s">
        <v>163</v>
      </c>
      <c r="H1" s="253" t="s">
        <v>163</v>
      </c>
      <c r="I1" s="253" t="s">
        <v>163</v>
      </c>
      <c r="J1" s="253" t="s">
        <v>163</v>
      </c>
      <c r="K1" s="253" t="s">
        <v>164</v>
      </c>
      <c r="L1" s="253" t="s">
        <v>164</v>
      </c>
      <c r="M1" s="253" t="s">
        <v>164</v>
      </c>
      <c r="N1" s="253" t="s">
        <v>164</v>
      </c>
      <c r="O1" s="253" t="s">
        <v>164</v>
      </c>
      <c r="P1" s="254"/>
      <c r="Q1" s="254"/>
    </row>
    <row r="2" spans="1:20" x14ac:dyDescent="0.25">
      <c r="A2" s="138">
        <v>1</v>
      </c>
      <c r="B2" s="255"/>
      <c r="C2" s="256" t="s">
        <v>40</v>
      </c>
      <c r="D2" s="257">
        <v>44582</v>
      </c>
      <c r="E2" s="257">
        <v>44613</v>
      </c>
      <c r="F2" s="257">
        <v>44641</v>
      </c>
      <c r="G2" s="257">
        <v>44672</v>
      </c>
      <c r="H2" s="257">
        <v>44702</v>
      </c>
      <c r="I2" s="257">
        <v>44733</v>
      </c>
      <c r="J2" s="257">
        <v>44763</v>
      </c>
      <c r="K2" s="257">
        <v>44794</v>
      </c>
      <c r="L2" s="257">
        <v>44824</v>
      </c>
      <c r="M2" s="257">
        <v>44854</v>
      </c>
      <c r="N2" s="257">
        <v>44885</v>
      </c>
      <c r="O2" s="257">
        <v>44915</v>
      </c>
      <c r="P2" s="258"/>
      <c r="Q2" s="258" t="s">
        <v>165</v>
      </c>
    </row>
    <row r="3" spans="1:20" x14ac:dyDescent="0.25">
      <c r="A3" s="138">
        <f t="shared" ref="A3:A11" si="0">1+A2</f>
        <v>2</v>
      </c>
      <c r="B3" s="255"/>
      <c r="C3" s="259" t="s">
        <v>41</v>
      </c>
      <c r="D3" s="254"/>
      <c r="E3" s="260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20" x14ac:dyDescent="0.25">
      <c r="A4" s="138">
        <f t="shared" si="0"/>
        <v>3</v>
      </c>
      <c r="B4" s="255"/>
      <c r="C4" s="259" t="s">
        <v>42</v>
      </c>
      <c r="D4" s="254"/>
      <c r="E4" s="260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20" x14ac:dyDescent="0.25">
      <c r="A5" s="138">
        <f t="shared" si="0"/>
        <v>4</v>
      </c>
      <c r="B5" s="255"/>
      <c r="C5" s="259" t="s">
        <v>43</v>
      </c>
      <c r="D5" s="254"/>
      <c r="E5" s="260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20" x14ac:dyDescent="0.25">
      <c r="A6" s="138">
        <f t="shared" si="0"/>
        <v>5</v>
      </c>
      <c r="B6" s="255" t="s">
        <v>166</v>
      </c>
      <c r="C6" s="259" t="s">
        <v>88</v>
      </c>
      <c r="D6" s="261">
        <v>-3638497.2460231553</v>
      </c>
      <c r="E6" s="261">
        <v>-3966450.4060231554</v>
      </c>
      <c r="F6" s="182">
        <v>-2858467.7860231553</v>
      </c>
      <c r="G6" s="182">
        <v>-1990628.7460231553</v>
      </c>
      <c r="H6" s="182">
        <v>-1273187.7460231553</v>
      </c>
      <c r="I6" s="182">
        <v>-1271785.7460231553</v>
      </c>
      <c r="J6" s="182">
        <v>-1207004.7460231553</v>
      </c>
      <c r="K6" s="182">
        <v>-1195480.7460231553</v>
      </c>
      <c r="L6" s="182">
        <v>-1273298.5260231553</v>
      </c>
      <c r="M6" s="182">
        <v>-1621114.4660231553</v>
      </c>
      <c r="N6" s="182">
        <v>-2249742.4360231552</v>
      </c>
      <c r="O6" s="182">
        <v>-4171988.2060231552</v>
      </c>
      <c r="P6" s="261"/>
      <c r="Q6" s="261">
        <f t="shared" ref="Q6:Q15" si="1">SUM(D6:O6)</f>
        <v>-26717646.80227787</v>
      </c>
      <c r="R6" s="75">
        <f>+Q6/R$14</f>
        <v>0.51539349496777198</v>
      </c>
      <c r="S6" s="69">
        <f>+S$15*R6</f>
        <v>-3826317.8995788819</v>
      </c>
    </row>
    <row r="7" spans="1:20" x14ac:dyDescent="0.25">
      <c r="A7" s="138">
        <f t="shared" si="0"/>
        <v>6</v>
      </c>
      <c r="B7" s="255" t="s">
        <v>167</v>
      </c>
      <c r="C7" s="259" t="s">
        <v>89</v>
      </c>
      <c r="D7" s="261">
        <v>-2261979.7324440703</v>
      </c>
      <c r="E7" s="261">
        <v>-2653263.2724440703</v>
      </c>
      <c r="F7" s="262">
        <v>-1728634.5524440708</v>
      </c>
      <c r="G7" s="182">
        <v>-1305753.6824440707</v>
      </c>
      <c r="H7" s="182">
        <v>-765453.68244407058</v>
      </c>
      <c r="I7" s="182">
        <v>-800253.68244407058</v>
      </c>
      <c r="J7" s="182">
        <v>-778753.68244407058</v>
      </c>
      <c r="K7" s="182">
        <v>-751353.68244407058</v>
      </c>
      <c r="L7" s="182">
        <v>-736277.64244407055</v>
      </c>
      <c r="M7" s="182">
        <v>-919239.26244407054</v>
      </c>
      <c r="N7" s="182">
        <v>-1270127.5924440706</v>
      </c>
      <c r="O7" s="182">
        <v>-2788585.2324440703</v>
      </c>
      <c r="P7" s="261"/>
      <c r="Q7" s="261">
        <f t="shared" si="1"/>
        <v>-16759675.699328847</v>
      </c>
      <c r="R7" s="75">
        <f>+Q7/R$14</f>
        <v>0.32330047242285931</v>
      </c>
      <c r="S7" s="69">
        <f>+S$15*R7</f>
        <v>-2400205.6616008496</v>
      </c>
    </row>
    <row r="8" spans="1:20" x14ac:dyDescent="0.25">
      <c r="A8" s="138">
        <f t="shared" si="0"/>
        <v>7</v>
      </c>
      <c r="B8" s="263"/>
      <c r="C8" s="264" t="s">
        <v>44</v>
      </c>
      <c r="D8" s="265">
        <v>-5900476.978467226</v>
      </c>
      <c r="E8" s="265">
        <v>-6619713.6784672253</v>
      </c>
      <c r="F8" s="181">
        <v>-4587102.3384672264</v>
      </c>
      <c r="G8" s="181">
        <v>-3296382.4284672262</v>
      </c>
      <c r="H8" s="265">
        <v>-2038641.4284672257</v>
      </c>
      <c r="I8" s="265">
        <v>-2072039.4284672257</v>
      </c>
      <c r="J8" s="265">
        <v>-1985758.4284672257</v>
      </c>
      <c r="K8" s="265">
        <v>-1946834.4284672257</v>
      </c>
      <c r="L8" s="265">
        <v>-2009576.168467226</v>
      </c>
      <c r="M8" s="265">
        <v>-2540353.728467226</v>
      </c>
      <c r="N8" s="265">
        <v>-3519870.0284672258</v>
      </c>
      <c r="O8" s="265">
        <v>-6960573.4384672251</v>
      </c>
      <c r="P8" s="265"/>
      <c r="Q8" s="265">
        <f t="shared" si="1"/>
        <v>-43477322.50160671</v>
      </c>
    </row>
    <row r="9" spans="1:20" x14ac:dyDescent="0.25">
      <c r="A9" s="138">
        <f t="shared" si="0"/>
        <v>8</v>
      </c>
      <c r="B9" s="255" t="s">
        <v>168</v>
      </c>
      <c r="C9" s="259" t="s">
        <v>90</v>
      </c>
      <c r="D9" s="261">
        <v>100.48666666666666</v>
      </c>
      <c r="E9" s="261">
        <v>103.66666666666667</v>
      </c>
      <c r="F9" s="262">
        <v>-1101.2433333333333</v>
      </c>
      <c r="G9" s="262">
        <v>102.66666666666667</v>
      </c>
      <c r="H9" s="261">
        <v>103.66666666666667</v>
      </c>
      <c r="I9" s="261">
        <v>103.66666666666667</v>
      </c>
      <c r="J9" s="261">
        <v>103.66666666666667</v>
      </c>
      <c r="K9" s="261">
        <v>103.66666666666667</v>
      </c>
      <c r="L9" s="261">
        <v>88.896666666666675</v>
      </c>
      <c r="M9" s="261">
        <v>83.666666666666671</v>
      </c>
      <c r="N9" s="261">
        <v>103.66666666666667</v>
      </c>
      <c r="O9" s="261">
        <v>103.66666666666667</v>
      </c>
      <c r="P9" s="261"/>
      <c r="Q9" s="261">
        <f t="shared" si="1"/>
        <v>0.13999999999990109</v>
      </c>
    </row>
    <row r="10" spans="1:20" x14ac:dyDescent="0.25">
      <c r="A10" s="138">
        <f t="shared" si="0"/>
        <v>9</v>
      </c>
      <c r="B10" s="255" t="s">
        <v>169</v>
      </c>
      <c r="C10" s="259" t="s">
        <v>91</v>
      </c>
      <c r="D10" s="261">
        <v>-18637.78</v>
      </c>
      <c r="E10" s="261">
        <v>-2190</v>
      </c>
      <c r="F10" s="182">
        <v>-2453.1999999999998</v>
      </c>
      <c r="G10" s="182">
        <v>-500</v>
      </c>
      <c r="H10" s="261">
        <v>-500</v>
      </c>
      <c r="I10" s="261">
        <v>-500</v>
      </c>
      <c r="J10" s="261">
        <v>-500</v>
      </c>
      <c r="K10" s="261">
        <v>-500</v>
      </c>
      <c r="L10" s="261">
        <v>-1939.78</v>
      </c>
      <c r="M10" s="261">
        <v>-6028</v>
      </c>
      <c r="N10" s="261">
        <v>-25801.26</v>
      </c>
      <c r="O10" s="261">
        <v>-22870</v>
      </c>
      <c r="P10" s="261"/>
      <c r="Q10" s="261">
        <f t="shared" si="1"/>
        <v>-82420.01999999999</v>
      </c>
    </row>
    <row r="11" spans="1:20" x14ac:dyDescent="0.25">
      <c r="A11" s="138">
        <f t="shared" si="0"/>
        <v>10</v>
      </c>
      <c r="B11" s="255" t="s">
        <v>170</v>
      </c>
      <c r="C11" s="259" t="s">
        <v>92</v>
      </c>
      <c r="D11" s="261">
        <v>-990977.64666666661</v>
      </c>
      <c r="E11" s="261">
        <v>-930744.23666666658</v>
      </c>
      <c r="F11" s="182">
        <v>-800349.27666666661</v>
      </c>
      <c r="G11" s="182">
        <v>-356834.41666666669</v>
      </c>
      <c r="H11" s="261">
        <v>-381633.41666666669</v>
      </c>
      <c r="I11" s="261">
        <v>-384033.41666666669</v>
      </c>
      <c r="J11" s="261">
        <v>-327233.41666666669</v>
      </c>
      <c r="K11" s="261">
        <v>-378534.41666666669</v>
      </c>
      <c r="L11" s="261">
        <v>-510517.32666666672</v>
      </c>
      <c r="M11" s="261">
        <v>-578750.5166666666</v>
      </c>
      <c r="N11" s="261">
        <v>-656847.17666666664</v>
      </c>
      <c r="O11" s="261">
        <v>-817439.30666666664</v>
      </c>
      <c r="P11" s="261"/>
      <c r="Q11" s="261">
        <f t="shared" si="1"/>
        <v>-7113894.5700000003</v>
      </c>
      <c r="R11" s="75">
        <f>+Q11/R$14</f>
        <v>0.13722971234697076</v>
      </c>
      <c r="S11" s="69">
        <f>+S$15*R11</f>
        <v>-1018803.1277734876</v>
      </c>
    </row>
    <row r="12" spans="1:20" x14ac:dyDescent="0.25">
      <c r="A12" s="138">
        <v>11</v>
      </c>
      <c r="B12" s="185">
        <v>9495000</v>
      </c>
      <c r="C12" s="184" t="s">
        <v>94</v>
      </c>
      <c r="D12" s="261">
        <v>0</v>
      </c>
      <c r="E12" s="261">
        <v>0</v>
      </c>
      <c r="F12" s="182">
        <v>0</v>
      </c>
      <c r="G12" s="182">
        <v>-260900</v>
      </c>
      <c r="H12" s="261">
        <v>-252000</v>
      </c>
      <c r="I12" s="261">
        <v>-243100</v>
      </c>
      <c r="J12" s="261">
        <v>-244700</v>
      </c>
      <c r="K12" s="261">
        <v>-247400</v>
      </c>
      <c r="L12" s="261">
        <v>0</v>
      </c>
      <c r="M12" s="261">
        <v>0</v>
      </c>
      <c r="N12" s="261">
        <v>0</v>
      </c>
      <c r="O12" s="261">
        <v>0</v>
      </c>
      <c r="P12" s="261"/>
      <c r="Q12" s="261">
        <f t="shared" si="1"/>
        <v>-1248100</v>
      </c>
      <c r="R12" s="75">
        <f>+Q12/R$14</f>
        <v>2.4076320262398011E-2</v>
      </c>
      <c r="S12" s="69">
        <f>+S$15*R12</f>
        <v>-178744.31104678145</v>
      </c>
    </row>
    <row r="13" spans="1:20" x14ac:dyDescent="0.25">
      <c r="A13" s="138">
        <v>12</v>
      </c>
      <c r="B13" s="255" t="s">
        <v>171</v>
      </c>
      <c r="C13" s="259" t="s">
        <v>95</v>
      </c>
      <c r="D13" s="261">
        <v>215456.23666666666</v>
      </c>
      <c r="E13" s="261">
        <v>216081.98666666666</v>
      </c>
      <c r="F13" s="182">
        <v>332632.69666666671</v>
      </c>
      <c r="G13" s="182">
        <v>210534.66666666666</v>
      </c>
      <c r="H13" s="261">
        <v>207134.66666666666</v>
      </c>
      <c r="I13" s="261">
        <v>202034.66666666666</v>
      </c>
      <c r="J13" s="261">
        <v>197834.66666666666</v>
      </c>
      <c r="K13" s="261">
        <v>196634.66666666666</v>
      </c>
      <c r="L13" s="261">
        <v>203726.34666666665</v>
      </c>
      <c r="M13" s="261">
        <v>204418.71666666665</v>
      </c>
      <c r="N13" s="261">
        <v>208119.80666666667</v>
      </c>
      <c r="O13" s="261">
        <v>212826.94666666666</v>
      </c>
      <c r="P13" s="261"/>
      <c r="Q13" s="261">
        <f t="shared" si="1"/>
        <v>2607436.0700000003</v>
      </c>
    </row>
    <row r="14" spans="1:20" x14ac:dyDescent="0.25">
      <c r="A14" s="138">
        <v>13</v>
      </c>
      <c r="B14" s="263"/>
      <c r="C14" s="264" t="s">
        <v>45</v>
      </c>
      <c r="D14" s="265">
        <v>-794058.70333333325</v>
      </c>
      <c r="E14" s="265">
        <v>-716748.58333333326</v>
      </c>
      <c r="F14" s="181">
        <v>-471271.02333333326</v>
      </c>
      <c r="G14" s="181">
        <v>-407597.08333333337</v>
      </c>
      <c r="H14" s="265">
        <v>-426895.08333333337</v>
      </c>
      <c r="I14" s="265">
        <v>-425495.08333333337</v>
      </c>
      <c r="J14" s="265">
        <v>-374495.08333333337</v>
      </c>
      <c r="K14" s="265">
        <v>-429696.08333333337</v>
      </c>
      <c r="L14" s="265">
        <v>-308641.8633333334</v>
      </c>
      <c r="M14" s="265">
        <v>-380276.1333333333</v>
      </c>
      <c r="N14" s="265">
        <v>-474424.96333333338</v>
      </c>
      <c r="O14" s="265">
        <v>-627378.69333333336</v>
      </c>
      <c r="P14" s="265"/>
      <c r="Q14" s="265">
        <f t="shared" si="1"/>
        <v>-5836978.3800000008</v>
      </c>
      <c r="R14" s="180">
        <f>+Q6+Q7+Q11+Q12</f>
        <v>-51839317.071606718</v>
      </c>
    </row>
    <row r="15" spans="1:20" x14ac:dyDescent="0.25">
      <c r="A15" s="138">
        <v>14</v>
      </c>
      <c r="B15" s="263"/>
      <c r="C15" s="264" t="s">
        <v>46</v>
      </c>
      <c r="D15" s="265">
        <v>-6694535.6818005592</v>
      </c>
      <c r="E15" s="265">
        <v>-7336462.2618005583</v>
      </c>
      <c r="F15" s="181">
        <v>-5058373.3618005598</v>
      </c>
      <c r="G15" s="181">
        <v>-3703979.5118005597</v>
      </c>
      <c r="H15" s="265">
        <v>-2465536.5118005592</v>
      </c>
      <c r="I15" s="265">
        <v>-2497534.5118005592</v>
      </c>
      <c r="J15" s="265">
        <v>-2360253.5118005592</v>
      </c>
      <c r="K15" s="265">
        <v>-2376530.5118005592</v>
      </c>
      <c r="L15" s="265">
        <v>-2318218.0318005593</v>
      </c>
      <c r="M15" s="265">
        <v>-2920629.8618005593</v>
      </c>
      <c r="N15" s="265">
        <v>-3994294.9918005592</v>
      </c>
      <c r="O15" s="265">
        <v>-7587952.1318005584</v>
      </c>
      <c r="P15" s="265"/>
      <c r="Q15" s="265">
        <f t="shared" si="1"/>
        <v>-49314300.881606713</v>
      </c>
      <c r="S15" s="69">
        <v>-7424071</v>
      </c>
      <c r="T15" s="69">
        <f>+S15+Q15</f>
        <v>-56738371.881606713</v>
      </c>
    </row>
    <row r="16" spans="1:20" x14ac:dyDescent="0.25">
      <c r="A16" s="138">
        <f t="shared" ref="A16:A31" si="2">1+A15</f>
        <v>15</v>
      </c>
      <c r="B16" s="255"/>
      <c r="C16" s="259" t="s">
        <v>47</v>
      </c>
      <c r="D16" s="261"/>
      <c r="E16" s="261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x14ac:dyDescent="0.25">
      <c r="A17" s="138">
        <f t="shared" si="2"/>
        <v>16</v>
      </c>
      <c r="B17" s="255"/>
      <c r="C17" s="259" t="s">
        <v>48</v>
      </c>
      <c r="D17" s="261"/>
      <c r="E17" s="261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x14ac:dyDescent="0.25">
      <c r="A18" s="138">
        <f t="shared" si="2"/>
        <v>17</v>
      </c>
      <c r="B18" s="255"/>
      <c r="C18" s="259" t="s">
        <v>49</v>
      </c>
      <c r="D18" s="261"/>
      <c r="E18" s="261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1:17" x14ac:dyDescent="0.25">
      <c r="A19" s="138">
        <f t="shared" si="2"/>
        <v>18</v>
      </c>
      <c r="B19" s="255"/>
      <c r="C19" s="259" t="s">
        <v>50</v>
      </c>
      <c r="D19" s="261"/>
      <c r="E19" s="261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</row>
    <row r="20" spans="1:17" x14ac:dyDescent="0.25">
      <c r="A20" s="138">
        <f t="shared" si="2"/>
        <v>19</v>
      </c>
      <c r="B20" s="255" t="s">
        <v>172</v>
      </c>
      <c r="C20" s="259" t="s">
        <v>96</v>
      </c>
      <c r="D20" s="261">
        <v>11250.946443944023</v>
      </c>
      <c r="E20" s="261">
        <v>3062.5364439440227</v>
      </c>
      <c r="F20" s="182">
        <v>2092.3564439440233</v>
      </c>
      <c r="G20" s="182">
        <v>4656.9564439440228</v>
      </c>
      <c r="H20" s="182">
        <v>4540.9564439440228</v>
      </c>
      <c r="I20" s="182">
        <v>4644.9564439440228</v>
      </c>
      <c r="J20" s="182">
        <v>4656.9564439440228</v>
      </c>
      <c r="K20" s="182">
        <v>4695.9564439440228</v>
      </c>
      <c r="L20" s="182">
        <v>3143.4364439440233</v>
      </c>
      <c r="M20" s="182">
        <v>3368.7964439440229</v>
      </c>
      <c r="N20" s="182">
        <v>2463.9164439440228</v>
      </c>
      <c r="O20" s="182">
        <v>3767.216443944023</v>
      </c>
      <c r="P20" s="182"/>
      <c r="Q20" s="182">
        <f t="shared" ref="Q20:Q28" si="3">SUM(D20:O20)</f>
        <v>52344.987327328279</v>
      </c>
    </row>
    <row r="21" spans="1:17" x14ac:dyDescent="0.25">
      <c r="A21" s="138">
        <f t="shared" si="2"/>
        <v>20</v>
      </c>
      <c r="B21" s="255" t="s">
        <v>173</v>
      </c>
      <c r="C21" s="259" t="s">
        <v>97</v>
      </c>
      <c r="D21" s="261">
        <v>8406.06</v>
      </c>
      <c r="E21" s="261">
        <v>6393.64</v>
      </c>
      <c r="F21" s="182">
        <v>11210.43</v>
      </c>
      <c r="G21" s="182">
        <v>11748</v>
      </c>
      <c r="H21" s="182">
        <v>11423</v>
      </c>
      <c r="I21" s="182">
        <v>11715</v>
      </c>
      <c r="J21" s="182">
        <v>11748</v>
      </c>
      <c r="K21" s="182">
        <v>11858</v>
      </c>
      <c r="L21" s="182">
        <v>8621.92</v>
      </c>
      <c r="M21" s="182">
        <v>8947.08</v>
      </c>
      <c r="N21" s="182">
        <v>5428.73</v>
      </c>
      <c r="O21" s="182">
        <v>22012.48</v>
      </c>
      <c r="P21" s="182"/>
      <c r="Q21" s="182">
        <f t="shared" si="3"/>
        <v>129512.34</v>
      </c>
    </row>
    <row r="22" spans="1:17" x14ac:dyDescent="0.25">
      <c r="A22" s="138">
        <f t="shared" si="2"/>
        <v>21</v>
      </c>
      <c r="B22" s="263"/>
      <c r="C22" s="264" t="s">
        <v>51</v>
      </c>
      <c r="D22" s="265">
        <v>19657.006443944025</v>
      </c>
      <c r="E22" s="265">
        <v>9456.176443944023</v>
      </c>
      <c r="F22" s="181">
        <v>13302.786443944024</v>
      </c>
      <c r="G22" s="181">
        <v>16404.956443944022</v>
      </c>
      <c r="H22" s="265">
        <v>15963.956443944022</v>
      </c>
      <c r="I22" s="265">
        <v>16359.956443944022</v>
      </c>
      <c r="J22" s="265">
        <v>16404.956443944022</v>
      </c>
      <c r="K22" s="265">
        <v>16553.956443944022</v>
      </c>
      <c r="L22" s="265">
        <v>11765.356443944023</v>
      </c>
      <c r="M22" s="265">
        <v>12315.876443944024</v>
      </c>
      <c r="N22" s="265">
        <v>7892.6464439440224</v>
      </c>
      <c r="O22" s="265">
        <v>25779.696443944023</v>
      </c>
      <c r="P22" s="265"/>
      <c r="Q22" s="265">
        <f t="shared" si="3"/>
        <v>181857.32732732827</v>
      </c>
    </row>
    <row r="23" spans="1:17" x14ac:dyDescent="0.25">
      <c r="A23" s="138">
        <f t="shared" si="2"/>
        <v>22</v>
      </c>
      <c r="B23" s="263"/>
      <c r="C23" s="264" t="s">
        <v>52</v>
      </c>
      <c r="D23" s="265">
        <v>19657.006443944025</v>
      </c>
      <c r="E23" s="265">
        <v>9456.176443944023</v>
      </c>
      <c r="F23" s="181">
        <v>13302.786443944024</v>
      </c>
      <c r="G23" s="181">
        <v>16404.956443944022</v>
      </c>
      <c r="H23" s="265">
        <v>15963.956443944022</v>
      </c>
      <c r="I23" s="265">
        <v>16359.956443944022</v>
      </c>
      <c r="J23" s="265">
        <v>16404.956443944022</v>
      </c>
      <c r="K23" s="265">
        <v>16553.956443944022</v>
      </c>
      <c r="L23" s="265">
        <v>11765.356443944023</v>
      </c>
      <c r="M23" s="265">
        <v>12315.876443944024</v>
      </c>
      <c r="N23" s="265">
        <v>7892.6464439440224</v>
      </c>
      <c r="O23" s="265">
        <v>25779.696443944023</v>
      </c>
      <c r="P23" s="265"/>
      <c r="Q23" s="265">
        <f t="shared" si="3"/>
        <v>181857.32732732827</v>
      </c>
    </row>
    <row r="24" spans="1:17" x14ac:dyDescent="0.25">
      <c r="A24" s="138">
        <f t="shared" si="2"/>
        <v>23</v>
      </c>
      <c r="B24" s="255" t="s">
        <v>174</v>
      </c>
      <c r="C24" s="259" t="s">
        <v>98</v>
      </c>
      <c r="D24" s="261">
        <v>2728966.5935893892</v>
      </c>
      <c r="E24" s="261">
        <v>2480233.4135893891</v>
      </c>
      <c r="F24" s="182">
        <v>3492810.9535893891</v>
      </c>
      <c r="G24" s="182">
        <v>1229367.5535893894</v>
      </c>
      <c r="H24" s="261">
        <v>566096.55358938943</v>
      </c>
      <c r="I24" s="261">
        <v>603419.55358938943</v>
      </c>
      <c r="J24" s="261">
        <v>570113.55358938943</v>
      </c>
      <c r="K24" s="261">
        <v>552691.55358938943</v>
      </c>
      <c r="L24" s="261">
        <v>501491.54358938936</v>
      </c>
      <c r="M24" s="261">
        <v>542260.72358938935</v>
      </c>
      <c r="N24" s="261">
        <v>763425.7735893894</v>
      </c>
      <c r="O24" s="261">
        <v>1238118.9535893893</v>
      </c>
      <c r="P24" s="261"/>
      <c r="Q24" s="261">
        <f t="shared" si="3"/>
        <v>15268996.723072667</v>
      </c>
    </row>
    <row r="25" spans="1:17" x14ac:dyDescent="0.25">
      <c r="A25" s="138">
        <f t="shared" si="2"/>
        <v>24</v>
      </c>
      <c r="B25" s="255" t="s">
        <v>175</v>
      </c>
      <c r="C25" s="259" t="s">
        <v>99</v>
      </c>
      <c r="D25" s="261">
        <v>-476090.28</v>
      </c>
      <c r="E25" s="261">
        <v>185292.01</v>
      </c>
      <c r="F25" s="182">
        <v>-1895550.83</v>
      </c>
      <c r="G25" s="182">
        <v>18520</v>
      </c>
      <c r="H25" s="261">
        <v>18081</v>
      </c>
      <c r="I25" s="261">
        <v>18659</v>
      </c>
      <c r="J25" s="261">
        <v>18404</v>
      </c>
      <c r="K25" s="261">
        <v>18860</v>
      </c>
      <c r="L25" s="261">
        <v>48102.41</v>
      </c>
      <c r="M25" s="261">
        <v>213138.17</v>
      </c>
      <c r="N25" s="261">
        <v>485806.53</v>
      </c>
      <c r="O25" s="261">
        <v>1716743.24</v>
      </c>
      <c r="P25" s="261"/>
      <c r="Q25" s="261">
        <f t="shared" si="3"/>
        <v>369965.24999999977</v>
      </c>
    </row>
    <row r="26" spans="1:17" x14ac:dyDescent="0.25">
      <c r="A26" s="138">
        <f t="shared" si="2"/>
        <v>25</v>
      </c>
      <c r="B26" s="255" t="s">
        <v>176</v>
      </c>
      <c r="C26" s="259" t="s">
        <v>100</v>
      </c>
      <c r="D26" s="261">
        <v>81.28</v>
      </c>
      <c r="E26" s="261">
        <v>78.66</v>
      </c>
      <c r="F26" s="182">
        <v>78.540000000000006</v>
      </c>
      <c r="G26" s="182">
        <v>85</v>
      </c>
      <c r="H26" s="261">
        <v>83</v>
      </c>
      <c r="I26" s="261">
        <v>86</v>
      </c>
      <c r="J26" s="261">
        <v>84</v>
      </c>
      <c r="K26" s="261">
        <v>87</v>
      </c>
      <c r="L26" s="261">
        <v>132.85</v>
      </c>
      <c r="M26" s="261">
        <v>135.41999999999999</v>
      </c>
      <c r="N26" s="261">
        <v>57.19</v>
      </c>
      <c r="O26" s="261">
        <v>74.81</v>
      </c>
      <c r="P26" s="261"/>
      <c r="Q26" s="261">
        <f t="shared" si="3"/>
        <v>1063.75</v>
      </c>
    </row>
    <row r="27" spans="1:17" x14ac:dyDescent="0.25">
      <c r="A27" s="138">
        <f t="shared" si="2"/>
        <v>26</v>
      </c>
      <c r="B27" s="263"/>
      <c r="C27" s="264" t="s">
        <v>53</v>
      </c>
      <c r="D27" s="265">
        <v>2252957.5935893892</v>
      </c>
      <c r="E27" s="265">
        <v>2665604.083589389</v>
      </c>
      <c r="F27" s="181">
        <v>1597338.6635893891</v>
      </c>
      <c r="G27" s="181">
        <v>1247972.5535893894</v>
      </c>
      <c r="H27" s="265">
        <v>584260.55358938943</v>
      </c>
      <c r="I27" s="265">
        <v>622164.55358938943</v>
      </c>
      <c r="J27" s="265">
        <v>588601.55358938943</v>
      </c>
      <c r="K27" s="265">
        <v>571638.55358938943</v>
      </c>
      <c r="L27" s="265">
        <v>549726.80358938931</v>
      </c>
      <c r="M27" s="265">
        <v>755534.31358938944</v>
      </c>
      <c r="N27" s="265">
        <v>1249289.4935893894</v>
      </c>
      <c r="O27" s="265">
        <v>2954937.0035893894</v>
      </c>
      <c r="P27" s="265"/>
      <c r="Q27" s="265">
        <f t="shared" si="3"/>
        <v>15640025.723072672</v>
      </c>
    </row>
    <row r="28" spans="1:17" x14ac:dyDescent="0.25">
      <c r="A28" s="138">
        <f t="shared" si="2"/>
        <v>27</v>
      </c>
      <c r="B28" s="263"/>
      <c r="C28" s="264" t="s">
        <v>54</v>
      </c>
      <c r="D28" s="265">
        <v>2272614.6000333331</v>
      </c>
      <c r="E28" s="265">
        <v>2675060.2600333332</v>
      </c>
      <c r="F28" s="181">
        <v>1610641.4500333332</v>
      </c>
      <c r="G28" s="181">
        <v>1264377.5100333334</v>
      </c>
      <c r="H28" s="265">
        <v>600224.51003333344</v>
      </c>
      <c r="I28" s="265">
        <v>638524.51003333344</v>
      </c>
      <c r="J28" s="265">
        <v>605006.51003333344</v>
      </c>
      <c r="K28" s="265">
        <v>588192.51003333344</v>
      </c>
      <c r="L28" s="265">
        <v>561492.16003333335</v>
      </c>
      <c r="M28" s="265">
        <v>767850.19003333349</v>
      </c>
      <c r="N28" s="265">
        <v>1257182.1400333333</v>
      </c>
      <c r="O28" s="265">
        <v>2980716.7000333336</v>
      </c>
      <c r="P28" s="265"/>
      <c r="Q28" s="265">
        <f t="shared" si="3"/>
        <v>15821883.0504</v>
      </c>
    </row>
    <row r="29" spans="1:17" x14ac:dyDescent="0.25">
      <c r="A29" s="138">
        <f t="shared" si="2"/>
        <v>28</v>
      </c>
      <c r="B29" s="255"/>
      <c r="C29" s="259" t="s">
        <v>55</v>
      </c>
      <c r="D29" s="261"/>
      <c r="E29" s="182"/>
      <c r="F29" s="261"/>
      <c r="G29" s="182"/>
      <c r="H29" s="261"/>
      <c r="I29" s="182"/>
      <c r="J29" s="261"/>
      <c r="K29" s="182"/>
      <c r="L29" s="261"/>
      <c r="M29" s="182"/>
      <c r="N29" s="261"/>
      <c r="O29" s="182"/>
      <c r="P29" s="261"/>
      <c r="Q29" s="261"/>
    </row>
    <row r="30" spans="1:17" x14ac:dyDescent="0.25">
      <c r="A30" s="138">
        <f t="shared" si="2"/>
        <v>29</v>
      </c>
      <c r="B30" s="255" t="s">
        <v>177</v>
      </c>
      <c r="C30" s="259" t="s">
        <v>101</v>
      </c>
      <c r="D30" s="261">
        <v>10637.336143178891</v>
      </c>
      <c r="E30" s="261">
        <v>11712.016143178891</v>
      </c>
      <c r="F30" s="182">
        <v>8919.0861431788908</v>
      </c>
      <c r="G30" s="182">
        <v>5574.0161431788911</v>
      </c>
      <c r="H30" s="261">
        <v>5426.0161431788911</v>
      </c>
      <c r="I30" s="261">
        <v>5559.0161431788911</v>
      </c>
      <c r="J30" s="261">
        <v>5574.0161431788911</v>
      </c>
      <c r="K30" s="261">
        <v>5624.0161431788911</v>
      </c>
      <c r="L30" s="261">
        <v>773.73614317889087</v>
      </c>
      <c r="M30" s="261">
        <v>2150.2861431788906</v>
      </c>
      <c r="N30" s="261">
        <v>3156.9361431788907</v>
      </c>
      <c r="O30" s="261">
        <v>10543.39614317889</v>
      </c>
      <c r="P30" s="261"/>
      <c r="Q30" s="261">
        <f t="shared" ref="Q30:Q69" si="4">SUM(D30:O30)</f>
        <v>75649.873718146671</v>
      </c>
    </row>
    <row r="31" spans="1:17" x14ac:dyDescent="0.25">
      <c r="A31" s="138">
        <f t="shared" si="2"/>
        <v>30</v>
      </c>
      <c r="B31" s="255" t="s">
        <v>178</v>
      </c>
      <c r="C31" s="259" t="s">
        <v>102</v>
      </c>
      <c r="D31" s="261">
        <v>-1682.02</v>
      </c>
      <c r="E31" s="261">
        <v>2024.01</v>
      </c>
      <c r="F31" s="182">
        <v>7077.65</v>
      </c>
      <c r="G31" s="182">
        <v>7921</v>
      </c>
      <c r="H31" s="261">
        <v>7702</v>
      </c>
      <c r="I31" s="261">
        <v>7899</v>
      </c>
      <c r="J31" s="261">
        <v>7922</v>
      </c>
      <c r="K31" s="261">
        <v>7995</v>
      </c>
      <c r="L31" s="261">
        <v>8094.27</v>
      </c>
      <c r="M31" s="261">
        <v>6882.97</v>
      </c>
      <c r="N31" s="261">
        <v>5647.13</v>
      </c>
      <c r="O31" s="261">
        <v>20385.05</v>
      </c>
      <c r="P31" s="261"/>
      <c r="Q31" s="261">
        <f t="shared" si="4"/>
        <v>87868.060000000012</v>
      </c>
    </row>
    <row r="32" spans="1:17" x14ac:dyDescent="0.25">
      <c r="A32" s="138">
        <v>31</v>
      </c>
      <c r="B32" s="255" t="s">
        <v>179</v>
      </c>
      <c r="C32" s="259" t="s">
        <v>103</v>
      </c>
      <c r="D32" s="261">
        <v>9295.36</v>
      </c>
      <c r="E32" s="261">
        <v>0</v>
      </c>
      <c r="F32" s="182">
        <v>5000</v>
      </c>
      <c r="G32" s="182">
        <v>8473</v>
      </c>
      <c r="H32" s="261">
        <v>8239</v>
      </c>
      <c r="I32" s="261">
        <v>8449</v>
      </c>
      <c r="J32" s="261">
        <v>8474</v>
      </c>
      <c r="K32" s="261">
        <v>8552</v>
      </c>
      <c r="L32" s="261">
        <v>0</v>
      </c>
      <c r="M32" s="261">
        <v>32867</v>
      </c>
      <c r="N32" s="261">
        <v>13244.7</v>
      </c>
      <c r="O32" s="261">
        <v>0</v>
      </c>
      <c r="P32" s="261"/>
      <c r="Q32" s="261">
        <f t="shared" si="4"/>
        <v>102594.06</v>
      </c>
    </row>
    <row r="33" spans="1:17" x14ac:dyDescent="0.25">
      <c r="A33" s="138">
        <v>32</v>
      </c>
      <c r="B33" s="185">
        <v>9823000</v>
      </c>
      <c r="C33" s="184" t="s">
        <v>104</v>
      </c>
      <c r="D33" s="261">
        <v>0</v>
      </c>
      <c r="E33" s="261">
        <v>0</v>
      </c>
      <c r="F33" s="182">
        <v>0</v>
      </c>
      <c r="G33" s="182">
        <v>338</v>
      </c>
      <c r="H33" s="261">
        <v>329</v>
      </c>
      <c r="I33" s="261">
        <v>338</v>
      </c>
      <c r="J33" s="261">
        <v>339</v>
      </c>
      <c r="K33" s="261">
        <v>342</v>
      </c>
      <c r="L33" s="261">
        <v>0</v>
      </c>
      <c r="M33" s="261">
        <v>0</v>
      </c>
      <c r="N33" s="261">
        <v>0</v>
      </c>
      <c r="O33" s="261">
        <v>0</v>
      </c>
      <c r="P33" s="261"/>
      <c r="Q33" s="261">
        <f t="shared" si="4"/>
        <v>1686</v>
      </c>
    </row>
    <row r="34" spans="1:17" x14ac:dyDescent="0.25">
      <c r="A34" s="138">
        <v>33</v>
      </c>
      <c r="B34" s="255" t="s">
        <v>180</v>
      </c>
      <c r="C34" s="259" t="s">
        <v>105</v>
      </c>
      <c r="D34" s="261">
        <v>807.5</v>
      </c>
      <c r="E34" s="261">
        <v>0</v>
      </c>
      <c r="F34" s="182">
        <v>0</v>
      </c>
      <c r="G34" s="182">
        <v>550</v>
      </c>
      <c r="H34" s="261">
        <v>535</v>
      </c>
      <c r="I34" s="261">
        <v>548</v>
      </c>
      <c r="J34" s="261">
        <v>550</v>
      </c>
      <c r="K34" s="261">
        <v>555</v>
      </c>
      <c r="L34" s="261">
        <v>0</v>
      </c>
      <c r="M34" s="261">
        <v>0</v>
      </c>
      <c r="N34" s="261">
        <v>0</v>
      </c>
      <c r="O34" s="261">
        <v>0</v>
      </c>
      <c r="P34" s="261"/>
      <c r="Q34" s="261">
        <f t="shared" si="4"/>
        <v>3545.5</v>
      </c>
    </row>
    <row r="35" spans="1:17" x14ac:dyDescent="0.25">
      <c r="A35" s="138">
        <v>34</v>
      </c>
      <c r="B35" s="255" t="s">
        <v>181</v>
      </c>
      <c r="C35" s="259" t="s">
        <v>106</v>
      </c>
      <c r="D35" s="261">
        <v>0</v>
      </c>
      <c r="E35" s="261">
        <v>60</v>
      </c>
      <c r="F35" s="182">
        <v>13642.84</v>
      </c>
      <c r="G35" s="182">
        <v>4750</v>
      </c>
      <c r="H35" s="261">
        <v>4619</v>
      </c>
      <c r="I35" s="261">
        <v>4737</v>
      </c>
      <c r="J35" s="261">
        <v>4751</v>
      </c>
      <c r="K35" s="261">
        <v>4795</v>
      </c>
      <c r="L35" s="261">
        <v>0</v>
      </c>
      <c r="M35" s="261">
        <v>143.33000000000001</v>
      </c>
      <c r="N35" s="261">
        <v>12000</v>
      </c>
      <c r="O35" s="261">
        <v>1071</v>
      </c>
      <c r="P35" s="261"/>
      <c r="Q35" s="261">
        <f t="shared" si="4"/>
        <v>50569.17</v>
      </c>
    </row>
    <row r="36" spans="1:17" x14ac:dyDescent="0.25">
      <c r="A36" s="138">
        <f t="shared" ref="A36:A52" si="5">1+A35</f>
        <v>35</v>
      </c>
      <c r="B36" s="263"/>
      <c r="C36" s="264" t="s">
        <v>56</v>
      </c>
      <c r="D36" s="265">
        <v>19058.176143178891</v>
      </c>
      <c r="E36" s="265">
        <v>13796.026143178891</v>
      </c>
      <c r="F36" s="181">
        <v>34639.576143178885</v>
      </c>
      <c r="G36" s="181">
        <v>27606.016143178891</v>
      </c>
      <c r="H36" s="265">
        <v>26850.016143178891</v>
      </c>
      <c r="I36" s="265">
        <v>27530.016143178891</v>
      </c>
      <c r="J36" s="265">
        <v>27610.016143178891</v>
      </c>
      <c r="K36" s="265">
        <v>27863.016143178891</v>
      </c>
      <c r="L36" s="265">
        <v>8868.0061431788909</v>
      </c>
      <c r="M36" s="265">
        <v>42043.586143178894</v>
      </c>
      <c r="N36" s="265">
        <v>34048.766143178887</v>
      </c>
      <c r="O36" s="265">
        <v>31999.446143178888</v>
      </c>
      <c r="P36" s="265"/>
      <c r="Q36" s="265">
        <f t="shared" si="4"/>
        <v>321912.66371814668</v>
      </c>
    </row>
    <row r="37" spans="1:17" x14ac:dyDescent="0.25">
      <c r="A37" s="138">
        <f t="shared" si="5"/>
        <v>36</v>
      </c>
      <c r="B37" s="263"/>
      <c r="C37" s="264" t="s">
        <v>57</v>
      </c>
      <c r="D37" s="265">
        <v>19058.176143178891</v>
      </c>
      <c r="E37" s="265">
        <v>13796.026143178891</v>
      </c>
      <c r="F37" s="181">
        <v>34639.576143178885</v>
      </c>
      <c r="G37" s="181">
        <v>27606.016143178891</v>
      </c>
      <c r="H37" s="265">
        <v>26850.016143178891</v>
      </c>
      <c r="I37" s="265">
        <v>27530.016143178891</v>
      </c>
      <c r="J37" s="265">
        <v>27610.016143178891</v>
      </c>
      <c r="K37" s="265">
        <v>27863.016143178891</v>
      </c>
      <c r="L37" s="265">
        <v>8868.0061431788909</v>
      </c>
      <c r="M37" s="265">
        <v>42043.586143178894</v>
      </c>
      <c r="N37" s="265">
        <v>34048.766143178887</v>
      </c>
      <c r="O37" s="265">
        <v>31999.446143178888</v>
      </c>
      <c r="P37" s="265"/>
      <c r="Q37" s="265">
        <f t="shared" si="4"/>
        <v>321912.66371814668</v>
      </c>
    </row>
    <row r="38" spans="1:17" x14ac:dyDescent="0.25">
      <c r="A38" s="138">
        <f t="shared" si="5"/>
        <v>37</v>
      </c>
      <c r="B38" s="255" t="s">
        <v>182</v>
      </c>
      <c r="C38" s="259" t="s">
        <v>107</v>
      </c>
      <c r="D38" s="261">
        <v>9373.52</v>
      </c>
      <c r="E38" s="261">
        <v>9025.91</v>
      </c>
      <c r="F38" s="182">
        <v>7509.15</v>
      </c>
      <c r="G38" s="182">
        <v>9236</v>
      </c>
      <c r="H38" s="261">
        <v>8981</v>
      </c>
      <c r="I38" s="261">
        <v>9210</v>
      </c>
      <c r="J38" s="261">
        <v>9237</v>
      </c>
      <c r="K38" s="261">
        <v>9323</v>
      </c>
      <c r="L38" s="261">
        <v>9778.1200000000008</v>
      </c>
      <c r="M38" s="261">
        <v>10308.02</v>
      </c>
      <c r="N38" s="261">
        <v>9374.43</v>
      </c>
      <c r="O38" s="261">
        <v>10299.049999999999</v>
      </c>
      <c r="P38" s="261"/>
      <c r="Q38" s="261">
        <f t="shared" si="4"/>
        <v>111655.2</v>
      </c>
    </row>
    <row r="39" spans="1:17" x14ac:dyDescent="0.25">
      <c r="A39" s="138">
        <f t="shared" si="5"/>
        <v>38</v>
      </c>
      <c r="B39" s="255" t="s">
        <v>183</v>
      </c>
      <c r="C39" s="259" t="s">
        <v>108</v>
      </c>
      <c r="D39" s="261">
        <v>240102.9043840536</v>
      </c>
      <c r="E39" s="261">
        <v>241325.69438405364</v>
      </c>
      <c r="F39" s="182">
        <v>199808.39438405359</v>
      </c>
      <c r="G39" s="182">
        <v>296551.49438405363</v>
      </c>
      <c r="H39" s="261">
        <v>288718.49438405363</v>
      </c>
      <c r="I39" s="261">
        <v>295760.49438405363</v>
      </c>
      <c r="J39" s="261">
        <v>296571.49438405363</v>
      </c>
      <c r="K39" s="261">
        <v>299204.49438405363</v>
      </c>
      <c r="L39" s="261">
        <v>311598.57438405365</v>
      </c>
      <c r="M39" s="261">
        <v>334055.62438405363</v>
      </c>
      <c r="N39" s="261">
        <v>279967.47438405361</v>
      </c>
      <c r="O39" s="261">
        <v>267817.29438405362</v>
      </c>
      <c r="P39" s="261"/>
      <c r="Q39" s="261">
        <f t="shared" si="4"/>
        <v>3351482.4326086431</v>
      </c>
    </row>
    <row r="40" spans="1:17" x14ac:dyDescent="0.25">
      <c r="A40" s="138">
        <f t="shared" si="5"/>
        <v>39</v>
      </c>
      <c r="B40" s="255" t="s">
        <v>184</v>
      </c>
      <c r="C40" s="259" t="s">
        <v>109</v>
      </c>
      <c r="D40" s="261">
        <v>53599.58</v>
      </c>
      <c r="E40" s="261">
        <v>50627.85</v>
      </c>
      <c r="F40" s="182">
        <v>47735.7</v>
      </c>
      <c r="G40" s="182">
        <v>17885</v>
      </c>
      <c r="H40" s="261">
        <v>17504</v>
      </c>
      <c r="I40" s="261">
        <v>18132</v>
      </c>
      <c r="J40" s="261">
        <v>17703</v>
      </c>
      <c r="K40" s="261">
        <v>18311</v>
      </c>
      <c r="L40" s="261">
        <v>3682.68</v>
      </c>
      <c r="M40" s="261">
        <v>5235.84</v>
      </c>
      <c r="N40" s="261">
        <v>12780.45</v>
      </c>
      <c r="O40" s="261">
        <v>27046.6</v>
      </c>
      <c r="P40" s="261"/>
      <c r="Q40" s="261">
        <f t="shared" si="4"/>
        <v>290243.69999999995</v>
      </c>
    </row>
    <row r="41" spans="1:17" x14ac:dyDescent="0.25">
      <c r="A41" s="138">
        <f t="shared" si="5"/>
        <v>40</v>
      </c>
      <c r="B41" s="263"/>
      <c r="C41" s="264" t="s">
        <v>58</v>
      </c>
      <c r="D41" s="265">
        <v>303076.00438405358</v>
      </c>
      <c r="E41" s="265">
        <v>300979.45438405365</v>
      </c>
      <c r="F41" s="181">
        <v>255053.24438405357</v>
      </c>
      <c r="G41" s="181">
        <v>323672.49438405363</v>
      </c>
      <c r="H41" s="265">
        <v>315203.49438405363</v>
      </c>
      <c r="I41" s="265">
        <v>323102.49438405363</v>
      </c>
      <c r="J41" s="265">
        <v>323511.49438405363</v>
      </c>
      <c r="K41" s="265">
        <v>326838.49438405363</v>
      </c>
      <c r="L41" s="265">
        <v>325059.37438405363</v>
      </c>
      <c r="M41" s="265">
        <v>349599.48438405368</v>
      </c>
      <c r="N41" s="265">
        <v>302122.35438405361</v>
      </c>
      <c r="O41" s="265">
        <v>305162.94438405358</v>
      </c>
      <c r="P41" s="265"/>
      <c r="Q41" s="265">
        <f t="shared" si="4"/>
        <v>3753381.3326086439</v>
      </c>
    </row>
    <row r="42" spans="1:17" x14ac:dyDescent="0.25">
      <c r="A42" s="138">
        <f t="shared" si="5"/>
        <v>41</v>
      </c>
      <c r="B42" s="255" t="s">
        <v>185</v>
      </c>
      <c r="C42" s="259" t="s">
        <v>110</v>
      </c>
      <c r="D42" s="261">
        <v>-7531.67</v>
      </c>
      <c r="E42" s="261">
        <v>-2988.94</v>
      </c>
      <c r="F42" s="182">
        <v>-3798.43</v>
      </c>
      <c r="G42" s="182">
        <v>-1525</v>
      </c>
      <c r="H42" s="261">
        <v>-1483</v>
      </c>
      <c r="I42" s="261">
        <v>-1521</v>
      </c>
      <c r="J42" s="261">
        <v>-1525</v>
      </c>
      <c r="K42" s="261">
        <v>-1539</v>
      </c>
      <c r="L42" s="261">
        <v>6515.92</v>
      </c>
      <c r="M42" s="261">
        <v>-3207.18</v>
      </c>
      <c r="N42" s="261">
        <v>-591.30999999999995</v>
      </c>
      <c r="O42" s="261">
        <v>-4527.0200000000004</v>
      </c>
      <c r="P42" s="261"/>
      <c r="Q42" s="261">
        <f t="shared" si="4"/>
        <v>-23721.63</v>
      </c>
    </row>
    <row r="43" spans="1:17" x14ac:dyDescent="0.25">
      <c r="A43" s="138">
        <f t="shared" si="5"/>
        <v>42</v>
      </c>
      <c r="B43" s="255" t="s">
        <v>186</v>
      </c>
      <c r="C43" s="259" t="s">
        <v>111</v>
      </c>
      <c r="D43" s="261">
        <v>33446.114163675054</v>
      </c>
      <c r="E43" s="261">
        <v>32403.234163675053</v>
      </c>
      <c r="F43" s="182">
        <v>27852.984163675053</v>
      </c>
      <c r="G43" s="182">
        <v>33033.534163675053</v>
      </c>
      <c r="H43" s="261">
        <v>32267.534163675053</v>
      </c>
      <c r="I43" s="261">
        <v>32956.534163675053</v>
      </c>
      <c r="J43" s="261">
        <v>33035.534163675053</v>
      </c>
      <c r="K43" s="261">
        <v>33293.534163675053</v>
      </c>
      <c r="L43" s="261">
        <v>34659.884163675051</v>
      </c>
      <c r="M43" s="261">
        <v>36249.564163675052</v>
      </c>
      <c r="N43" s="261">
        <v>33448.764163675049</v>
      </c>
      <c r="O43" s="261">
        <v>36222.634163675051</v>
      </c>
      <c r="P43" s="261"/>
      <c r="Q43" s="261">
        <f t="shared" si="4"/>
        <v>398869.84996410069</v>
      </c>
    </row>
    <row r="44" spans="1:17" x14ac:dyDescent="0.25">
      <c r="A44" s="138">
        <f t="shared" si="5"/>
        <v>43</v>
      </c>
      <c r="B44" s="255" t="s">
        <v>187</v>
      </c>
      <c r="C44" s="259" t="s">
        <v>112</v>
      </c>
      <c r="D44" s="261">
        <v>72926.45</v>
      </c>
      <c r="E44" s="261">
        <v>74310.210000000006</v>
      </c>
      <c r="F44" s="182">
        <v>62720.6</v>
      </c>
      <c r="G44" s="182">
        <v>91831</v>
      </c>
      <c r="H44" s="261">
        <v>89292</v>
      </c>
      <c r="I44" s="261">
        <v>91575</v>
      </c>
      <c r="J44" s="261">
        <v>91838</v>
      </c>
      <c r="K44" s="261">
        <v>92692</v>
      </c>
      <c r="L44" s="261">
        <v>90567.48</v>
      </c>
      <c r="M44" s="261">
        <v>97128.92</v>
      </c>
      <c r="N44" s="261">
        <v>87981.43</v>
      </c>
      <c r="O44" s="261">
        <v>85216.34</v>
      </c>
      <c r="P44" s="261"/>
      <c r="Q44" s="261">
        <f t="shared" si="4"/>
        <v>1028079.43</v>
      </c>
    </row>
    <row r="45" spans="1:17" x14ac:dyDescent="0.25">
      <c r="A45" s="138">
        <f t="shared" si="5"/>
        <v>44</v>
      </c>
      <c r="B45" s="255" t="s">
        <v>188</v>
      </c>
      <c r="C45" s="259" t="s">
        <v>115</v>
      </c>
      <c r="D45" s="261">
        <v>11101.6</v>
      </c>
      <c r="E45" s="261">
        <v>9769.92</v>
      </c>
      <c r="F45" s="182">
        <v>16725.97</v>
      </c>
      <c r="G45" s="182">
        <v>15426</v>
      </c>
      <c r="H45" s="261">
        <v>15098</v>
      </c>
      <c r="I45" s="261">
        <v>15639</v>
      </c>
      <c r="J45" s="261">
        <v>15269</v>
      </c>
      <c r="K45" s="261">
        <v>15794</v>
      </c>
      <c r="L45" s="261">
        <v>-76.44</v>
      </c>
      <c r="M45" s="261">
        <v>6878.06</v>
      </c>
      <c r="N45" s="261">
        <v>21955.84</v>
      </c>
      <c r="O45" s="261">
        <v>27268.080000000002</v>
      </c>
      <c r="P45" s="261"/>
      <c r="Q45" s="261">
        <f t="shared" si="4"/>
        <v>170849.03000000003</v>
      </c>
    </row>
    <row r="46" spans="1:17" x14ac:dyDescent="0.25">
      <c r="A46" s="138">
        <f t="shared" si="5"/>
        <v>45</v>
      </c>
      <c r="B46" s="255" t="s">
        <v>189</v>
      </c>
      <c r="C46" s="259" t="s">
        <v>116</v>
      </c>
      <c r="D46" s="261">
        <v>19774.14</v>
      </c>
      <c r="E46" s="261">
        <v>27083.69</v>
      </c>
      <c r="F46" s="182">
        <v>9132.2900000000009</v>
      </c>
      <c r="G46" s="182">
        <v>6437</v>
      </c>
      <c r="H46" s="261">
        <v>6300</v>
      </c>
      <c r="I46" s="261">
        <v>6526</v>
      </c>
      <c r="J46" s="261">
        <v>6372</v>
      </c>
      <c r="K46" s="261">
        <v>6591</v>
      </c>
      <c r="L46" s="261">
        <v>3537.41</v>
      </c>
      <c r="M46" s="261">
        <v>7004.85</v>
      </c>
      <c r="N46" s="261">
        <v>7453.82</v>
      </c>
      <c r="O46" s="261">
        <v>20209.12</v>
      </c>
      <c r="P46" s="261"/>
      <c r="Q46" s="261">
        <f t="shared" si="4"/>
        <v>126421.32</v>
      </c>
    </row>
    <row r="47" spans="1:17" x14ac:dyDescent="0.25">
      <c r="A47" s="138">
        <f t="shared" si="5"/>
        <v>46</v>
      </c>
      <c r="B47" s="255" t="s">
        <v>190</v>
      </c>
      <c r="C47" s="259" t="s">
        <v>117</v>
      </c>
      <c r="D47" s="261">
        <v>31363.68</v>
      </c>
      <c r="E47" s="261">
        <v>31132.47</v>
      </c>
      <c r="F47" s="182">
        <v>31009.23</v>
      </c>
      <c r="G47" s="182">
        <v>36126</v>
      </c>
      <c r="H47" s="261">
        <v>35133</v>
      </c>
      <c r="I47" s="261">
        <v>36042</v>
      </c>
      <c r="J47" s="261">
        <v>36118</v>
      </c>
      <c r="K47" s="261">
        <v>36479</v>
      </c>
      <c r="L47" s="261">
        <v>41880.239999999998</v>
      </c>
      <c r="M47" s="261">
        <v>36980.22</v>
      </c>
      <c r="N47" s="261">
        <v>26423.52</v>
      </c>
      <c r="O47" s="261">
        <v>35143.53</v>
      </c>
      <c r="P47" s="261"/>
      <c r="Q47" s="261">
        <f t="shared" si="4"/>
        <v>413830.89</v>
      </c>
    </row>
    <row r="48" spans="1:17" x14ac:dyDescent="0.25">
      <c r="A48" s="138">
        <f t="shared" si="5"/>
        <v>47</v>
      </c>
      <c r="B48" s="263"/>
      <c r="C48" s="264" t="s">
        <v>59</v>
      </c>
      <c r="D48" s="265">
        <v>161080.31416367507</v>
      </c>
      <c r="E48" s="265">
        <v>171710.58416367506</v>
      </c>
      <c r="F48" s="181">
        <v>143642.64416367505</v>
      </c>
      <c r="G48" s="181">
        <v>181328.53416367504</v>
      </c>
      <c r="H48" s="265">
        <v>176607.53416367504</v>
      </c>
      <c r="I48" s="265">
        <v>181217.53416367504</v>
      </c>
      <c r="J48" s="265">
        <v>181107.53416367504</v>
      </c>
      <c r="K48" s="265">
        <v>183310.53416367504</v>
      </c>
      <c r="L48" s="265">
        <v>177084.49416367503</v>
      </c>
      <c r="M48" s="265">
        <v>181034.43416367506</v>
      </c>
      <c r="N48" s="265">
        <v>176672.06416367504</v>
      </c>
      <c r="O48" s="265">
        <v>199532.68416367503</v>
      </c>
      <c r="P48" s="265"/>
      <c r="Q48" s="265">
        <f t="shared" si="4"/>
        <v>2114328.8899641009</v>
      </c>
    </row>
    <row r="49" spans="1:20" x14ac:dyDescent="0.25">
      <c r="A49" s="138">
        <f t="shared" si="5"/>
        <v>48</v>
      </c>
      <c r="B49" s="255" t="s">
        <v>191</v>
      </c>
      <c r="C49" s="259" t="s">
        <v>118</v>
      </c>
      <c r="D49" s="261">
        <v>36446.25</v>
      </c>
      <c r="E49" s="261">
        <v>30318.65</v>
      </c>
      <c r="F49" s="182">
        <v>39298.800000000003</v>
      </c>
      <c r="G49" s="182">
        <v>32027</v>
      </c>
      <c r="H49" s="261">
        <v>31345</v>
      </c>
      <c r="I49" s="261">
        <v>32469</v>
      </c>
      <c r="J49" s="261">
        <v>31701</v>
      </c>
      <c r="K49" s="261">
        <v>32790</v>
      </c>
      <c r="L49" s="261">
        <v>42071.29</v>
      </c>
      <c r="M49" s="261">
        <v>46257.65</v>
      </c>
      <c r="N49" s="261">
        <v>26830.09</v>
      </c>
      <c r="O49" s="261">
        <v>28537.119999999999</v>
      </c>
      <c r="P49" s="261"/>
      <c r="Q49" s="261">
        <f t="shared" si="4"/>
        <v>410091.85000000003</v>
      </c>
    </row>
    <row r="50" spans="1:20" x14ac:dyDescent="0.25">
      <c r="A50" s="138">
        <f t="shared" si="5"/>
        <v>49</v>
      </c>
      <c r="B50" s="255" t="s">
        <v>192</v>
      </c>
      <c r="C50" s="259" t="s">
        <v>119</v>
      </c>
      <c r="D50" s="261">
        <v>42134.169081263186</v>
      </c>
      <c r="E50" s="261">
        <v>70641.349081263179</v>
      </c>
      <c r="F50" s="182">
        <v>108338.23908126318</v>
      </c>
      <c r="G50" s="182">
        <v>76158.929081263181</v>
      </c>
      <c r="H50" s="261">
        <v>74142.929081263181</v>
      </c>
      <c r="I50" s="261">
        <v>76059.929081263181</v>
      </c>
      <c r="J50" s="261">
        <v>76097.929081263181</v>
      </c>
      <c r="K50" s="261">
        <v>76949.929081263181</v>
      </c>
      <c r="L50" s="261">
        <v>69306.989081263178</v>
      </c>
      <c r="M50" s="261">
        <v>72841.95908126318</v>
      </c>
      <c r="N50" s="261">
        <v>76978.859081263174</v>
      </c>
      <c r="O50" s="261">
        <v>77009.489081263178</v>
      </c>
      <c r="P50" s="261"/>
      <c r="Q50" s="261">
        <f t="shared" si="4"/>
        <v>896660.69897515827</v>
      </c>
    </row>
    <row r="51" spans="1:20" x14ac:dyDescent="0.25">
      <c r="A51" s="138">
        <f t="shared" si="5"/>
        <v>50</v>
      </c>
      <c r="B51" s="255" t="s">
        <v>193</v>
      </c>
      <c r="C51" s="259" t="s">
        <v>120</v>
      </c>
      <c r="D51" s="261">
        <v>15239.53</v>
      </c>
      <c r="E51" s="261">
        <v>18126.16</v>
      </c>
      <c r="F51" s="182">
        <v>32844.17</v>
      </c>
      <c r="G51" s="182">
        <v>22005</v>
      </c>
      <c r="H51" s="261">
        <v>22814</v>
      </c>
      <c r="I51" s="261">
        <v>22971</v>
      </c>
      <c r="J51" s="261">
        <v>4982</v>
      </c>
      <c r="K51" s="261">
        <v>5702</v>
      </c>
      <c r="L51" s="261">
        <v>919.24</v>
      </c>
      <c r="M51" s="261">
        <v>7763.72</v>
      </c>
      <c r="N51" s="261">
        <v>6145.61</v>
      </c>
      <c r="O51" s="261">
        <v>2197.52</v>
      </c>
      <c r="P51" s="261"/>
      <c r="Q51" s="261">
        <f t="shared" si="4"/>
        <v>161709.94999999995</v>
      </c>
    </row>
    <row r="52" spans="1:20" x14ac:dyDescent="0.25">
      <c r="A52" s="138">
        <f t="shared" si="5"/>
        <v>51</v>
      </c>
      <c r="B52" s="263"/>
      <c r="C52" s="264" t="s">
        <v>60</v>
      </c>
      <c r="D52" s="265">
        <v>93819.949081263185</v>
      </c>
      <c r="E52" s="265">
        <v>119086.15908126318</v>
      </c>
      <c r="F52" s="181">
        <v>180481.20908126316</v>
      </c>
      <c r="G52" s="181">
        <v>130190.92908126318</v>
      </c>
      <c r="H52" s="265">
        <v>128301.92908126318</v>
      </c>
      <c r="I52" s="265">
        <v>131499.9290812632</v>
      </c>
      <c r="J52" s="265">
        <v>112780.92908126318</v>
      </c>
      <c r="K52" s="265">
        <v>115441.92908126318</v>
      </c>
      <c r="L52" s="265">
        <v>112297.51908126318</v>
      </c>
      <c r="M52" s="265">
        <v>126863.32908126319</v>
      </c>
      <c r="N52" s="265">
        <v>109954.55908126317</v>
      </c>
      <c r="O52" s="265">
        <v>107744.12908126318</v>
      </c>
      <c r="P52" s="265"/>
      <c r="Q52" s="265">
        <f t="shared" si="4"/>
        <v>1468462.498975158</v>
      </c>
    </row>
    <row r="53" spans="1:20" x14ac:dyDescent="0.25">
      <c r="A53" s="138">
        <v>52</v>
      </c>
      <c r="B53" s="189" t="s">
        <v>194</v>
      </c>
      <c r="C53" s="188" t="s">
        <v>121</v>
      </c>
      <c r="D53" s="261">
        <v>0</v>
      </c>
      <c r="E53" s="261">
        <v>0</v>
      </c>
      <c r="F53" s="182">
        <v>0</v>
      </c>
      <c r="G53" s="182">
        <v>40</v>
      </c>
      <c r="H53" s="182">
        <v>39</v>
      </c>
      <c r="I53" s="182">
        <v>40</v>
      </c>
      <c r="J53" s="182">
        <v>39</v>
      </c>
      <c r="K53" s="261">
        <v>40</v>
      </c>
      <c r="L53" s="261">
        <v>0</v>
      </c>
      <c r="M53" s="261">
        <v>0</v>
      </c>
      <c r="N53" s="261">
        <v>0</v>
      </c>
      <c r="O53" s="261">
        <v>394.39</v>
      </c>
      <c r="P53" s="261"/>
      <c r="Q53" s="261">
        <f t="shared" si="4"/>
        <v>592.39</v>
      </c>
    </row>
    <row r="54" spans="1:20" x14ac:dyDescent="0.25">
      <c r="A54" s="138">
        <v>53</v>
      </c>
      <c r="B54" s="187" t="s">
        <v>195</v>
      </c>
      <c r="C54" s="186" t="s">
        <v>61</v>
      </c>
      <c r="D54" s="181">
        <v>0</v>
      </c>
      <c r="E54" s="181">
        <v>0</v>
      </c>
      <c r="F54" s="181">
        <v>0</v>
      </c>
      <c r="G54" s="181">
        <v>40</v>
      </c>
      <c r="H54" s="181">
        <v>39</v>
      </c>
      <c r="I54" s="181">
        <v>40</v>
      </c>
      <c r="J54" s="181">
        <v>39</v>
      </c>
      <c r="K54" s="265">
        <v>40</v>
      </c>
      <c r="L54" s="265">
        <v>0</v>
      </c>
      <c r="M54" s="265">
        <v>0</v>
      </c>
      <c r="N54" s="265">
        <v>0</v>
      </c>
      <c r="O54" s="265">
        <v>394.39</v>
      </c>
      <c r="P54" s="265"/>
      <c r="Q54" s="265">
        <f t="shared" si="4"/>
        <v>592.39</v>
      </c>
    </row>
    <row r="55" spans="1:20" x14ac:dyDescent="0.25">
      <c r="A55" s="138">
        <v>54</v>
      </c>
      <c r="B55" s="255" t="s">
        <v>196</v>
      </c>
      <c r="C55" s="259" t="s">
        <v>122</v>
      </c>
      <c r="D55" s="261">
        <v>43.67</v>
      </c>
      <c r="E55" s="261">
        <v>42.92</v>
      </c>
      <c r="F55" s="182">
        <v>41.57</v>
      </c>
      <c r="G55" s="182">
        <v>45</v>
      </c>
      <c r="H55" s="261">
        <v>44</v>
      </c>
      <c r="I55" s="261">
        <v>45</v>
      </c>
      <c r="J55" s="261">
        <v>44</v>
      </c>
      <c r="K55" s="261">
        <v>46</v>
      </c>
      <c r="L55" s="261">
        <v>40.98</v>
      </c>
      <c r="M55" s="261">
        <v>73.430000000000007</v>
      </c>
      <c r="N55" s="261">
        <v>43.35</v>
      </c>
      <c r="O55" s="261">
        <v>42.86</v>
      </c>
      <c r="P55" s="261"/>
      <c r="Q55" s="261">
        <f t="shared" si="4"/>
        <v>552.78</v>
      </c>
    </row>
    <row r="56" spans="1:20" x14ac:dyDescent="0.25">
      <c r="A56" s="138">
        <v>55</v>
      </c>
      <c r="B56" s="263"/>
      <c r="C56" s="264" t="s">
        <v>62</v>
      </c>
      <c r="D56" s="265">
        <v>43.67</v>
      </c>
      <c r="E56" s="265">
        <v>42.92</v>
      </c>
      <c r="F56" s="181">
        <v>41.57</v>
      </c>
      <c r="G56" s="181">
        <v>45</v>
      </c>
      <c r="H56" s="265">
        <v>44</v>
      </c>
      <c r="I56" s="265">
        <v>45</v>
      </c>
      <c r="J56" s="265">
        <v>44</v>
      </c>
      <c r="K56" s="265">
        <v>46</v>
      </c>
      <c r="L56" s="265">
        <v>40.98</v>
      </c>
      <c r="M56" s="265">
        <v>73.430000000000007</v>
      </c>
      <c r="N56" s="265">
        <v>43.35</v>
      </c>
      <c r="O56" s="265">
        <v>42.86</v>
      </c>
      <c r="P56" s="265"/>
      <c r="Q56" s="265">
        <f t="shared" si="4"/>
        <v>552.78</v>
      </c>
    </row>
    <row r="57" spans="1:20" x14ac:dyDescent="0.25">
      <c r="A57" s="138">
        <f t="shared" ref="A57:A71" si="6">1+A56</f>
        <v>56</v>
      </c>
      <c r="B57" s="255" t="s">
        <v>197</v>
      </c>
      <c r="C57" s="259" t="s">
        <v>123</v>
      </c>
      <c r="D57" s="261">
        <v>192372.86205334592</v>
      </c>
      <c r="E57" s="261">
        <v>187623.53205334593</v>
      </c>
      <c r="F57" s="182">
        <v>-72501.747946654083</v>
      </c>
      <c r="G57" s="182">
        <v>217334.90205334593</v>
      </c>
      <c r="H57" s="261">
        <v>211548.90205334593</v>
      </c>
      <c r="I57" s="261">
        <v>216878.90205334593</v>
      </c>
      <c r="J57" s="261">
        <v>217267.90205334593</v>
      </c>
      <c r="K57" s="261">
        <v>219428.90205334593</v>
      </c>
      <c r="L57" s="261">
        <v>183287.66205334594</v>
      </c>
      <c r="M57" s="261">
        <v>212464.83205334592</v>
      </c>
      <c r="N57" s="261">
        <v>194885.10205334594</v>
      </c>
      <c r="O57" s="261">
        <v>215143.64205334592</v>
      </c>
      <c r="P57" s="261"/>
      <c r="Q57" s="261">
        <f t="shared" si="4"/>
        <v>2195735.3946401509</v>
      </c>
    </row>
    <row r="58" spans="1:20" x14ac:dyDescent="0.25">
      <c r="A58" s="138">
        <f t="shared" si="6"/>
        <v>57</v>
      </c>
      <c r="B58" s="255" t="s">
        <v>198</v>
      </c>
      <c r="C58" s="259" t="s">
        <v>124</v>
      </c>
      <c r="D58" s="261">
        <f>((62198.35+(89/12))-(89/12))-(89/12)</f>
        <v>62190.933333333334</v>
      </c>
      <c r="E58" s="261">
        <f>((96802.13+(89/12))-(89/12))-(89/12)</f>
        <v>96794.713333333333</v>
      </c>
      <c r="F58" s="182">
        <f>((505509.99+(89/12))-(89/12))-(89/12)</f>
        <v>505502.5733333333</v>
      </c>
      <c r="G58" s="182">
        <f>((106174+(89/12))-(89/12))-(89/12)</f>
        <v>106166.58333333333</v>
      </c>
      <c r="H58" s="261">
        <f>((103272+(89/12))-(89/12))-(89/12)</f>
        <v>103264.58333333333</v>
      </c>
      <c r="I58" s="261">
        <f>((105967+(89/12))-(89/12))-(89/12)</f>
        <v>105959.58333333333</v>
      </c>
      <c r="J58" s="261">
        <f>((106126+(89/12))-(89/12))-(89/12)</f>
        <v>106118.58333333333</v>
      </c>
      <c r="K58" s="261">
        <f>((107246+(89/12))-(89/12))-(89/12)</f>
        <v>107238.58333333333</v>
      </c>
      <c r="L58" s="261">
        <f>((51590.73+(89/12))-(89/12))-(89/12)</f>
        <v>51583.313333333339</v>
      </c>
      <c r="M58" s="261">
        <f>((86339.52+(89/12))-(89/12))-(89/12)</f>
        <v>86332.103333333333</v>
      </c>
      <c r="N58" s="261">
        <f>((90583.77+(89/12))-(89/12))-(89/12)</f>
        <v>90576.353333333333</v>
      </c>
      <c r="O58" s="261">
        <f>((94380.79+(89/12))-(89/12))-(89/12)</f>
        <v>94373.373333333322</v>
      </c>
      <c r="P58" s="261"/>
      <c r="Q58" s="261">
        <f t="shared" si="4"/>
        <v>1516101.2799999998</v>
      </c>
      <c r="R58" s="266">
        <v>2115310</v>
      </c>
      <c r="S58" s="69">
        <f>+R58-Q58</f>
        <v>599208.7200000002</v>
      </c>
      <c r="T58" s="68">
        <f>89/12</f>
        <v>7.416666666666667</v>
      </c>
    </row>
    <row r="59" spans="1:20" x14ac:dyDescent="0.25">
      <c r="A59" s="138">
        <f t="shared" si="6"/>
        <v>58</v>
      </c>
      <c r="B59" s="255" t="s">
        <v>199</v>
      </c>
      <c r="C59" s="259" t="s">
        <v>125</v>
      </c>
      <c r="D59" s="261">
        <v>-6085.47</v>
      </c>
      <c r="E59" s="261">
        <v>-12257.15</v>
      </c>
      <c r="F59" s="182">
        <v>-23875.87</v>
      </c>
      <c r="G59" s="182">
        <v>-182768</v>
      </c>
      <c r="H59" s="261">
        <v>-182768</v>
      </c>
      <c r="I59" s="261">
        <v>-182768</v>
      </c>
      <c r="J59" s="261">
        <v>-182735</v>
      </c>
      <c r="K59" s="261">
        <v>-182768</v>
      </c>
      <c r="L59" s="261">
        <v>-216351.55</v>
      </c>
      <c r="M59" s="261">
        <v>-240561.53</v>
      </c>
      <c r="N59" s="261">
        <v>-194251.12</v>
      </c>
      <c r="O59" s="261">
        <v>-323190.90999999997</v>
      </c>
      <c r="P59" s="261"/>
      <c r="Q59" s="261">
        <f t="shared" si="4"/>
        <v>-1930380.5999999999</v>
      </c>
    </row>
    <row r="60" spans="1:20" x14ac:dyDescent="0.25">
      <c r="A60" s="138">
        <f t="shared" si="6"/>
        <v>59</v>
      </c>
      <c r="B60" s="255" t="s">
        <v>200</v>
      </c>
      <c r="C60" s="259" t="s">
        <v>126</v>
      </c>
      <c r="D60" s="261">
        <v>115632.75</v>
      </c>
      <c r="E60" s="261">
        <v>111885.18</v>
      </c>
      <c r="F60" s="182">
        <v>131607.1</v>
      </c>
      <c r="G60" s="182">
        <v>68186.5</v>
      </c>
      <c r="H60" s="261">
        <v>66807.5</v>
      </c>
      <c r="I60" s="261">
        <v>68148.5</v>
      </c>
      <c r="J60" s="261">
        <v>68126.5</v>
      </c>
      <c r="K60" s="261">
        <v>68758.5</v>
      </c>
      <c r="L60" s="261">
        <v>56141.16</v>
      </c>
      <c r="M60" s="261">
        <v>110485.77</v>
      </c>
      <c r="N60" s="261">
        <v>82069.41</v>
      </c>
      <c r="O60" s="261">
        <v>369064.4</v>
      </c>
      <c r="P60" s="261"/>
      <c r="Q60" s="261">
        <f t="shared" si="4"/>
        <v>1316913.27</v>
      </c>
    </row>
    <row r="61" spans="1:20" x14ac:dyDescent="0.25">
      <c r="A61" s="138">
        <f t="shared" si="6"/>
        <v>60</v>
      </c>
      <c r="B61" s="255" t="s">
        <v>201</v>
      </c>
      <c r="C61" s="259" t="s">
        <v>127</v>
      </c>
      <c r="D61" s="261">
        <v>47037.63</v>
      </c>
      <c r="E61" s="261">
        <v>-26953.27</v>
      </c>
      <c r="F61" s="182">
        <v>9678.39</v>
      </c>
      <c r="G61" s="182">
        <v>18248</v>
      </c>
      <c r="H61" s="261">
        <v>17744</v>
      </c>
      <c r="I61" s="261">
        <v>18199</v>
      </c>
      <c r="J61" s="261">
        <v>18248</v>
      </c>
      <c r="K61" s="261">
        <v>18421</v>
      </c>
      <c r="L61" s="261">
        <v>4859.96</v>
      </c>
      <c r="M61" s="261">
        <v>37379.5</v>
      </c>
      <c r="N61" s="261">
        <v>46999.45</v>
      </c>
      <c r="O61" s="261">
        <v>47008.18</v>
      </c>
      <c r="P61" s="261"/>
      <c r="Q61" s="261">
        <f t="shared" si="4"/>
        <v>256869.84000000003</v>
      </c>
    </row>
    <row r="62" spans="1:20" x14ac:dyDescent="0.25">
      <c r="A62" s="138">
        <f t="shared" si="6"/>
        <v>61</v>
      </c>
      <c r="B62" s="255" t="s">
        <v>202</v>
      </c>
      <c r="C62" s="259" t="s">
        <v>128</v>
      </c>
      <c r="D62" s="261">
        <v>88411.9</v>
      </c>
      <c r="E62" s="261">
        <v>158476.67000000001</v>
      </c>
      <c r="F62" s="182">
        <v>116308.01</v>
      </c>
      <c r="G62" s="182">
        <v>95975</v>
      </c>
      <c r="H62" s="261">
        <v>93333</v>
      </c>
      <c r="I62" s="261">
        <v>95739</v>
      </c>
      <c r="J62" s="261">
        <v>95962</v>
      </c>
      <c r="K62" s="261">
        <v>96902</v>
      </c>
      <c r="L62" s="261">
        <v>72869.570000000007</v>
      </c>
      <c r="M62" s="261">
        <v>-3035.16</v>
      </c>
      <c r="N62" s="261">
        <v>91974.16</v>
      </c>
      <c r="O62" s="261">
        <v>90582.25</v>
      </c>
      <c r="P62" s="261"/>
      <c r="Q62" s="261">
        <f t="shared" si="4"/>
        <v>1093498.4000000001</v>
      </c>
    </row>
    <row r="63" spans="1:20" x14ac:dyDescent="0.25">
      <c r="A63" s="138">
        <f t="shared" si="6"/>
        <v>62</v>
      </c>
      <c r="B63" s="255" t="s">
        <v>203</v>
      </c>
      <c r="C63" s="259" t="s">
        <v>129</v>
      </c>
      <c r="D63" s="261">
        <v>218774.91933333332</v>
      </c>
      <c r="E63" s="261">
        <v>254614.50933333332</v>
      </c>
      <c r="F63" s="182">
        <v>266558.90933333337</v>
      </c>
      <c r="G63" s="182">
        <v>327405.70933333336</v>
      </c>
      <c r="H63" s="261">
        <v>314817.70933333336</v>
      </c>
      <c r="I63" s="261">
        <v>327778.70933333336</v>
      </c>
      <c r="J63" s="261">
        <v>327402.70933333336</v>
      </c>
      <c r="K63" s="261">
        <v>327455.70933333336</v>
      </c>
      <c r="L63" s="261">
        <v>213166.17933333333</v>
      </c>
      <c r="M63" s="261">
        <v>138539.76933333333</v>
      </c>
      <c r="N63" s="261">
        <v>103896.88933333334</v>
      </c>
      <c r="O63" s="261">
        <v>227828.67933333333</v>
      </c>
      <c r="P63" s="261"/>
      <c r="Q63" s="261">
        <f t="shared" si="4"/>
        <v>3048240.4020000002</v>
      </c>
      <c r="R63" s="266">
        <v>2449031</v>
      </c>
      <c r="S63" s="69">
        <f>+R63-Q63</f>
        <v>-599209.40200000023</v>
      </c>
    </row>
    <row r="64" spans="1:20" x14ac:dyDescent="0.25">
      <c r="A64" s="138">
        <f t="shared" si="6"/>
        <v>63</v>
      </c>
      <c r="B64" s="255" t="s">
        <v>204</v>
      </c>
      <c r="C64" s="259" t="s">
        <v>130</v>
      </c>
      <c r="D64" s="261">
        <v>15831.53</v>
      </c>
      <c r="E64" s="261">
        <v>15831.53</v>
      </c>
      <c r="F64" s="182">
        <v>15163.21</v>
      </c>
      <c r="G64" s="182">
        <v>17944</v>
      </c>
      <c r="H64" s="261">
        <v>17448</v>
      </c>
      <c r="I64" s="261">
        <v>17894</v>
      </c>
      <c r="J64" s="261">
        <v>17945</v>
      </c>
      <c r="K64" s="261">
        <v>18112</v>
      </c>
      <c r="L64" s="261">
        <v>15846.53</v>
      </c>
      <c r="M64" s="261">
        <v>15933.33</v>
      </c>
      <c r="N64" s="261">
        <v>15831.53</v>
      </c>
      <c r="O64" s="261">
        <v>15831.53</v>
      </c>
      <c r="P64" s="261"/>
      <c r="Q64" s="261">
        <f t="shared" si="4"/>
        <v>199612.19</v>
      </c>
    </row>
    <row r="65" spans="1:19" x14ac:dyDescent="0.25">
      <c r="A65" s="138">
        <f t="shared" si="6"/>
        <v>64</v>
      </c>
      <c r="B65" s="255" t="s">
        <v>205</v>
      </c>
      <c r="C65" s="259" t="s">
        <v>131</v>
      </c>
      <c r="D65" s="261">
        <v>6444.7066666666678</v>
      </c>
      <c r="E65" s="261">
        <v>-714.45333333333315</v>
      </c>
      <c r="F65" s="182">
        <v>-338.81333333333328</v>
      </c>
      <c r="G65" s="182">
        <v>-377.33333333333326</v>
      </c>
      <c r="H65" s="261">
        <v>-420.33333333333326</v>
      </c>
      <c r="I65" s="261">
        <v>-381.33333333333326</v>
      </c>
      <c r="J65" s="261">
        <v>-377.33333333333326</v>
      </c>
      <c r="K65" s="261">
        <v>-363.33333333333326</v>
      </c>
      <c r="L65" s="261">
        <v>-727.83333333333326</v>
      </c>
      <c r="M65" s="261">
        <v>-727.83333333333326</v>
      </c>
      <c r="N65" s="261">
        <v>-1920.3333333333333</v>
      </c>
      <c r="O65" s="261">
        <v>-95.333333333333258</v>
      </c>
      <c r="P65" s="261"/>
      <c r="Q65" s="261">
        <f t="shared" si="4"/>
        <v>0.44000000000346517</v>
      </c>
      <c r="S65" s="69">
        <f>+S63+S58</f>
        <v>-0.68200000002980232</v>
      </c>
    </row>
    <row r="66" spans="1:19" x14ac:dyDescent="0.25">
      <c r="A66" s="138">
        <f t="shared" si="6"/>
        <v>65</v>
      </c>
      <c r="B66" s="255" t="s">
        <v>206</v>
      </c>
      <c r="C66" s="259" t="s">
        <v>132</v>
      </c>
      <c r="D66" s="261">
        <v>12503.81</v>
      </c>
      <c r="E66" s="261">
        <v>11035.45</v>
      </c>
      <c r="F66" s="182">
        <v>7068.98</v>
      </c>
      <c r="G66" s="182">
        <v>8928</v>
      </c>
      <c r="H66" s="261">
        <v>8682</v>
      </c>
      <c r="I66" s="261">
        <v>8904</v>
      </c>
      <c r="J66" s="261">
        <v>8929</v>
      </c>
      <c r="K66" s="261">
        <v>9012</v>
      </c>
      <c r="L66" s="261">
        <v>9118.91</v>
      </c>
      <c r="M66" s="261">
        <v>17561.8</v>
      </c>
      <c r="N66" s="261">
        <v>6619.88</v>
      </c>
      <c r="O66" s="261">
        <v>3117.88</v>
      </c>
      <c r="P66" s="261"/>
      <c r="Q66" s="261">
        <f t="shared" si="4"/>
        <v>111481.71000000002</v>
      </c>
    </row>
    <row r="67" spans="1:19" x14ac:dyDescent="0.25">
      <c r="A67" s="138">
        <f t="shared" si="6"/>
        <v>66</v>
      </c>
      <c r="B67" s="255" t="s">
        <v>207</v>
      </c>
      <c r="C67" s="259" t="s">
        <v>133</v>
      </c>
      <c r="D67" s="261">
        <v>0</v>
      </c>
      <c r="E67" s="261">
        <v>0</v>
      </c>
      <c r="F67" s="182">
        <v>0</v>
      </c>
      <c r="G67" s="182">
        <v>827</v>
      </c>
      <c r="H67" s="261">
        <v>809</v>
      </c>
      <c r="I67" s="261">
        <v>838</v>
      </c>
      <c r="J67" s="261">
        <v>818</v>
      </c>
      <c r="K67" s="261">
        <v>847</v>
      </c>
      <c r="L67" s="261">
        <v>922.22</v>
      </c>
      <c r="M67" s="261">
        <v>922.22</v>
      </c>
      <c r="N67" s="261">
        <v>922.22</v>
      </c>
      <c r="O67" s="261">
        <v>922.22</v>
      </c>
      <c r="P67" s="261"/>
      <c r="Q67" s="261">
        <f t="shared" si="4"/>
        <v>7827.880000000001</v>
      </c>
    </row>
    <row r="68" spans="1:19" x14ac:dyDescent="0.25">
      <c r="A68" s="138">
        <f t="shared" si="6"/>
        <v>67</v>
      </c>
      <c r="B68" s="263"/>
      <c r="C68" s="264" t="s">
        <v>63</v>
      </c>
      <c r="D68" s="265">
        <f>SUM(D57:D67)</f>
        <v>753115.57138667942</v>
      </c>
      <c r="E68" s="265">
        <f>SUM(E57:E67)</f>
        <v>796336.71138667921</v>
      </c>
      <c r="F68" s="265">
        <f t="shared" ref="F68:O68" si="7">SUM(F57:F67)</f>
        <v>955170.74138667923</v>
      </c>
      <c r="G68" s="265">
        <f t="shared" si="7"/>
        <v>677870.36138667923</v>
      </c>
      <c r="H68" s="265">
        <f t="shared" si="7"/>
        <v>651266.36138667923</v>
      </c>
      <c r="I68" s="265">
        <f t="shared" si="7"/>
        <v>677190.36138667923</v>
      </c>
      <c r="J68" s="265">
        <f t="shared" si="7"/>
        <v>677705.36138667923</v>
      </c>
      <c r="K68" s="265">
        <f t="shared" si="7"/>
        <v>683044.36138667923</v>
      </c>
      <c r="L68" s="265">
        <f t="shared" si="7"/>
        <v>390716.1213866793</v>
      </c>
      <c r="M68" s="265">
        <f t="shared" si="7"/>
        <v>375294.80138667923</v>
      </c>
      <c r="N68" s="265">
        <f t="shared" si="7"/>
        <v>437603.54138667934</v>
      </c>
      <c r="O68" s="265">
        <f t="shared" si="7"/>
        <v>740585.91138667916</v>
      </c>
      <c r="P68" s="265"/>
      <c r="Q68" s="265">
        <f t="shared" si="4"/>
        <v>7815900.2066401504</v>
      </c>
    </row>
    <row r="69" spans="1:19" x14ac:dyDescent="0.25">
      <c r="A69" s="138">
        <f t="shared" si="6"/>
        <v>68</v>
      </c>
      <c r="B69" s="263"/>
      <c r="C69" s="264" t="s">
        <v>64</v>
      </c>
      <c r="D69" s="265">
        <f t="shared" ref="D69:O69" si="8">D68+D56+D54+D52+D48+D41+D37+D28</f>
        <v>3602808.2851921832</v>
      </c>
      <c r="E69" s="265">
        <f t="shared" si="8"/>
        <v>4077012.1151921833</v>
      </c>
      <c r="F69" s="265">
        <f t="shared" si="8"/>
        <v>3179670.4351921831</v>
      </c>
      <c r="G69" s="265">
        <f t="shared" si="8"/>
        <v>2605130.8451921833</v>
      </c>
      <c r="H69" s="265">
        <f t="shared" si="8"/>
        <v>1898536.8451921833</v>
      </c>
      <c r="I69" s="265">
        <f t="shared" si="8"/>
        <v>1979149.8451921833</v>
      </c>
      <c r="J69" s="265">
        <f t="shared" si="8"/>
        <v>1927804.8451921833</v>
      </c>
      <c r="K69" s="265">
        <f t="shared" si="8"/>
        <v>1924776.8451921833</v>
      </c>
      <c r="L69" s="265">
        <f t="shared" si="8"/>
        <v>1575558.6551921833</v>
      </c>
      <c r="M69" s="265">
        <f t="shared" si="8"/>
        <v>1842759.2551921834</v>
      </c>
      <c r="N69" s="265">
        <f t="shared" si="8"/>
        <v>2317626.7751921834</v>
      </c>
      <c r="O69" s="265">
        <f t="shared" si="8"/>
        <v>4366179.0651921835</v>
      </c>
      <c r="P69" s="265"/>
      <c r="Q69" s="265">
        <f t="shared" si="4"/>
        <v>31297013.812306195</v>
      </c>
      <c r="R69" s="180">
        <f>+Q69-Q28</f>
        <v>15475130.761906195</v>
      </c>
    </row>
    <row r="70" spans="1:19" x14ac:dyDescent="0.25">
      <c r="A70" s="138">
        <f t="shared" si="6"/>
        <v>69</v>
      </c>
      <c r="B70" s="255"/>
      <c r="C70" s="259" t="s">
        <v>65</v>
      </c>
      <c r="D70" s="261">
        <v>0</v>
      </c>
      <c r="E70" s="261">
        <v>0</v>
      </c>
      <c r="F70" s="261">
        <v>0</v>
      </c>
      <c r="G70" s="261">
        <v>0</v>
      </c>
      <c r="H70" s="261">
        <v>0</v>
      </c>
      <c r="I70" s="261">
        <v>0</v>
      </c>
      <c r="J70" s="261">
        <v>0</v>
      </c>
      <c r="K70" s="261">
        <v>0</v>
      </c>
      <c r="L70" s="261">
        <v>0</v>
      </c>
      <c r="M70" s="261">
        <v>0</v>
      </c>
      <c r="N70" s="261">
        <v>0</v>
      </c>
      <c r="O70" s="261">
        <v>0</v>
      </c>
      <c r="P70" s="261"/>
      <c r="Q70" s="261"/>
    </row>
    <row r="71" spans="1:19" x14ac:dyDescent="0.25">
      <c r="A71" s="138">
        <f t="shared" si="6"/>
        <v>70</v>
      </c>
      <c r="B71" s="255"/>
      <c r="C71" s="259" t="s">
        <v>66</v>
      </c>
      <c r="D71" s="261">
        <v>0</v>
      </c>
      <c r="E71" s="261">
        <v>0</v>
      </c>
      <c r="F71" s="261">
        <v>0</v>
      </c>
      <c r="G71" s="261">
        <v>0</v>
      </c>
      <c r="H71" s="261">
        <v>0</v>
      </c>
      <c r="I71" s="261">
        <v>0</v>
      </c>
      <c r="J71" s="261">
        <v>0</v>
      </c>
      <c r="K71" s="261">
        <v>0</v>
      </c>
      <c r="L71" s="261">
        <v>0</v>
      </c>
      <c r="M71" s="261">
        <v>0</v>
      </c>
      <c r="N71" s="261">
        <v>0</v>
      </c>
      <c r="O71" s="261">
        <v>0</v>
      </c>
      <c r="P71" s="261"/>
      <c r="Q71" s="261"/>
    </row>
    <row r="72" spans="1:19" x14ac:dyDescent="0.25">
      <c r="A72" s="138">
        <v>71</v>
      </c>
      <c r="B72" s="185">
        <v>9764000</v>
      </c>
      <c r="C72" s="184" t="s">
        <v>134</v>
      </c>
      <c r="D72" s="261">
        <v>0</v>
      </c>
      <c r="E72" s="261">
        <v>0</v>
      </c>
      <c r="F72" s="261">
        <v>0</v>
      </c>
      <c r="G72" s="261">
        <v>216</v>
      </c>
      <c r="H72" s="261">
        <v>210</v>
      </c>
      <c r="I72" s="261">
        <v>215</v>
      </c>
      <c r="J72" s="261">
        <v>216</v>
      </c>
      <c r="K72" s="261">
        <v>218</v>
      </c>
      <c r="L72" s="261">
        <v>0</v>
      </c>
      <c r="M72" s="261">
        <v>0</v>
      </c>
      <c r="N72" s="261">
        <v>0</v>
      </c>
      <c r="O72" s="261">
        <v>0</v>
      </c>
      <c r="P72" s="261"/>
      <c r="Q72" s="261">
        <f>SUM(D72:O72)</f>
        <v>1075</v>
      </c>
    </row>
    <row r="73" spans="1:19" x14ac:dyDescent="0.25">
      <c r="A73" s="138">
        <v>72</v>
      </c>
      <c r="B73" s="255" t="s">
        <v>208</v>
      </c>
      <c r="C73" s="259" t="s">
        <v>135</v>
      </c>
      <c r="D73" s="261">
        <v>5373.4267813534025</v>
      </c>
      <c r="E73" s="261">
        <v>876.20678135340233</v>
      </c>
      <c r="F73" s="261">
        <v>3415.3367813534023</v>
      </c>
      <c r="G73" s="261">
        <v>3507.4167813534023</v>
      </c>
      <c r="H73" s="261">
        <v>3413.4167813534023</v>
      </c>
      <c r="I73" s="261">
        <v>3498.4167813534023</v>
      </c>
      <c r="J73" s="261">
        <v>3508.4167813534023</v>
      </c>
      <c r="K73" s="261">
        <v>3539.4167813534023</v>
      </c>
      <c r="L73" s="261">
        <v>3624.4667813534024</v>
      </c>
      <c r="M73" s="261">
        <v>2091.4867813534024</v>
      </c>
      <c r="N73" s="261">
        <v>2274.4667813534024</v>
      </c>
      <c r="O73" s="261">
        <v>1907.3667813534023</v>
      </c>
      <c r="P73" s="261"/>
      <c r="Q73" s="261">
        <f>SUM(D73:O73)</f>
        <v>37029.841376240824</v>
      </c>
    </row>
    <row r="74" spans="1:19" x14ac:dyDescent="0.25">
      <c r="A74" s="138">
        <f>1+A73</f>
        <v>73</v>
      </c>
      <c r="B74" s="263"/>
      <c r="C74" s="264" t="s">
        <v>67</v>
      </c>
      <c r="D74" s="265">
        <v>5373.4267813534025</v>
      </c>
      <c r="E74" s="265">
        <v>876.20678135340233</v>
      </c>
      <c r="F74" s="181">
        <v>3415.3367813534023</v>
      </c>
      <c r="G74" s="181">
        <v>3723.4167813534023</v>
      </c>
      <c r="H74" s="265">
        <v>3623.4167813534023</v>
      </c>
      <c r="I74" s="265">
        <v>3713.4167813534023</v>
      </c>
      <c r="J74" s="265">
        <v>3724.4167813534023</v>
      </c>
      <c r="K74" s="265">
        <v>3757.4167813534023</v>
      </c>
      <c r="L74" s="265">
        <v>3624.4667813534024</v>
      </c>
      <c r="M74" s="265">
        <v>2091.4867813534024</v>
      </c>
      <c r="N74" s="265">
        <v>2274.4667813534024</v>
      </c>
      <c r="O74" s="265">
        <v>1907.3667813534023</v>
      </c>
      <c r="P74" s="265"/>
      <c r="Q74" s="265">
        <f>SUM(D74:O74)</f>
        <v>38104.841376240824</v>
      </c>
    </row>
    <row r="75" spans="1:19" x14ac:dyDescent="0.25">
      <c r="A75" s="138">
        <f>1+A74</f>
        <v>74</v>
      </c>
      <c r="B75" s="263"/>
      <c r="C75" s="264" t="s">
        <v>68</v>
      </c>
      <c r="D75" s="265">
        <v>5373.4267813534025</v>
      </c>
      <c r="E75" s="265">
        <v>876.20678135340233</v>
      </c>
      <c r="F75" s="181">
        <v>3415.3367813534023</v>
      </c>
      <c r="G75" s="181">
        <v>3723.4167813534023</v>
      </c>
      <c r="H75" s="265">
        <v>3623.4167813534023</v>
      </c>
      <c r="I75" s="265">
        <v>3713.4167813534023</v>
      </c>
      <c r="J75" s="265">
        <v>3724.4167813534023</v>
      </c>
      <c r="K75" s="265">
        <v>3757.4167813534023</v>
      </c>
      <c r="L75" s="265">
        <v>3624.4667813534024</v>
      </c>
      <c r="M75" s="265">
        <v>2091.4867813534024</v>
      </c>
      <c r="N75" s="265">
        <v>2274.4667813534024</v>
      </c>
      <c r="O75" s="265">
        <v>1907.3667813534023</v>
      </c>
      <c r="P75" s="265"/>
      <c r="Q75" s="265">
        <f>SUM(D75:O75)</f>
        <v>38104.841376240824</v>
      </c>
    </row>
    <row r="76" spans="1:19" x14ac:dyDescent="0.25">
      <c r="A76" s="138">
        <f>1+A75</f>
        <v>75</v>
      </c>
      <c r="B76" s="263"/>
      <c r="C76" s="264" t="s">
        <v>69</v>
      </c>
      <c r="D76" s="265">
        <v>5373.4267813534025</v>
      </c>
      <c r="E76" s="265">
        <v>876.20678135340233</v>
      </c>
      <c r="F76" s="181">
        <v>3415.3367813534023</v>
      </c>
      <c r="G76" s="181">
        <v>3723.4167813534023</v>
      </c>
      <c r="H76" s="265">
        <v>3623.4167813534023</v>
      </c>
      <c r="I76" s="265">
        <v>3713.4167813534023</v>
      </c>
      <c r="J76" s="265">
        <v>3724.4167813534023</v>
      </c>
      <c r="K76" s="265">
        <v>3757.4167813534023</v>
      </c>
      <c r="L76" s="265">
        <v>3624.4667813534024</v>
      </c>
      <c r="M76" s="265">
        <v>2091.4867813534024</v>
      </c>
      <c r="N76" s="265">
        <v>2274.4667813534024</v>
      </c>
      <c r="O76" s="265">
        <v>1907.3667813534023</v>
      </c>
      <c r="P76" s="265"/>
      <c r="Q76" s="265">
        <f>SUM(D76:O76)</f>
        <v>38104.841376240824</v>
      </c>
    </row>
    <row r="77" spans="1:19" x14ac:dyDescent="0.25">
      <c r="A77" s="138">
        <f>1+A76</f>
        <v>76</v>
      </c>
      <c r="B77" s="255"/>
      <c r="C77" s="259" t="s">
        <v>70</v>
      </c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</row>
    <row r="78" spans="1:19" x14ac:dyDescent="0.25">
      <c r="A78" s="138">
        <f>1+A77</f>
        <v>77</v>
      </c>
      <c r="B78" s="255" t="s">
        <v>209</v>
      </c>
      <c r="C78" s="259" t="s">
        <v>136</v>
      </c>
      <c r="D78" s="261">
        <v>0</v>
      </c>
      <c r="E78" s="261">
        <v>0</v>
      </c>
      <c r="F78" s="182">
        <v>437.54</v>
      </c>
      <c r="G78" s="182">
        <v>28</v>
      </c>
      <c r="H78" s="182">
        <v>27</v>
      </c>
      <c r="I78" s="182">
        <v>28</v>
      </c>
      <c r="J78" s="261">
        <v>28</v>
      </c>
      <c r="K78" s="261">
        <v>28</v>
      </c>
      <c r="L78" s="261">
        <v>0</v>
      </c>
      <c r="M78" s="261">
        <v>777.36</v>
      </c>
      <c r="N78" s="261">
        <v>1171</v>
      </c>
      <c r="O78" s="261">
        <v>0</v>
      </c>
      <c r="P78" s="261"/>
      <c r="Q78" s="261">
        <f t="shared" ref="Q78:Q108" si="9">SUM(D78:O78)</f>
        <v>2524.9</v>
      </c>
    </row>
    <row r="79" spans="1:19" x14ac:dyDescent="0.25">
      <c r="A79" s="138">
        <v>78</v>
      </c>
      <c r="B79" s="255" t="s">
        <v>210</v>
      </c>
      <c r="C79" s="259" t="s">
        <v>137</v>
      </c>
      <c r="D79" s="261">
        <v>63.504309873423892</v>
      </c>
      <c r="E79" s="261">
        <v>393.73430987342391</v>
      </c>
      <c r="F79" s="182">
        <v>380.57430987342389</v>
      </c>
      <c r="G79" s="182">
        <v>2752.5043098734241</v>
      </c>
      <c r="H79" s="261">
        <v>2677.5043098734241</v>
      </c>
      <c r="I79" s="182">
        <v>2744.5043098734241</v>
      </c>
      <c r="J79" s="182">
        <v>2752.5043098734241</v>
      </c>
      <c r="K79" s="261">
        <v>2777.5043098734241</v>
      </c>
      <c r="L79" s="261">
        <v>63.504309873423892</v>
      </c>
      <c r="M79" s="261">
        <v>63.504309873423892</v>
      </c>
      <c r="N79" s="261">
        <v>63.504309873423892</v>
      </c>
      <c r="O79" s="261">
        <v>63.504309873423892</v>
      </c>
      <c r="P79" s="261"/>
      <c r="Q79" s="261">
        <f t="shared" si="9"/>
        <v>14796.351718481088</v>
      </c>
    </row>
    <row r="80" spans="1:19" x14ac:dyDescent="0.25">
      <c r="A80" s="138">
        <v>79</v>
      </c>
      <c r="B80" s="255" t="s">
        <v>211</v>
      </c>
      <c r="C80" s="259" t="s">
        <v>138</v>
      </c>
      <c r="D80" s="261">
        <v>1016.09</v>
      </c>
      <c r="E80" s="261">
        <v>0</v>
      </c>
      <c r="F80" s="182">
        <v>0</v>
      </c>
      <c r="G80" s="182">
        <v>852</v>
      </c>
      <c r="H80" s="261">
        <v>828</v>
      </c>
      <c r="I80" s="182">
        <v>849</v>
      </c>
      <c r="J80" s="182">
        <v>852</v>
      </c>
      <c r="K80" s="261">
        <v>860</v>
      </c>
      <c r="L80" s="261">
        <v>1331.96</v>
      </c>
      <c r="M80" s="261">
        <v>198.83</v>
      </c>
      <c r="N80" s="261">
        <v>692.26</v>
      </c>
      <c r="O80" s="261">
        <v>1339.13</v>
      </c>
      <c r="P80" s="261"/>
      <c r="Q80" s="261">
        <f t="shared" si="9"/>
        <v>8819.27</v>
      </c>
    </row>
    <row r="81" spans="1:17" x14ac:dyDescent="0.25">
      <c r="A81" s="138">
        <v>80</v>
      </c>
      <c r="B81" s="185">
        <v>9835000</v>
      </c>
      <c r="C81" s="184" t="s">
        <v>139</v>
      </c>
      <c r="D81" s="261">
        <v>0</v>
      </c>
      <c r="E81" s="261">
        <v>0</v>
      </c>
      <c r="F81" s="182">
        <v>0</v>
      </c>
      <c r="G81" s="182">
        <v>38</v>
      </c>
      <c r="H81" s="261">
        <v>37</v>
      </c>
      <c r="I81" s="182">
        <v>38</v>
      </c>
      <c r="J81" s="182">
        <v>38</v>
      </c>
      <c r="K81" s="261">
        <v>38</v>
      </c>
      <c r="L81" s="261">
        <v>0</v>
      </c>
      <c r="M81" s="261">
        <v>0</v>
      </c>
      <c r="N81" s="261">
        <v>0</v>
      </c>
      <c r="O81" s="261">
        <v>0</v>
      </c>
      <c r="P81" s="261"/>
      <c r="Q81" s="261">
        <f t="shared" si="9"/>
        <v>189</v>
      </c>
    </row>
    <row r="82" spans="1:17" x14ac:dyDescent="0.25">
      <c r="A82" s="138">
        <v>81</v>
      </c>
      <c r="B82" s="255" t="s">
        <v>212</v>
      </c>
      <c r="C82" s="259" t="s">
        <v>140</v>
      </c>
      <c r="D82" s="261">
        <v>183.15</v>
      </c>
      <c r="E82" s="261">
        <v>0</v>
      </c>
      <c r="F82" s="182">
        <v>0</v>
      </c>
      <c r="G82" s="182">
        <v>29</v>
      </c>
      <c r="H82" s="261">
        <v>28</v>
      </c>
      <c r="I82" s="182">
        <v>29</v>
      </c>
      <c r="J82" s="182">
        <v>29</v>
      </c>
      <c r="K82" s="261">
        <v>29</v>
      </c>
      <c r="L82" s="261">
        <v>0</v>
      </c>
      <c r="M82" s="261">
        <v>0</v>
      </c>
      <c r="N82" s="261">
        <v>116.59</v>
      </c>
      <c r="O82" s="261">
        <v>0</v>
      </c>
      <c r="P82" s="261"/>
      <c r="Q82" s="261">
        <f t="shared" si="9"/>
        <v>443.74</v>
      </c>
    </row>
    <row r="83" spans="1:17" x14ac:dyDescent="0.25">
      <c r="A83" s="138">
        <v>82</v>
      </c>
      <c r="B83" s="263"/>
      <c r="C83" s="264" t="s">
        <v>71</v>
      </c>
      <c r="D83" s="265">
        <v>1262.7443098734241</v>
      </c>
      <c r="E83" s="265">
        <v>393.73430987342391</v>
      </c>
      <c r="F83" s="181">
        <v>818.11430987342396</v>
      </c>
      <c r="G83" s="181">
        <v>3699.5043098734241</v>
      </c>
      <c r="H83" s="265">
        <v>3597.5043098734241</v>
      </c>
      <c r="I83" s="265">
        <v>3688.5043098734241</v>
      </c>
      <c r="J83" s="265">
        <v>3699.5043098734241</v>
      </c>
      <c r="K83" s="265">
        <v>3732.5043098734241</v>
      </c>
      <c r="L83" s="265">
        <v>1395.4643098734239</v>
      </c>
      <c r="M83" s="265">
        <v>1039.6943098734239</v>
      </c>
      <c r="N83" s="265">
        <v>2043.3543098734237</v>
      </c>
      <c r="O83" s="265">
        <v>1402.6343098734239</v>
      </c>
      <c r="P83" s="265"/>
      <c r="Q83" s="265">
        <f t="shared" si="9"/>
        <v>26773.261718481088</v>
      </c>
    </row>
    <row r="84" spans="1:17" x14ac:dyDescent="0.25">
      <c r="A84" s="138">
        <f t="shared" ref="A84:A89" si="10">1+A83</f>
        <v>83</v>
      </c>
      <c r="B84" s="263"/>
      <c r="C84" s="264" t="s">
        <v>72</v>
      </c>
      <c r="D84" s="265">
        <v>1262.7443098734241</v>
      </c>
      <c r="E84" s="265">
        <v>393.73430987342391</v>
      </c>
      <c r="F84" s="181">
        <v>818.11430987342396</v>
      </c>
      <c r="G84" s="181">
        <v>3699.5043098734241</v>
      </c>
      <c r="H84" s="265">
        <v>3597.5043098734241</v>
      </c>
      <c r="I84" s="265">
        <v>3688.5043098734241</v>
      </c>
      <c r="J84" s="265">
        <v>3699.5043098734241</v>
      </c>
      <c r="K84" s="265">
        <v>3732.5043098734241</v>
      </c>
      <c r="L84" s="265">
        <v>1395.4643098734239</v>
      </c>
      <c r="M84" s="265">
        <v>1039.6943098734239</v>
      </c>
      <c r="N84" s="265">
        <v>2043.3543098734237</v>
      </c>
      <c r="O84" s="265">
        <v>1402.6343098734239</v>
      </c>
      <c r="P84" s="265"/>
      <c r="Q84" s="265">
        <f t="shared" si="9"/>
        <v>26773.261718481088</v>
      </c>
    </row>
    <row r="85" spans="1:17" x14ac:dyDescent="0.25">
      <c r="A85" s="138">
        <f t="shared" si="10"/>
        <v>84</v>
      </c>
      <c r="B85" s="255" t="s">
        <v>213</v>
      </c>
      <c r="C85" s="259" t="s">
        <v>141</v>
      </c>
      <c r="D85" s="261">
        <v>-7732.26</v>
      </c>
      <c r="E85" s="261">
        <v>-5442.9</v>
      </c>
      <c r="F85" s="182">
        <v>-11503.33</v>
      </c>
      <c r="G85" s="182">
        <v>-6935</v>
      </c>
      <c r="H85" s="261">
        <v>-6743</v>
      </c>
      <c r="I85" s="261">
        <v>-6915</v>
      </c>
      <c r="J85" s="261">
        <v>-6935</v>
      </c>
      <c r="K85" s="261">
        <v>-7000</v>
      </c>
      <c r="L85" s="261">
        <v>-5657.93</v>
      </c>
      <c r="M85" s="261">
        <v>-3968.41</v>
      </c>
      <c r="N85" s="261">
        <v>-4142.96</v>
      </c>
      <c r="O85" s="261">
        <v>-7986.69</v>
      </c>
      <c r="P85" s="261"/>
      <c r="Q85" s="261">
        <f t="shared" si="9"/>
        <v>-80962.48000000001</v>
      </c>
    </row>
    <row r="86" spans="1:17" x14ac:dyDescent="0.25">
      <c r="A86" s="138">
        <f t="shared" si="10"/>
        <v>85</v>
      </c>
      <c r="B86" s="263"/>
      <c r="C86" s="264" t="s">
        <v>73</v>
      </c>
      <c r="D86" s="265">
        <v>-7732.26</v>
      </c>
      <c r="E86" s="265">
        <v>-5442.9</v>
      </c>
      <c r="F86" s="181">
        <v>-11503.33</v>
      </c>
      <c r="G86" s="181">
        <v>-6935</v>
      </c>
      <c r="H86" s="265">
        <v>-6743</v>
      </c>
      <c r="I86" s="265">
        <v>-6915</v>
      </c>
      <c r="J86" s="265">
        <v>-6935</v>
      </c>
      <c r="K86" s="265">
        <v>-7000</v>
      </c>
      <c r="L86" s="265">
        <v>-5657.93</v>
      </c>
      <c r="M86" s="265">
        <v>-3968.41</v>
      </c>
      <c r="N86" s="265">
        <v>-4142.96</v>
      </c>
      <c r="O86" s="265">
        <v>-7986.69</v>
      </c>
      <c r="P86" s="265"/>
      <c r="Q86" s="265">
        <f t="shared" si="9"/>
        <v>-80962.48000000001</v>
      </c>
    </row>
    <row r="87" spans="1:17" x14ac:dyDescent="0.25">
      <c r="A87" s="138">
        <f t="shared" si="10"/>
        <v>86</v>
      </c>
      <c r="B87" s="255" t="s">
        <v>214</v>
      </c>
      <c r="C87" s="259" t="s">
        <v>142</v>
      </c>
      <c r="D87" s="261">
        <v>3594.2645202324225</v>
      </c>
      <c r="E87" s="261">
        <v>11873.524520232422</v>
      </c>
      <c r="F87" s="182">
        <v>14293.574520232421</v>
      </c>
      <c r="G87" s="182">
        <v>10004.014520232422</v>
      </c>
      <c r="H87" s="261">
        <v>9735.014520232422</v>
      </c>
      <c r="I87" s="261">
        <v>9977.014520232422</v>
      </c>
      <c r="J87" s="261">
        <v>10005.014520232422</v>
      </c>
      <c r="K87" s="261">
        <v>10095.014520232422</v>
      </c>
      <c r="L87" s="261">
        <v>12284.134520232423</v>
      </c>
      <c r="M87" s="261">
        <v>-6216.2954797675784</v>
      </c>
      <c r="N87" s="261">
        <v>-3918.4454797675776</v>
      </c>
      <c r="O87" s="261">
        <v>25431.834520232424</v>
      </c>
      <c r="P87" s="261"/>
      <c r="Q87" s="261">
        <f t="shared" si="9"/>
        <v>107158.66424278906</v>
      </c>
    </row>
    <row r="88" spans="1:17" x14ac:dyDescent="0.25">
      <c r="A88" s="138">
        <f t="shared" si="10"/>
        <v>87</v>
      </c>
      <c r="B88" s="255" t="s">
        <v>215</v>
      </c>
      <c r="C88" s="259" t="s">
        <v>143</v>
      </c>
      <c r="D88" s="261">
        <v>3528.59</v>
      </c>
      <c r="E88" s="261">
        <v>4004.56</v>
      </c>
      <c r="F88" s="182">
        <v>4244.03</v>
      </c>
      <c r="G88" s="182">
        <v>2273</v>
      </c>
      <c r="H88" s="261">
        <v>2224</v>
      </c>
      <c r="I88" s="261">
        <v>2304</v>
      </c>
      <c r="J88" s="261">
        <v>2249</v>
      </c>
      <c r="K88" s="261">
        <v>2327</v>
      </c>
      <c r="L88" s="261">
        <v>2369.9299999999998</v>
      </c>
      <c r="M88" s="261">
        <v>2534.91</v>
      </c>
      <c r="N88" s="261">
        <v>2594.5300000000002</v>
      </c>
      <c r="O88" s="261">
        <v>2424.7600000000002</v>
      </c>
      <c r="P88" s="261"/>
      <c r="Q88" s="261">
        <f t="shared" si="9"/>
        <v>33078.31</v>
      </c>
    </row>
    <row r="89" spans="1:17" x14ac:dyDescent="0.25">
      <c r="A89" s="138">
        <f t="shared" si="10"/>
        <v>88</v>
      </c>
      <c r="B89" s="255" t="s">
        <v>216</v>
      </c>
      <c r="C89" s="259" t="s">
        <v>144</v>
      </c>
      <c r="D89" s="261">
        <v>3648.94</v>
      </c>
      <c r="E89" s="261">
        <v>42253.72</v>
      </c>
      <c r="F89" s="182">
        <v>-34739.17</v>
      </c>
      <c r="G89" s="182">
        <v>-9347</v>
      </c>
      <c r="H89" s="261">
        <v>-9087</v>
      </c>
      <c r="I89" s="261">
        <v>-9318</v>
      </c>
      <c r="J89" s="261">
        <v>-9348</v>
      </c>
      <c r="K89" s="261">
        <v>-9432</v>
      </c>
      <c r="L89" s="261">
        <v>-11825.55</v>
      </c>
      <c r="M89" s="261">
        <v>-10795.46</v>
      </c>
      <c r="N89" s="261">
        <v>-5996.17</v>
      </c>
      <c r="O89" s="261">
        <v>-1409.61</v>
      </c>
      <c r="P89" s="261"/>
      <c r="Q89" s="261">
        <f t="shared" si="9"/>
        <v>-65395.299999999996</v>
      </c>
    </row>
    <row r="90" spans="1:17" x14ac:dyDescent="0.25">
      <c r="A90" s="138">
        <v>89</v>
      </c>
      <c r="B90" s="185">
        <v>9889000</v>
      </c>
      <c r="C90" s="184" t="s">
        <v>145</v>
      </c>
      <c r="D90" s="261">
        <v>0</v>
      </c>
      <c r="E90" s="261">
        <v>0</v>
      </c>
      <c r="F90" s="182">
        <v>0</v>
      </c>
      <c r="G90" s="182">
        <v>1</v>
      </c>
      <c r="H90" s="261">
        <v>1</v>
      </c>
      <c r="I90" s="261">
        <v>1</v>
      </c>
      <c r="J90" s="261">
        <v>1</v>
      </c>
      <c r="K90" s="261">
        <v>1</v>
      </c>
      <c r="L90" s="261">
        <v>0</v>
      </c>
      <c r="M90" s="261">
        <v>0</v>
      </c>
      <c r="N90" s="261">
        <v>0</v>
      </c>
      <c r="O90" s="261">
        <v>0</v>
      </c>
      <c r="P90" s="261"/>
      <c r="Q90" s="261">
        <f t="shared" si="9"/>
        <v>5</v>
      </c>
    </row>
    <row r="91" spans="1:17" x14ac:dyDescent="0.25">
      <c r="A91" s="138">
        <v>90</v>
      </c>
      <c r="B91" s="255" t="s">
        <v>217</v>
      </c>
      <c r="C91" s="259" t="s">
        <v>146</v>
      </c>
      <c r="D91" s="261">
        <v>2767.95</v>
      </c>
      <c r="E91" s="261">
        <v>7975.94</v>
      </c>
      <c r="F91" s="182">
        <v>10447.709999999999</v>
      </c>
      <c r="G91" s="182">
        <v>3816</v>
      </c>
      <c r="H91" s="261">
        <v>3729</v>
      </c>
      <c r="I91" s="261">
        <v>3853</v>
      </c>
      <c r="J91" s="261">
        <v>3786</v>
      </c>
      <c r="K91" s="261">
        <v>3893</v>
      </c>
      <c r="L91" s="261">
        <v>2718.94</v>
      </c>
      <c r="M91" s="261">
        <v>2929.35</v>
      </c>
      <c r="N91" s="261">
        <v>878.81</v>
      </c>
      <c r="O91" s="261">
        <v>3658.15</v>
      </c>
      <c r="P91" s="261"/>
      <c r="Q91" s="261">
        <f t="shared" si="9"/>
        <v>50453.85</v>
      </c>
    </row>
    <row r="92" spans="1:17" x14ac:dyDescent="0.25">
      <c r="A92" s="138">
        <f t="shared" ref="A92:A109" si="11">1+A91</f>
        <v>91</v>
      </c>
      <c r="B92" s="255" t="s">
        <v>218</v>
      </c>
      <c r="C92" s="259" t="s">
        <v>147</v>
      </c>
      <c r="D92" s="261">
        <v>4329.72</v>
      </c>
      <c r="E92" s="261">
        <v>4542.78</v>
      </c>
      <c r="F92" s="182">
        <v>8497.9500000000007</v>
      </c>
      <c r="G92" s="182">
        <v>16165</v>
      </c>
      <c r="H92" s="261">
        <v>15718</v>
      </c>
      <c r="I92" s="261">
        <v>16120</v>
      </c>
      <c r="J92" s="261">
        <v>16165</v>
      </c>
      <c r="K92" s="261">
        <v>16317</v>
      </c>
      <c r="L92" s="261">
        <v>13572.89</v>
      </c>
      <c r="M92" s="261">
        <v>11609.46</v>
      </c>
      <c r="N92" s="261">
        <v>22857.64</v>
      </c>
      <c r="O92" s="261">
        <v>31707.02</v>
      </c>
      <c r="P92" s="261"/>
      <c r="Q92" s="261">
        <f t="shared" si="9"/>
        <v>177602.46</v>
      </c>
    </row>
    <row r="93" spans="1:17" x14ac:dyDescent="0.25">
      <c r="A93" s="138">
        <f t="shared" si="11"/>
        <v>92</v>
      </c>
      <c r="B93" s="255" t="s">
        <v>219</v>
      </c>
      <c r="C93" s="259" t="s">
        <v>148</v>
      </c>
      <c r="D93" s="261">
        <v>10537.95</v>
      </c>
      <c r="E93" s="261">
        <v>8501.08</v>
      </c>
      <c r="F93" s="182">
        <v>50148.55</v>
      </c>
      <c r="G93" s="182">
        <v>12747</v>
      </c>
      <c r="H93" s="261">
        <v>12399</v>
      </c>
      <c r="I93" s="261">
        <v>12721</v>
      </c>
      <c r="J93" s="261">
        <v>12742</v>
      </c>
      <c r="K93" s="261">
        <v>12875</v>
      </c>
      <c r="L93" s="261">
        <v>18825.3</v>
      </c>
      <c r="M93" s="261">
        <v>12338.97</v>
      </c>
      <c r="N93" s="261">
        <v>17223.82</v>
      </c>
      <c r="O93" s="261">
        <v>6973.34</v>
      </c>
      <c r="P93" s="261"/>
      <c r="Q93" s="261">
        <f t="shared" si="9"/>
        <v>188033.01</v>
      </c>
    </row>
    <row r="94" spans="1:17" x14ac:dyDescent="0.25">
      <c r="A94" s="138">
        <f t="shared" si="11"/>
        <v>93</v>
      </c>
      <c r="B94" s="263"/>
      <c r="C94" s="264" t="s">
        <v>74</v>
      </c>
      <c r="D94" s="265">
        <v>28407.414520232425</v>
      </c>
      <c r="E94" s="265">
        <v>79151.604520232417</v>
      </c>
      <c r="F94" s="181">
        <v>52892.644520232425</v>
      </c>
      <c r="G94" s="181">
        <v>35659.01452023242</v>
      </c>
      <c r="H94" s="265">
        <v>34719.01452023242</v>
      </c>
      <c r="I94" s="265">
        <v>35658.01452023242</v>
      </c>
      <c r="J94" s="265">
        <v>35600.01452023242</v>
      </c>
      <c r="K94" s="265">
        <v>36076.01452023242</v>
      </c>
      <c r="L94" s="265">
        <v>37945.644520232425</v>
      </c>
      <c r="M94" s="265">
        <v>12400.934520232422</v>
      </c>
      <c r="N94" s="265">
        <v>33640.184520232418</v>
      </c>
      <c r="O94" s="265">
        <v>68785.494520232416</v>
      </c>
      <c r="P94" s="265"/>
      <c r="Q94" s="265">
        <f t="shared" si="9"/>
        <v>490935.99424278922</v>
      </c>
    </row>
    <row r="95" spans="1:17" x14ac:dyDescent="0.25">
      <c r="A95" s="138">
        <f t="shared" si="11"/>
        <v>94</v>
      </c>
      <c r="B95" s="255" t="s">
        <v>220</v>
      </c>
      <c r="C95" s="259" t="s">
        <v>149</v>
      </c>
      <c r="D95" s="261">
        <v>6333.28</v>
      </c>
      <c r="E95" s="261">
        <v>8742.82</v>
      </c>
      <c r="F95" s="182">
        <v>2776.15</v>
      </c>
      <c r="G95" s="182">
        <v>6173</v>
      </c>
      <c r="H95" s="261">
        <v>6002</v>
      </c>
      <c r="I95" s="261">
        <v>6157</v>
      </c>
      <c r="J95" s="261">
        <v>6173</v>
      </c>
      <c r="K95" s="261">
        <v>6232</v>
      </c>
      <c r="L95" s="261">
        <v>1989.78</v>
      </c>
      <c r="M95" s="261">
        <v>1459.57</v>
      </c>
      <c r="N95" s="261">
        <v>3707.48</v>
      </c>
      <c r="O95" s="261">
        <v>1221.83</v>
      </c>
      <c r="P95" s="261"/>
      <c r="Q95" s="261">
        <f t="shared" si="9"/>
        <v>56967.91</v>
      </c>
    </row>
    <row r="96" spans="1:17" x14ac:dyDescent="0.25">
      <c r="A96" s="138">
        <f t="shared" si="11"/>
        <v>95</v>
      </c>
      <c r="B96" s="263"/>
      <c r="C96" s="264" t="s">
        <v>75</v>
      </c>
      <c r="D96" s="265">
        <v>6333.28</v>
      </c>
      <c r="E96" s="265">
        <v>8742.82</v>
      </c>
      <c r="F96" s="181">
        <v>2776.15</v>
      </c>
      <c r="G96" s="181">
        <v>6173</v>
      </c>
      <c r="H96" s="265">
        <v>6002</v>
      </c>
      <c r="I96" s="265">
        <v>6157</v>
      </c>
      <c r="J96" s="265">
        <v>6173</v>
      </c>
      <c r="K96" s="265">
        <v>6232</v>
      </c>
      <c r="L96" s="265">
        <v>1989.78</v>
      </c>
      <c r="M96" s="265">
        <v>1459.57</v>
      </c>
      <c r="N96" s="265">
        <v>3707.48</v>
      </c>
      <c r="O96" s="265">
        <v>1221.83</v>
      </c>
      <c r="P96" s="265"/>
      <c r="Q96" s="265">
        <f t="shared" si="9"/>
        <v>56967.91</v>
      </c>
    </row>
    <row r="97" spans="1:23" x14ac:dyDescent="0.25">
      <c r="A97" s="138">
        <f t="shared" si="11"/>
        <v>96</v>
      </c>
      <c r="B97" s="263"/>
      <c r="C97" s="264" t="s">
        <v>76</v>
      </c>
      <c r="D97" s="265">
        <v>33644.60561145925</v>
      </c>
      <c r="E97" s="265">
        <v>83721.465611459265</v>
      </c>
      <c r="F97" s="181">
        <v>48398.915611459248</v>
      </c>
      <c r="G97" s="181">
        <v>42319.935611459245</v>
      </c>
      <c r="H97" s="265">
        <v>41198.935611459245</v>
      </c>
      <c r="I97" s="265">
        <v>42301.935611459245</v>
      </c>
      <c r="J97" s="265">
        <v>42261.935611459245</v>
      </c>
      <c r="K97" s="265">
        <v>42797.935611459245</v>
      </c>
      <c r="L97" s="265">
        <v>39297.42561145925</v>
      </c>
      <c r="M97" s="265">
        <v>13023.275611459248</v>
      </c>
      <c r="N97" s="265">
        <v>37522.525611459248</v>
      </c>
      <c r="O97" s="265">
        <v>65330.635611459242</v>
      </c>
      <c r="P97" s="265"/>
      <c r="Q97" s="265">
        <f t="shared" si="9"/>
        <v>531819.52733751107</v>
      </c>
      <c r="R97" s="180">
        <f>+Q97+R69</f>
        <v>16006950.289243706</v>
      </c>
      <c r="S97" s="69">
        <v>16006950</v>
      </c>
      <c r="T97" s="66">
        <f>+R97-S97</f>
        <v>0.28924370557069778</v>
      </c>
      <c r="W97" s="68">
        <v>5291639</v>
      </c>
    </row>
    <row r="98" spans="1:23" x14ac:dyDescent="0.25">
      <c r="A98" s="138">
        <f t="shared" si="11"/>
        <v>97</v>
      </c>
      <c r="B98" s="255" t="s">
        <v>221</v>
      </c>
      <c r="C98" s="259" t="s">
        <v>150</v>
      </c>
      <c r="D98" s="261">
        <v>778311.09333333338</v>
      </c>
      <c r="E98" s="261">
        <v>778748.02333333332</v>
      </c>
      <c r="F98" s="182">
        <v>780020.47333333339</v>
      </c>
      <c r="G98" s="182">
        <v>807766.58333333337</v>
      </c>
      <c r="H98" s="261">
        <v>807875.58333333337</v>
      </c>
      <c r="I98" s="261">
        <v>808173.58333333337</v>
      </c>
      <c r="J98" s="261">
        <v>808332.58333333337</v>
      </c>
      <c r="K98" s="261">
        <v>808735.58333333337</v>
      </c>
      <c r="L98" s="261">
        <v>767312.14333333343</v>
      </c>
      <c r="M98" s="261">
        <v>773477.85333333339</v>
      </c>
      <c r="N98" s="261">
        <v>775865.02333333332</v>
      </c>
      <c r="O98" s="261">
        <v>778633.18333333335</v>
      </c>
      <c r="P98" s="261"/>
      <c r="Q98" s="261">
        <f t="shared" si="9"/>
        <v>9473251.709999999</v>
      </c>
      <c r="W98" s="68">
        <v>966765</v>
      </c>
    </row>
    <row r="99" spans="1:23" x14ac:dyDescent="0.25">
      <c r="A99" s="138">
        <f t="shared" si="11"/>
        <v>98</v>
      </c>
      <c r="B99" s="263"/>
      <c r="C99" s="264" t="s">
        <v>78</v>
      </c>
      <c r="D99" s="265">
        <v>778311.09333333338</v>
      </c>
      <c r="E99" s="265">
        <v>778748.02333333332</v>
      </c>
      <c r="F99" s="181">
        <v>780020.47333333339</v>
      </c>
      <c r="G99" s="181">
        <v>807766.58333333337</v>
      </c>
      <c r="H99" s="265">
        <v>807875.58333333337</v>
      </c>
      <c r="I99" s="265">
        <v>808173.58333333337</v>
      </c>
      <c r="J99" s="265">
        <v>808332.58333333337</v>
      </c>
      <c r="K99" s="265">
        <v>808735.58333333337</v>
      </c>
      <c r="L99" s="265">
        <v>767312.14333333343</v>
      </c>
      <c r="M99" s="265">
        <v>773477.85333333339</v>
      </c>
      <c r="N99" s="265">
        <v>775865.02333333332</v>
      </c>
      <c r="O99" s="265">
        <v>778633.18333333335</v>
      </c>
      <c r="P99" s="265"/>
      <c r="Q99" s="265">
        <f t="shared" si="9"/>
        <v>9473251.709999999</v>
      </c>
      <c r="W99" s="68">
        <f>W98+W97</f>
        <v>6258404</v>
      </c>
    </row>
    <row r="100" spans="1:23" x14ac:dyDescent="0.25">
      <c r="A100" s="138">
        <f t="shared" si="11"/>
        <v>99</v>
      </c>
      <c r="B100" s="255" t="s">
        <v>222</v>
      </c>
      <c r="C100" s="259" t="s">
        <v>151</v>
      </c>
      <c r="D100" s="261">
        <v>32931.07</v>
      </c>
      <c r="E100" s="261">
        <v>32935.74</v>
      </c>
      <c r="F100" s="182">
        <v>33584.589999999997</v>
      </c>
      <c r="G100" s="182">
        <v>37306</v>
      </c>
      <c r="H100" s="261">
        <v>37331</v>
      </c>
      <c r="I100" s="261">
        <v>37331</v>
      </c>
      <c r="J100" s="261">
        <v>37383</v>
      </c>
      <c r="K100" s="261">
        <v>37395</v>
      </c>
      <c r="L100" s="261">
        <v>31262.720000000001</v>
      </c>
      <c r="M100" s="261">
        <v>31129.02</v>
      </c>
      <c r="N100" s="261">
        <v>31496.3</v>
      </c>
      <c r="O100" s="261">
        <v>33907.53</v>
      </c>
      <c r="P100" s="261"/>
      <c r="Q100" s="261">
        <f t="shared" si="9"/>
        <v>413992.97</v>
      </c>
      <c r="W100" s="68">
        <f>W99*0.2495</f>
        <v>1561471.798</v>
      </c>
    </row>
    <row r="101" spans="1:23" x14ac:dyDescent="0.25">
      <c r="A101" s="138">
        <f t="shared" si="11"/>
        <v>100</v>
      </c>
      <c r="B101" s="255" t="s">
        <v>223</v>
      </c>
      <c r="C101" s="259" t="s">
        <v>152</v>
      </c>
      <c r="D101" s="261">
        <v>1326.44</v>
      </c>
      <c r="E101" s="261">
        <v>1326.45</v>
      </c>
      <c r="F101" s="182">
        <v>1326.44</v>
      </c>
      <c r="G101" s="182">
        <v>1300</v>
      </c>
      <c r="H101" s="261">
        <v>1300</v>
      </c>
      <c r="I101" s="261">
        <v>1300</v>
      </c>
      <c r="J101" s="261">
        <v>1300</v>
      </c>
      <c r="K101" s="261">
        <v>1300</v>
      </c>
      <c r="L101" s="261">
        <v>1326.45</v>
      </c>
      <c r="M101" s="261">
        <v>1326.44</v>
      </c>
      <c r="N101" s="261">
        <v>1326.45</v>
      </c>
      <c r="O101" s="261">
        <v>1326.44</v>
      </c>
      <c r="P101" s="261"/>
      <c r="Q101" s="261">
        <f t="shared" si="9"/>
        <v>15785.110000000002</v>
      </c>
      <c r="W101" s="68">
        <f>W99-W100</f>
        <v>4696932.2019999996</v>
      </c>
    </row>
    <row r="102" spans="1:23" x14ac:dyDescent="0.25">
      <c r="A102" s="138">
        <f t="shared" si="11"/>
        <v>101</v>
      </c>
      <c r="B102" s="263"/>
      <c r="C102" s="264" t="s">
        <v>79</v>
      </c>
      <c r="D102" s="265">
        <v>34257.51</v>
      </c>
      <c r="E102" s="265">
        <v>34262.189999999995</v>
      </c>
      <c r="F102" s="181">
        <v>34911.03</v>
      </c>
      <c r="G102" s="181">
        <v>38606</v>
      </c>
      <c r="H102" s="265">
        <v>38631</v>
      </c>
      <c r="I102" s="265">
        <v>38631</v>
      </c>
      <c r="J102" s="265">
        <v>38683</v>
      </c>
      <c r="K102" s="265">
        <v>38695</v>
      </c>
      <c r="L102" s="265">
        <v>32589.170000000002</v>
      </c>
      <c r="M102" s="265">
        <v>32455.46</v>
      </c>
      <c r="N102" s="265">
        <v>32822.75</v>
      </c>
      <c r="O102" s="265">
        <v>35233.97</v>
      </c>
      <c r="P102" s="265"/>
      <c r="Q102" s="265">
        <f t="shared" si="9"/>
        <v>429778.07999999996</v>
      </c>
    </row>
    <row r="103" spans="1:23" x14ac:dyDescent="0.25">
      <c r="A103" s="138">
        <f t="shared" si="11"/>
        <v>102</v>
      </c>
      <c r="B103" s="255" t="s">
        <v>224</v>
      </c>
      <c r="C103" s="259" t="s">
        <v>153</v>
      </c>
      <c r="D103" s="261">
        <v>156145.33800066856</v>
      </c>
      <c r="E103" s="261">
        <v>343126.4380006686</v>
      </c>
      <c r="F103" s="182">
        <v>325718.79800066858</v>
      </c>
      <c r="G103" s="182">
        <v>355018.9380006686</v>
      </c>
      <c r="H103" s="261">
        <v>351867.9380006686</v>
      </c>
      <c r="I103" s="261">
        <v>354407.9380006686</v>
      </c>
      <c r="J103" s="261">
        <v>354760.9380006686</v>
      </c>
      <c r="K103" s="261">
        <v>355871.9380006686</v>
      </c>
      <c r="L103" s="261">
        <v>326807.6280006686</v>
      </c>
      <c r="M103" s="261">
        <v>325453.19800066861</v>
      </c>
      <c r="N103" s="261">
        <v>318251.77800066862</v>
      </c>
      <c r="O103" s="261">
        <v>325920.78800066857</v>
      </c>
      <c r="P103" s="261"/>
      <c r="Q103" s="261">
        <f t="shared" si="9"/>
        <v>3893351.6560080233</v>
      </c>
      <c r="W103" s="68">
        <f>966765/6258404</f>
        <v>0.15447468715666166</v>
      </c>
    </row>
    <row r="104" spans="1:23" x14ac:dyDescent="0.25">
      <c r="A104" s="138">
        <f t="shared" si="11"/>
        <v>103</v>
      </c>
      <c r="B104" s="263"/>
      <c r="C104" s="264" t="s">
        <v>80</v>
      </c>
      <c r="D104" s="265">
        <v>156145.33800066856</v>
      </c>
      <c r="E104" s="265">
        <v>343126.4380006686</v>
      </c>
      <c r="F104" s="181">
        <v>325718.79800066858</v>
      </c>
      <c r="G104" s="181">
        <v>355018.9380006686</v>
      </c>
      <c r="H104" s="265">
        <v>351867.9380006686</v>
      </c>
      <c r="I104" s="265">
        <v>354407.9380006686</v>
      </c>
      <c r="J104" s="265">
        <v>354760.9380006686</v>
      </c>
      <c r="K104" s="265">
        <v>355871.9380006686</v>
      </c>
      <c r="L104" s="265">
        <v>326807.6280006686</v>
      </c>
      <c r="M104" s="265">
        <v>325453.19800066861</v>
      </c>
      <c r="N104" s="265">
        <v>318251.77800066862</v>
      </c>
      <c r="O104" s="265">
        <v>325920.78800066857</v>
      </c>
      <c r="P104" s="265"/>
      <c r="Q104" s="265">
        <f t="shared" si="9"/>
        <v>3893351.6560080233</v>
      </c>
    </row>
    <row r="105" spans="1:23" x14ac:dyDescent="0.25">
      <c r="A105" s="138">
        <f t="shared" si="11"/>
        <v>104</v>
      </c>
      <c r="B105" s="255" t="s">
        <v>225</v>
      </c>
      <c r="C105" s="259" t="s">
        <v>158</v>
      </c>
      <c r="D105" s="261">
        <v>289712.98670641682</v>
      </c>
      <c r="E105" s="261">
        <v>279084.98670641682</v>
      </c>
      <c r="F105" s="182">
        <v>76529.98670641685</v>
      </c>
      <c r="G105" s="182">
        <v>-50571.01329358315</v>
      </c>
      <c r="H105" s="182">
        <v>-130944.01329358315</v>
      </c>
      <c r="I105" s="182">
        <v>-138949.01329358315</v>
      </c>
      <c r="J105" s="261">
        <v>-152117.01329358315</v>
      </c>
      <c r="K105" s="261">
        <v>-149491.01329358315</v>
      </c>
      <c r="L105" s="261">
        <v>-79406.01329358315</v>
      </c>
      <c r="M105" s="261">
        <v>-33636.01329358315</v>
      </c>
      <c r="N105" s="261">
        <v>49502.98670641685</v>
      </c>
      <c r="O105" s="261">
        <v>273631.98670641682</v>
      </c>
      <c r="P105" s="261"/>
      <c r="Q105" s="261">
        <f t="shared" si="9"/>
        <v>233348.840477002</v>
      </c>
      <c r="R105" s="183"/>
    </row>
    <row r="106" spans="1:23" x14ac:dyDescent="0.25">
      <c r="A106" s="138">
        <f t="shared" si="11"/>
        <v>105</v>
      </c>
      <c r="B106" s="263"/>
      <c r="C106" s="264" t="s">
        <v>81</v>
      </c>
      <c r="D106" s="265">
        <v>289712.98670641682</v>
      </c>
      <c r="E106" s="265">
        <v>279084.98670641682</v>
      </c>
      <c r="F106" s="265">
        <v>76529.98670641685</v>
      </c>
      <c r="G106" s="265">
        <v>-50571.01329358315</v>
      </c>
      <c r="H106" s="265">
        <v>-130944.01329358315</v>
      </c>
      <c r="I106" s="265">
        <v>-138949.01329358315</v>
      </c>
      <c r="J106" s="265">
        <v>-152117.01329358315</v>
      </c>
      <c r="K106" s="265">
        <v>-149491.01329358315</v>
      </c>
      <c r="L106" s="265">
        <v>-79406.01329358315</v>
      </c>
      <c r="M106" s="265">
        <v>-33636.01329358315</v>
      </c>
      <c r="N106" s="265">
        <v>49502.98670641685</v>
      </c>
      <c r="O106" s="265">
        <v>273631.98670641682</v>
      </c>
      <c r="P106" s="265"/>
      <c r="Q106" s="265">
        <f t="shared" si="9"/>
        <v>233348.840477002</v>
      </c>
      <c r="R106" s="183"/>
    </row>
    <row r="107" spans="1:23" x14ac:dyDescent="0.25">
      <c r="A107" s="138">
        <f t="shared" si="11"/>
        <v>106</v>
      </c>
      <c r="B107" s="255" t="s">
        <v>226</v>
      </c>
      <c r="C107" s="259" t="s">
        <v>159</v>
      </c>
      <c r="D107" s="261">
        <v>0</v>
      </c>
      <c r="E107" s="261">
        <v>0</v>
      </c>
      <c r="F107" s="182">
        <v>0</v>
      </c>
      <c r="G107" s="182">
        <v>0</v>
      </c>
      <c r="H107" s="182">
        <v>0</v>
      </c>
      <c r="I107" s="182">
        <v>0</v>
      </c>
      <c r="J107" s="261">
        <v>0</v>
      </c>
      <c r="K107" s="261">
        <v>0</v>
      </c>
      <c r="L107" s="261">
        <v>0</v>
      </c>
      <c r="M107" s="261">
        <v>0</v>
      </c>
      <c r="N107" s="261">
        <v>0</v>
      </c>
      <c r="O107" s="261">
        <v>0</v>
      </c>
      <c r="P107" s="261"/>
      <c r="Q107" s="261">
        <f t="shared" si="9"/>
        <v>0</v>
      </c>
    </row>
    <row r="108" spans="1:23" x14ac:dyDescent="0.25">
      <c r="A108" s="138">
        <f t="shared" si="11"/>
        <v>107</v>
      </c>
      <c r="B108" s="263"/>
      <c r="C108" s="264" t="s">
        <v>82</v>
      </c>
      <c r="D108" s="265">
        <v>0</v>
      </c>
      <c r="E108" s="265">
        <v>0</v>
      </c>
      <c r="F108" s="181">
        <v>0</v>
      </c>
      <c r="G108" s="181">
        <v>0</v>
      </c>
      <c r="H108" s="181">
        <v>0</v>
      </c>
      <c r="I108" s="181">
        <v>0</v>
      </c>
      <c r="J108" s="265">
        <v>0</v>
      </c>
      <c r="K108" s="265">
        <v>0</v>
      </c>
      <c r="L108" s="265">
        <v>0</v>
      </c>
      <c r="M108" s="265">
        <v>0</v>
      </c>
      <c r="N108" s="265">
        <v>0</v>
      </c>
      <c r="O108" s="265">
        <v>0</v>
      </c>
      <c r="P108" s="265"/>
      <c r="Q108" s="265">
        <f t="shared" si="9"/>
        <v>0</v>
      </c>
    </row>
    <row r="109" spans="1:23" x14ac:dyDescent="0.25">
      <c r="A109" s="138">
        <f t="shared" si="11"/>
        <v>108</v>
      </c>
      <c r="B109" s="263"/>
      <c r="C109" s="264" t="s">
        <v>83</v>
      </c>
      <c r="D109" s="265">
        <v>4894887.2355107274</v>
      </c>
      <c r="E109" s="265">
        <v>5595962.6355107278</v>
      </c>
      <c r="F109" s="265">
        <v>4445257.0555107277</v>
      </c>
      <c r="G109" s="265">
        <v>3798278.7055107281</v>
      </c>
      <c r="H109" s="265">
        <v>3007173.7055107281</v>
      </c>
      <c r="I109" s="265">
        <v>3083722.7055107281</v>
      </c>
      <c r="J109" s="265">
        <v>3019733.7055107281</v>
      </c>
      <c r="K109" s="265">
        <v>3021393.7055107281</v>
      </c>
      <c r="L109" s="265">
        <v>2662166.4255107283</v>
      </c>
      <c r="M109" s="265">
        <v>2953540.4455107283</v>
      </c>
      <c r="N109" s="265">
        <v>3531599.2555107279</v>
      </c>
      <c r="O109" s="265">
        <v>5844937.0455107279</v>
      </c>
      <c r="P109" s="265"/>
      <c r="Q109" s="265">
        <f>Q69+Q97+Q99+Q102+Q104+Q106+Q108</f>
        <v>45858563.626128726</v>
      </c>
      <c r="W109" s="68">
        <v>10311593</v>
      </c>
    </row>
    <row r="110" spans="1:23" x14ac:dyDescent="0.25">
      <c r="A110" s="138">
        <v>109</v>
      </c>
      <c r="B110" s="263"/>
      <c r="C110" s="264" t="s">
        <v>84</v>
      </c>
      <c r="D110" s="265">
        <v>-1799648.4462898318</v>
      </c>
      <c r="E110" s="265">
        <v>-1740499.6262898305</v>
      </c>
      <c r="F110" s="265">
        <v>-613116.30628983211</v>
      </c>
      <c r="G110" s="265">
        <v>94299.193710168358</v>
      </c>
      <c r="H110" s="265">
        <v>541637.19371016882</v>
      </c>
      <c r="I110" s="265">
        <v>586188.19371016882</v>
      </c>
      <c r="J110" s="265">
        <v>659480.19371016882</v>
      </c>
      <c r="K110" s="265">
        <v>644863.19371016882</v>
      </c>
      <c r="L110" s="265">
        <v>343948.39371016901</v>
      </c>
      <c r="M110" s="265">
        <v>32910.583710168954</v>
      </c>
      <c r="N110" s="265">
        <v>-462695.73628983134</v>
      </c>
      <c r="O110" s="265">
        <v>-1743015.0862898305</v>
      </c>
      <c r="P110" s="265"/>
      <c r="Q110" s="265">
        <f>SUM(D110:O110)</f>
        <v>-3455648.2554779747</v>
      </c>
      <c r="W110" s="68">
        <v>2512574</v>
      </c>
    </row>
    <row r="111" spans="1:23" x14ac:dyDescent="0.25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W111" s="68">
        <f>W110/W109</f>
        <v>0.2436649700972488</v>
      </c>
    </row>
    <row r="112" spans="1:23" x14ac:dyDescent="0.25">
      <c r="C112" s="68" t="s">
        <v>227</v>
      </c>
      <c r="D112" s="180">
        <f t="shared" ref="D112:O112" si="12">D108+D106</f>
        <v>289712.98670641682</v>
      </c>
      <c r="E112" s="180">
        <f t="shared" si="12"/>
        <v>279084.98670641682</v>
      </c>
      <c r="F112" s="180">
        <f t="shared" si="12"/>
        <v>76529.98670641685</v>
      </c>
      <c r="G112" s="180">
        <f t="shared" si="12"/>
        <v>-50571.01329358315</v>
      </c>
      <c r="H112" s="180">
        <f t="shared" si="12"/>
        <v>-130944.01329358315</v>
      </c>
      <c r="I112" s="180">
        <f t="shared" si="12"/>
        <v>-138949.01329358315</v>
      </c>
      <c r="J112" s="180">
        <f t="shared" si="12"/>
        <v>-152117.01329358315</v>
      </c>
      <c r="K112" s="180">
        <f t="shared" si="12"/>
        <v>-149491.01329358315</v>
      </c>
      <c r="L112" s="180">
        <f t="shared" si="12"/>
        <v>-79406.01329358315</v>
      </c>
      <c r="M112" s="180">
        <f t="shared" si="12"/>
        <v>-33636.01329358315</v>
      </c>
      <c r="N112" s="180">
        <f t="shared" si="12"/>
        <v>49502.98670641685</v>
      </c>
      <c r="O112" s="180">
        <f t="shared" si="12"/>
        <v>273631.98670641682</v>
      </c>
      <c r="P112" s="180"/>
      <c r="Q112" s="180">
        <f>Q108+Q106</f>
        <v>233348.840477002</v>
      </c>
    </row>
    <row r="114" spans="3:19" x14ac:dyDescent="0.25">
      <c r="C114" s="68" t="s">
        <v>228</v>
      </c>
      <c r="D114" s="180">
        <f t="shared" ref="D114:O114" si="13">D110-D112</f>
        <v>-2089361.4329962486</v>
      </c>
      <c r="E114" s="180">
        <f t="shared" si="13"/>
        <v>-2019584.6129962474</v>
      </c>
      <c r="F114" s="180">
        <f t="shared" si="13"/>
        <v>-689646.29299624893</v>
      </c>
      <c r="G114" s="180">
        <f t="shared" si="13"/>
        <v>144870.20700375151</v>
      </c>
      <c r="H114" s="180">
        <f t="shared" si="13"/>
        <v>672581.207003752</v>
      </c>
      <c r="I114" s="180">
        <f t="shared" si="13"/>
        <v>725137.207003752</v>
      </c>
      <c r="J114" s="180">
        <f t="shared" si="13"/>
        <v>811597.207003752</v>
      </c>
      <c r="K114" s="180">
        <f t="shared" si="13"/>
        <v>794354.207003752</v>
      </c>
      <c r="L114" s="180">
        <f t="shared" si="13"/>
        <v>423354.40700375219</v>
      </c>
      <c r="M114" s="180">
        <f t="shared" si="13"/>
        <v>66546.597003752104</v>
      </c>
      <c r="N114" s="180">
        <f t="shared" si="13"/>
        <v>-512198.72299624817</v>
      </c>
      <c r="O114" s="180">
        <f t="shared" si="13"/>
        <v>-2016647.0729962473</v>
      </c>
      <c r="P114" s="180"/>
      <c r="Q114" s="180">
        <f>Q110-Q112</f>
        <v>-3688997.0959549765</v>
      </c>
    </row>
    <row r="116" spans="3:19" x14ac:dyDescent="0.25">
      <c r="D116" s="70">
        <f t="shared" ref="D116:O116" si="14">D114/$Q114*$Q116</f>
        <v>547553.02138499462</v>
      </c>
      <c r="E116" s="70">
        <f t="shared" si="14"/>
        <v>529266.80818594678</v>
      </c>
      <c r="F116" s="70">
        <f t="shared" si="14"/>
        <v>180733.64687101284</v>
      </c>
      <c r="G116" s="70">
        <f t="shared" si="14"/>
        <v>-37965.724024980685</v>
      </c>
      <c r="H116" s="70">
        <f t="shared" si="14"/>
        <v>-176261.44821365245</v>
      </c>
      <c r="I116" s="70">
        <f t="shared" si="14"/>
        <v>-190034.64998594791</v>
      </c>
      <c r="J116" s="70">
        <f t="shared" si="14"/>
        <v>-212692.9768227062</v>
      </c>
      <c r="K116" s="70">
        <f t="shared" si="14"/>
        <v>-208174.15274629835</v>
      </c>
      <c r="L116" s="70">
        <f t="shared" si="14"/>
        <v>-110947.28801379836</v>
      </c>
      <c r="M116" s="70">
        <f t="shared" si="14"/>
        <v>-17439.677825411221</v>
      </c>
      <c r="N116" s="70">
        <f t="shared" si="14"/>
        <v>134230.46577630361</v>
      </c>
      <c r="O116" s="70">
        <f t="shared" si="14"/>
        <v>528496.97541453748</v>
      </c>
      <c r="P116" s="179"/>
      <c r="Q116" s="179">
        <v>966765</v>
      </c>
      <c r="R116" s="70">
        <f>SUM(D116:O116)</f>
        <v>966765.00000000012</v>
      </c>
      <c r="S116" s="69">
        <f>R116/Q114</f>
        <v>-0.26206716211841641</v>
      </c>
    </row>
    <row r="118" spans="3:19" x14ac:dyDescent="0.25">
      <c r="D118" s="70">
        <f t="shared" ref="D118:O118" si="15">D114+D116</f>
        <v>-1541808.4116112539</v>
      </c>
      <c r="E118" s="70">
        <f t="shared" si="15"/>
        <v>-1490317.8048103005</v>
      </c>
      <c r="F118" s="70">
        <f t="shared" si="15"/>
        <v>-508912.64612523606</v>
      </c>
      <c r="G118" s="70">
        <f t="shared" si="15"/>
        <v>106904.48297877083</v>
      </c>
      <c r="H118" s="70">
        <f t="shared" si="15"/>
        <v>496319.75879009953</v>
      </c>
      <c r="I118" s="70">
        <f t="shared" si="15"/>
        <v>535102.55701780412</v>
      </c>
      <c r="J118" s="70">
        <f t="shared" si="15"/>
        <v>598904.23018104583</v>
      </c>
      <c r="K118" s="70">
        <f t="shared" si="15"/>
        <v>586180.05425745365</v>
      </c>
      <c r="L118" s="70">
        <f t="shared" si="15"/>
        <v>312407.11898995383</v>
      </c>
      <c r="M118" s="70">
        <f t="shared" si="15"/>
        <v>49106.919178340882</v>
      </c>
      <c r="N118" s="70">
        <f t="shared" si="15"/>
        <v>-377968.25721994456</v>
      </c>
      <c r="O118" s="70">
        <f t="shared" si="15"/>
        <v>-1488150.0975817097</v>
      </c>
      <c r="P118" s="70"/>
      <c r="Q118" s="70">
        <f>Q114+Q116</f>
        <v>-2722232.0959549765</v>
      </c>
    </row>
    <row r="120" spans="3:19" x14ac:dyDescent="0.25">
      <c r="Q120" s="68">
        <f>-5291639</f>
        <v>-5291639</v>
      </c>
    </row>
    <row r="122" spans="3:19" x14ac:dyDescent="0.25">
      <c r="Q122" s="70">
        <f>Q120-Q118</f>
        <v>-2569406.9040450235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2"/>
  <sheetViews>
    <sheetView topLeftCell="A47" workbookViewId="0">
      <selection activeCell="D57" sqref="D57"/>
    </sheetView>
  </sheetViews>
  <sheetFormatPr defaultColWidth="9.140625" defaultRowHeight="15" x14ac:dyDescent="0.25"/>
  <cols>
    <col min="1" max="1" width="9.140625" style="68"/>
    <col min="2" max="2" width="13.28515625" style="68" customWidth="1"/>
    <col min="3" max="3" width="56.85546875" style="68" bestFit="1" customWidth="1"/>
    <col min="4" max="4" width="16.5703125" style="68" bestFit="1" customWidth="1"/>
    <col min="5" max="5" width="20.7109375" style="68" bestFit="1" customWidth="1"/>
    <col min="6" max="16384" width="9.140625" style="68"/>
  </cols>
  <sheetData>
    <row r="1" spans="1:5" ht="28.5" x14ac:dyDescent="0.35">
      <c r="A1" s="149" t="s">
        <v>0</v>
      </c>
      <c r="B1" s="267" t="s">
        <v>85</v>
      </c>
      <c r="C1" s="268" t="s">
        <v>162</v>
      </c>
      <c r="D1" s="269" t="s">
        <v>229</v>
      </c>
      <c r="E1" s="269" t="s">
        <v>230</v>
      </c>
    </row>
    <row r="2" spans="1:5" x14ac:dyDescent="0.25">
      <c r="A2" s="138">
        <v>1</v>
      </c>
      <c r="B2" s="270"/>
      <c r="C2" s="271" t="s">
        <v>40</v>
      </c>
      <c r="D2" s="272"/>
      <c r="E2" s="272"/>
    </row>
    <row r="3" spans="1:5" x14ac:dyDescent="0.25">
      <c r="A3" s="138">
        <f t="shared" ref="A3:A11" si="0">1+A2</f>
        <v>2</v>
      </c>
      <c r="B3" s="270"/>
      <c r="C3" s="271" t="s">
        <v>41</v>
      </c>
      <c r="D3" s="272"/>
      <c r="E3" s="272"/>
    </row>
    <row r="4" spans="1:5" x14ac:dyDescent="0.25">
      <c r="A4" s="138">
        <f t="shared" si="0"/>
        <v>3</v>
      </c>
      <c r="B4" s="270"/>
      <c r="C4" s="271" t="s">
        <v>42</v>
      </c>
      <c r="D4" s="272"/>
      <c r="E4" s="272"/>
    </row>
    <row r="5" spans="1:5" x14ac:dyDescent="0.25">
      <c r="A5" s="138">
        <f t="shared" si="0"/>
        <v>4</v>
      </c>
      <c r="B5" s="270"/>
      <c r="C5" s="271" t="s">
        <v>43</v>
      </c>
      <c r="D5" s="272"/>
      <c r="E5" s="272"/>
    </row>
    <row r="6" spans="1:5" x14ac:dyDescent="0.25">
      <c r="A6" s="138">
        <f t="shared" si="0"/>
        <v>5</v>
      </c>
      <c r="B6" s="270" t="s">
        <v>166</v>
      </c>
      <c r="C6" s="271" t="s">
        <v>88</v>
      </c>
      <c r="D6" s="262">
        <f>+'Tab 56 - Sched C-4 Acct Bal #1'!S6</f>
        <v>-3826317.8995788819</v>
      </c>
      <c r="E6" s="262">
        <f>D6/12</f>
        <v>-318859.82496490685</v>
      </c>
    </row>
    <row r="7" spans="1:5" x14ac:dyDescent="0.25">
      <c r="A7" s="138">
        <f t="shared" si="0"/>
        <v>6</v>
      </c>
      <c r="B7" s="270" t="s">
        <v>167</v>
      </c>
      <c r="C7" s="271" t="s">
        <v>89</v>
      </c>
      <c r="D7" s="262">
        <f>+'Tab 56 - Sched C-4 Acct Bal #1'!S7</f>
        <v>-2400205.6616008496</v>
      </c>
      <c r="E7" s="262">
        <f>D7/12</f>
        <v>-200017.13846673747</v>
      </c>
    </row>
    <row r="8" spans="1:5" x14ac:dyDescent="0.25">
      <c r="A8" s="138">
        <f t="shared" si="0"/>
        <v>7</v>
      </c>
      <c r="B8" s="270"/>
      <c r="C8" s="271" t="s">
        <v>44</v>
      </c>
      <c r="D8" s="273"/>
      <c r="E8" s="262"/>
    </row>
    <row r="9" spans="1:5" x14ac:dyDescent="0.25">
      <c r="A9" s="138">
        <f t="shared" si="0"/>
        <v>8</v>
      </c>
      <c r="B9" s="270" t="s">
        <v>168</v>
      </c>
      <c r="C9" s="271" t="s">
        <v>90</v>
      </c>
      <c r="D9" s="262"/>
      <c r="E9" s="262">
        <f>D9/12</f>
        <v>0</v>
      </c>
    </row>
    <row r="10" spans="1:5" x14ac:dyDescent="0.25">
      <c r="A10" s="138">
        <f t="shared" si="0"/>
        <v>9</v>
      </c>
      <c r="B10" s="270" t="s">
        <v>169</v>
      </c>
      <c r="C10" s="271" t="s">
        <v>91</v>
      </c>
      <c r="D10" s="272"/>
      <c r="E10" s="262"/>
    </row>
    <row r="11" spans="1:5" x14ac:dyDescent="0.25">
      <c r="A11" s="138">
        <f t="shared" si="0"/>
        <v>10</v>
      </c>
      <c r="B11" s="270" t="s">
        <v>170</v>
      </c>
      <c r="C11" s="271" t="s">
        <v>92</v>
      </c>
      <c r="D11" s="262">
        <f>+'Tab 56 - Sched C-4 Acct Bal #1'!S11</f>
        <v>-1018803.1277734876</v>
      </c>
      <c r="E11" s="262">
        <f>D11/12</f>
        <v>-84900.260647790637</v>
      </c>
    </row>
    <row r="12" spans="1:5" x14ac:dyDescent="0.25">
      <c r="A12" s="138">
        <v>11</v>
      </c>
      <c r="B12" s="191">
        <v>9495000</v>
      </c>
      <c r="C12" s="190" t="s">
        <v>94</v>
      </c>
      <c r="D12" s="262">
        <f>+'Tab 56 - Sched C-4 Acct Bal #1'!S12</f>
        <v>-178744.31104678145</v>
      </c>
      <c r="E12" s="262">
        <f>D12/12</f>
        <v>-14895.359253898454</v>
      </c>
    </row>
    <row r="13" spans="1:5" x14ac:dyDescent="0.25">
      <c r="A13" s="138">
        <v>12</v>
      </c>
      <c r="B13" s="270" t="s">
        <v>171</v>
      </c>
      <c r="C13" s="271" t="s">
        <v>95</v>
      </c>
      <c r="D13" s="262"/>
      <c r="E13" s="262">
        <f>D13/12</f>
        <v>0</v>
      </c>
    </row>
    <row r="14" spans="1:5" x14ac:dyDescent="0.25">
      <c r="A14" s="138">
        <v>13</v>
      </c>
      <c r="B14" s="270"/>
      <c r="C14" s="271" t="s">
        <v>45</v>
      </c>
      <c r="D14" s="273"/>
      <c r="E14" s="262"/>
    </row>
    <row r="15" spans="1:5" x14ac:dyDescent="0.25">
      <c r="A15" s="138">
        <v>14</v>
      </c>
      <c r="B15" s="270"/>
      <c r="C15" s="271" t="s">
        <v>46</v>
      </c>
      <c r="D15" s="273"/>
      <c r="E15" s="262"/>
    </row>
    <row r="16" spans="1:5" x14ac:dyDescent="0.25">
      <c r="A16" s="138">
        <f t="shared" ref="A16:A31" si="1">1+A15</f>
        <v>15</v>
      </c>
      <c r="B16" s="270"/>
      <c r="C16" s="271" t="s">
        <v>47</v>
      </c>
      <c r="D16" s="273"/>
      <c r="E16" s="262"/>
    </row>
    <row r="17" spans="1:5" x14ac:dyDescent="0.25">
      <c r="A17" s="138">
        <f t="shared" si="1"/>
        <v>16</v>
      </c>
      <c r="B17" s="270"/>
      <c r="C17" s="271" t="s">
        <v>48</v>
      </c>
      <c r="D17" s="262"/>
      <c r="E17" s="262"/>
    </row>
    <row r="18" spans="1:5" x14ac:dyDescent="0.25">
      <c r="A18" s="138">
        <f t="shared" si="1"/>
        <v>17</v>
      </c>
      <c r="B18" s="270"/>
      <c r="C18" s="271" t="s">
        <v>49</v>
      </c>
      <c r="D18" s="262"/>
      <c r="E18" s="262"/>
    </row>
    <row r="19" spans="1:5" x14ac:dyDescent="0.25">
      <c r="A19" s="138">
        <f t="shared" si="1"/>
        <v>18</v>
      </c>
      <c r="B19" s="270"/>
      <c r="C19" s="271" t="s">
        <v>50</v>
      </c>
      <c r="D19" s="262"/>
      <c r="E19" s="262"/>
    </row>
    <row r="20" spans="1:5" x14ac:dyDescent="0.25">
      <c r="A20" s="138">
        <f t="shared" si="1"/>
        <v>19</v>
      </c>
      <c r="B20" s="270" t="s">
        <v>172</v>
      </c>
      <c r="C20" s="271" t="s">
        <v>96</v>
      </c>
      <c r="D20" s="262"/>
      <c r="E20" s="262">
        <f>D20/12</f>
        <v>0</v>
      </c>
    </row>
    <row r="21" spans="1:5" x14ac:dyDescent="0.25">
      <c r="A21" s="138">
        <f t="shared" si="1"/>
        <v>20</v>
      </c>
      <c r="B21" s="270" t="s">
        <v>173</v>
      </c>
      <c r="C21" s="271" t="s">
        <v>97</v>
      </c>
      <c r="D21" s="262"/>
      <c r="E21" s="262"/>
    </row>
    <row r="22" spans="1:5" x14ac:dyDescent="0.25">
      <c r="A22" s="138">
        <f t="shared" si="1"/>
        <v>21</v>
      </c>
      <c r="B22" s="270"/>
      <c r="C22" s="271" t="s">
        <v>51</v>
      </c>
      <c r="D22" s="262"/>
      <c r="E22" s="262"/>
    </row>
    <row r="23" spans="1:5" x14ac:dyDescent="0.25">
      <c r="A23" s="138">
        <f t="shared" si="1"/>
        <v>22</v>
      </c>
      <c r="B23" s="270"/>
      <c r="C23" s="271" t="s">
        <v>52</v>
      </c>
      <c r="D23" s="262"/>
      <c r="E23" s="262"/>
    </row>
    <row r="24" spans="1:5" x14ac:dyDescent="0.25">
      <c r="A24" s="138">
        <f t="shared" si="1"/>
        <v>23</v>
      </c>
      <c r="B24" s="270" t="s">
        <v>174</v>
      </c>
      <c r="C24" s="271" t="s">
        <v>98</v>
      </c>
      <c r="D24" s="262"/>
      <c r="E24" s="262">
        <f>D24/12</f>
        <v>0</v>
      </c>
    </row>
    <row r="25" spans="1:5" x14ac:dyDescent="0.25">
      <c r="A25" s="138">
        <f t="shared" si="1"/>
        <v>24</v>
      </c>
      <c r="B25" s="270" t="s">
        <v>175</v>
      </c>
      <c r="C25" s="271" t="s">
        <v>99</v>
      </c>
      <c r="D25" s="262"/>
      <c r="E25" s="262"/>
    </row>
    <row r="26" spans="1:5" x14ac:dyDescent="0.25">
      <c r="A26" s="138">
        <f t="shared" si="1"/>
        <v>25</v>
      </c>
      <c r="B26" s="270" t="s">
        <v>176</v>
      </c>
      <c r="C26" s="271" t="s">
        <v>100</v>
      </c>
      <c r="D26" s="262"/>
      <c r="E26" s="262"/>
    </row>
    <row r="27" spans="1:5" x14ac:dyDescent="0.25">
      <c r="A27" s="138">
        <f t="shared" si="1"/>
        <v>26</v>
      </c>
      <c r="B27" s="270"/>
      <c r="C27" s="271" t="s">
        <v>53</v>
      </c>
      <c r="D27" s="262"/>
      <c r="E27" s="262"/>
    </row>
    <row r="28" spans="1:5" x14ac:dyDescent="0.25">
      <c r="A28" s="138">
        <f t="shared" si="1"/>
        <v>27</v>
      </c>
      <c r="B28" s="270"/>
      <c r="C28" s="271" t="s">
        <v>54</v>
      </c>
      <c r="D28" s="262"/>
      <c r="E28" s="262"/>
    </row>
    <row r="29" spans="1:5" x14ac:dyDescent="0.25">
      <c r="A29" s="138">
        <f t="shared" si="1"/>
        <v>28</v>
      </c>
      <c r="B29" s="270"/>
      <c r="C29" s="271" t="s">
        <v>55</v>
      </c>
      <c r="D29" s="262"/>
      <c r="E29" s="262"/>
    </row>
    <row r="30" spans="1:5" x14ac:dyDescent="0.25">
      <c r="A30" s="138">
        <f t="shared" si="1"/>
        <v>29</v>
      </c>
      <c r="B30" s="270" t="s">
        <v>177</v>
      </c>
      <c r="C30" s="271" t="s">
        <v>101</v>
      </c>
      <c r="D30" s="262"/>
      <c r="E30" s="262">
        <f>D30/12</f>
        <v>0</v>
      </c>
    </row>
    <row r="31" spans="1:5" x14ac:dyDescent="0.25">
      <c r="A31" s="138">
        <f t="shared" si="1"/>
        <v>30</v>
      </c>
      <c r="B31" s="270" t="s">
        <v>178</v>
      </c>
      <c r="C31" s="271" t="s">
        <v>102</v>
      </c>
      <c r="D31" s="262"/>
      <c r="E31" s="262"/>
    </row>
    <row r="32" spans="1:5" x14ac:dyDescent="0.25">
      <c r="A32" s="138">
        <v>31</v>
      </c>
      <c r="B32" s="270" t="s">
        <v>179</v>
      </c>
      <c r="C32" s="271" t="s">
        <v>103</v>
      </c>
      <c r="D32" s="262"/>
      <c r="E32" s="262"/>
    </row>
    <row r="33" spans="1:5" x14ac:dyDescent="0.25">
      <c r="A33" s="138">
        <v>32</v>
      </c>
      <c r="B33" s="191">
        <v>9823000</v>
      </c>
      <c r="C33" s="190" t="s">
        <v>104</v>
      </c>
      <c r="D33" s="262"/>
      <c r="E33" s="262"/>
    </row>
    <row r="34" spans="1:5" x14ac:dyDescent="0.25">
      <c r="A34" s="138">
        <v>33</v>
      </c>
      <c r="B34" s="270" t="s">
        <v>180</v>
      </c>
      <c r="C34" s="271" t="s">
        <v>105</v>
      </c>
      <c r="D34" s="262"/>
      <c r="E34" s="262"/>
    </row>
    <row r="35" spans="1:5" x14ac:dyDescent="0.25">
      <c r="A35" s="138">
        <v>34</v>
      </c>
      <c r="B35" s="270" t="s">
        <v>181</v>
      </c>
      <c r="C35" s="271" t="s">
        <v>106</v>
      </c>
      <c r="D35" s="262"/>
      <c r="E35" s="262"/>
    </row>
    <row r="36" spans="1:5" x14ac:dyDescent="0.25">
      <c r="A36" s="138">
        <f t="shared" ref="A36:A52" si="2">1+A35</f>
        <v>35</v>
      </c>
      <c r="B36" s="270"/>
      <c r="C36" s="271" t="s">
        <v>56</v>
      </c>
      <c r="D36" s="262"/>
      <c r="E36" s="262"/>
    </row>
    <row r="37" spans="1:5" x14ac:dyDescent="0.25">
      <c r="A37" s="138">
        <f t="shared" si="2"/>
        <v>36</v>
      </c>
      <c r="B37" s="270"/>
      <c r="C37" s="271" t="s">
        <v>57</v>
      </c>
      <c r="D37" s="262"/>
      <c r="E37" s="262"/>
    </row>
    <row r="38" spans="1:5" x14ac:dyDescent="0.25">
      <c r="A38" s="138">
        <f t="shared" si="2"/>
        <v>37</v>
      </c>
      <c r="B38" s="270" t="s">
        <v>182</v>
      </c>
      <c r="C38" s="271" t="s">
        <v>107</v>
      </c>
      <c r="D38" s="262"/>
      <c r="E38" s="262"/>
    </row>
    <row r="39" spans="1:5" x14ac:dyDescent="0.25">
      <c r="A39" s="138">
        <f t="shared" si="2"/>
        <v>38</v>
      </c>
      <c r="B39" s="270" t="s">
        <v>183</v>
      </c>
      <c r="C39" s="271" t="s">
        <v>108</v>
      </c>
      <c r="D39" s="262"/>
      <c r="E39" s="262">
        <f>D39/12</f>
        <v>0</v>
      </c>
    </row>
    <row r="40" spans="1:5" x14ac:dyDescent="0.25">
      <c r="A40" s="138">
        <f t="shared" si="2"/>
        <v>39</v>
      </c>
      <c r="B40" s="270" t="s">
        <v>184</v>
      </c>
      <c r="C40" s="271" t="s">
        <v>109</v>
      </c>
      <c r="D40" s="262"/>
      <c r="E40" s="262"/>
    </row>
    <row r="41" spans="1:5" x14ac:dyDescent="0.25">
      <c r="A41" s="138">
        <f t="shared" si="2"/>
        <v>40</v>
      </c>
      <c r="B41" s="270"/>
      <c r="C41" s="271" t="s">
        <v>58</v>
      </c>
      <c r="D41" s="262"/>
      <c r="E41" s="262"/>
    </row>
    <row r="42" spans="1:5" x14ac:dyDescent="0.25">
      <c r="A42" s="138">
        <f t="shared" si="2"/>
        <v>41</v>
      </c>
      <c r="B42" s="270" t="s">
        <v>185</v>
      </c>
      <c r="C42" s="271" t="s">
        <v>110</v>
      </c>
      <c r="D42" s="262"/>
      <c r="E42" s="262"/>
    </row>
    <row r="43" spans="1:5" x14ac:dyDescent="0.25">
      <c r="A43" s="138">
        <f t="shared" si="2"/>
        <v>42</v>
      </c>
      <c r="B43" s="270" t="s">
        <v>186</v>
      </c>
      <c r="C43" s="271" t="s">
        <v>111</v>
      </c>
      <c r="D43" s="262"/>
      <c r="E43" s="262">
        <f>D43/12</f>
        <v>0</v>
      </c>
    </row>
    <row r="44" spans="1:5" x14ac:dyDescent="0.25">
      <c r="A44" s="138">
        <f t="shared" si="2"/>
        <v>43</v>
      </c>
      <c r="B44" s="270" t="s">
        <v>187</v>
      </c>
      <c r="C44" s="271" t="s">
        <v>112</v>
      </c>
      <c r="D44" s="262"/>
      <c r="E44" s="262"/>
    </row>
    <row r="45" spans="1:5" x14ac:dyDescent="0.25">
      <c r="A45" s="138">
        <f t="shared" si="2"/>
        <v>44</v>
      </c>
      <c r="B45" s="270" t="s">
        <v>188</v>
      </c>
      <c r="C45" s="271" t="s">
        <v>115</v>
      </c>
      <c r="D45" s="262"/>
      <c r="E45" s="262"/>
    </row>
    <row r="46" spans="1:5" x14ac:dyDescent="0.25">
      <c r="A46" s="138">
        <f t="shared" si="2"/>
        <v>45</v>
      </c>
      <c r="B46" s="270" t="s">
        <v>189</v>
      </c>
      <c r="C46" s="271" t="s">
        <v>116</v>
      </c>
      <c r="D46" s="262"/>
      <c r="E46" s="262"/>
    </row>
    <row r="47" spans="1:5" x14ac:dyDescent="0.25">
      <c r="A47" s="138">
        <f t="shared" si="2"/>
        <v>46</v>
      </c>
      <c r="B47" s="270" t="s">
        <v>190</v>
      </c>
      <c r="C47" s="271" t="s">
        <v>117</v>
      </c>
      <c r="D47" s="262"/>
      <c r="E47" s="262"/>
    </row>
    <row r="48" spans="1:5" x14ac:dyDescent="0.25">
      <c r="A48" s="138">
        <f t="shared" si="2"/>
        <v>47</v>
      </c>
      <c r="B48" s="270"/>
      <c r="C48" s="271" t="s">
        <v>59</v>
      </c>
      <c r="D48" s="262"/>
      <c r="E48" s="262"/>
    </row>
    <row r="49" spans="1:5" x14ac:dyDescent="0.25">
      <c r="A49" s="138">
        <f t="shared" si="2"/>
        <v>48</v>
      </c>
      <c r="B49" s="270" t="s">
        <v>191</v>
      </c>
      <c r="C49" s="271" t="s">
        <v>118</v>
      </c>
      <c r="D49" s="262"/>
      <c r="E49" s="262"/>
    </row>
    <row r="50" spans="1:5" x14ac:dyDescent="0.25">
      <c r="A50" s="138">
        <f t="shared" si="2"/>
        <v>49</v>
      </c>
      <c r="B50" s="270" t="s">
        <v>192</v>
      </c>
      <c r="C50" s="271" t="s">
        <v>119</v>
      </c>
      <c r="D50" s="262"/>
      <c r="E50" s="262">
        <f>D50/12</f>
        <v>0</v>
      </c>
    </row>
    <row r="51" spans="1:5" x14ac:dyDescent="0.25">
      <c r="A51" s="138">
        <f t="shared" si="2"/>
        <v>50</v>
      </c>
      <c r="B51" s="270" t="s">
        <v>193</v>
      </c>
      <c r="C51" s="271" t="s">
        <v>120</v>
      </c>
      <c r="D51" s="262"/>
      <c r="E51" s="262"/>
    </row>
    <row r="52" spans="1:5" x14ac:dyDescent="0.25">
      <c r="A52" s="138">
        <f t="shared" si="2"/>
        <v>51</v>
      </c>
      <c r="B52" s="270"/>
      <c r="C52" s="271" t="s">
        <v>60</v>
      </c>
      <c r="D52" s="262"/>
      <c r="E52" s="262"/>
    </row>
    <row r="53" spans="1:5" x14ac:dyDescent="0.25">
      <c r="A53" s="138">
        <v>52</v>
      </c>
      <c r="B53" s="192" t="s">
        <v>194</v>
      </c>
      <c r="C53" s="190" t="s">
        <v>121</v>
      </c>
      <c r="D53" s="262"/>
      <c r="E53" s="262"/>
    </row>
    <row r="54" spans="1:5" x14ac:dyDescent="0.25">
      <c r="A54" s="138">
        <v>53</v>
      </c>
      <c r="B54" s="192" t="s">
        <v>195</v>
      </c>
      <c r="C54" s="190" t="s">
        <v>61</v>
      </c>
      <c r="D54" s="262"/>
      <c r="E54" s="262"/>
    </row>
    <row r="55" spans="1:5" x14ac:dyDescent="0.25">
      <c r="A55" s="138">
        <v>54</v>
      </c>
      <c r="B55" s="270" t="s">
        <v>196</v>
      </c>
      <c r="C55" s="271" t="s">
        <v>122</v>
      </c>
      <c r="D55" s="262"/>
      <c r="E55" s="262"/>
    </row>
    <row r="56" spans="1:5" x14ac:dyDescent="0.25">
      <c r="A56" s="138">
        <v>55</v>
      </c>
      <c r="B56" s="270"/>
      <c r="C56" s="271" t="s">
        <v>62</v>
      </c>
      <c r="D56" s="262"/>
      <c r="E56" s="262"/>
    </row>
    <row r="57" spans="1:5" x14ac:dyDescent="0.25">
      <c r="A57" s="138">
        <f t="shared" ref="A57:A71" si="3">1+A56</f>
        <v>56</v>
      </c>
      <c r="B57" s="270" t="s">
        <v>197</v>
      </c>
      <c r="C57" s="271" t="s">
        <v>123</v>
      </c>
      <c r="D57" s="262">
        <v>-59370</v>
      </c>
      <c r="E57" s="262">
        <f>+D57/12</f>
        <v>-4947.5</v>
      </c>
    </row>
    <row r="58" spans="1:5" x14ac:dyDescent="0.25">
      <c r="A58" s="138">
        <f t="shared" si="3"/>
        <v>57</v>
      </c>
      <c r="B58" s="270" t="s">
        <v>198</v>
      </c>
      <c r="C58" s="271" t="s">
        <v>124</v>
      </c>
      <c r="D58" s="262"/>
      <c r="E58" s="262">
        <f t="shared" ref="E58:E66" si="4">+D58/12</f>
        <v>0</v>
      </c>
    </row>
    <row r="59" spans="1:5" x14ac:dyDescent="0.25">
      <c r="A59" s="138">
        <f t="shared" si="3"/>
        <v>58</v>
      </c>
      <c r="B59" s="270" t="s">
        <v>199</v>
      </c>
      <c r="C59" s="271" t="s">
        <v>125</v>
      </c>
      <c r="D59" s="262"/>
      <c r="E59" s="262">
        <f t="shared" si="4"/>
        <v>0</v>
      </c>
    </row>
    <row r="60" spans="1:5" x14ac:dyDescent="0.25">
      <c r="A60" s="138">
        <f t="shared" si="3"/>
        <v>59</v>
      </c>
      <c r="B60" s="270" t="s">
        <v>200</v>
      </c>
      <c r="C60" s="271" t="s">
        <v>126</v>
      </c>
      <c r="D60" s="262"/>
      <c r="E60" s="262">
        <f t="shared" si="4"/>
        <v>0</v>
      </c>
    </row>
    <row r="61" spans="1:5" x14ac:dyDescent="0.25">
      <c r="A61" s="138">
        <f t="shared" si="3"/>
        <v>60</v>
      </c>
      <c r="B61" s="270" t="s">
        <v>201</v>
      </c>
      <c r="C61" s="271" t="s">
        <v>127</v>
      </c>
      <c r="D61" s="262"/>
      <c r="E61" s="262">
        <f t="shared" si="4"/>
        <v>0</v>
      </c>
    </row>
    <row r="62" spans="1:5" x14ac:dyDescent="0.25">
      <c r="A62" s="138">
        <f t="shared" si="3"/>
        <v>61</v>
      </c>
      <c r="B62" s="270" t="s">
        <v>202</v>
      </c>
      <c r="C62" s="271" t="s">
        <v>128</v>
      </c>
      <c r="D62" s="262"/>
      <c r="E62" s="262">
        <f t="shared" si="4"/>
        <v>0</v>
      </c>
    </row>
    <row r="63" spans="1:5" x14ac:dyDescent="0.25">
      <c r="A63" s="138">
        <f t="shared" si="3"/>
        <v>62</v>
      </c>
      <c r="B63" s="270" t="s">
        <v>203</v>
      </c>
      <c r="C63" s="271" t="s">
        <v>129</v>
      </c>
      <c r="D63" s="262">
        <f>-377671-237779</f>
        <v>-615450</v>
      </c>
      <c r="E63" s="262">
        <f t="shared" si="4"/>
        <v>-51287.5</v>
      </c>
    </row>
    <row r="64" spans="1:5" x14ac:dyDescent="0.25">
      <c r="A64" s="138">
        <f t="shared" si="3"/>
        <v>63</v>
      </c>
      <c r="B64" s="270" t="s">
        <v>204</v>
      </c>
      <c r="C64" s="271" t="s">
        <v>130</v>
      </c>
      <c r="D64" s="262"/>
      <c r="E64" s="262">
        <f t="shared" si="4"/>
        <v>0</v>
      </c>
    </row>
    <row r="65" spans="1:5" x14ac:dyDescent="0.25">
      <c r="A65" s="138">
        <f t="shared" si="3"/>
        <v>64</v>
      </c>
      <c r="B65" s="270" t="s">
        <v>205</v>
      </c>
      <c r="C65" s="271" t="s">
        <v>131</v>
      </c>
      <c r="D65" s="262"/>
      <c r="E65" s="262">
        <f t="shared" si="4"/>
        <v>0</v>
      </c>
    </row>
    <row r="66" spans="1:5" x14ac:dyDescent="0.25">
      <c r="A66" s="138">
        <f t="shared" si="3"/>
        <v>65</v>
      </c>
      <c r="B66" s="270" t="s">
        <v>206</v>
      </c>
      <c r="C66" s="271" t="s">
        <v>132</v>
      </c>
      <c r="D66" s="262">
        <f>-275508+90000-2191</f>
        <v>-187699</v>
      </c>
      <c r="E66" s="262">
        <f t="shared" si="4"/>
        <v>-15641.583333333334</v>
      </c>
    </row>
    <row r="67" spans="1:5" x14ac:dyDescent="0.25">
      <c r="A67" s="138">
        <f t="shared" si="3"/>
        <v>66</v>
      </c>
      <c r="B67" s="270" t="s">
        <v>207</v>
      </c>
      <c r="C67" s="271" t="s">
        <v>133</v>
      </c>
      <c r="D67" s="273"/>
      <c r="E67" s="262"/>
    </row>
    <row r="68" spans="1:5" x14ac:dyDescent="0.25">
      <c r="A68" s="138">
        <f t="shared" si="3"/>
        <v>67</v>
      </c>
      <c r="B68" s="270"/>
      <c r="C68" s="271" t="s">
        <v>63</v>
      </c>
      <c r="D68" s="273"/>
      <c r="E68" s="262"/>
    </row>
    <row r="69" spans="1:5" x14ac:dyDescent="0.25">
      <c r="A69" s="138">
        <f t="shared" si="3"/>
        <v>68</v>
      </c>
      <c r="B69" s="270"/>
      <c r="C69" s="271" t="s">
        <v>64</v>
      </c>
      <c r="D69" s="273"/>
      <c r="E69" s="262"/>
    </row>
    <row r="70" spans="1:5" x14ac:dyDescent="0.25">
      <c r="A70" s="138">
        <f t="shared" si="3"/>
        <v>69</v>
      </c>
      <c r="B70" s="270"/>
      <c r="C70" s="271" t="s">
        <v>65</v>
      </c>
      <c r="D70" s="273"/>
      <c r="E70" s="262"/>
    </row>
    <row r="71" spans="1:5" x14ac:dyDescent="0.25">
      <c r="A71" s="138">
        <f t="shared" si="3"/>
        <v>70</v>
      </c>
      <c r="B71" s="270"/>
      <c r="C71" s="271" t="s">
        <v>66</v>
      </c>
      <c r="D71" s="273"/>
      <c r="E71" s="262"/>
    </row>
    <row r="72" spans="1:5" x14ac:dyDescent="0.25">
      <c r="A72" s="138">
        <v>71</v>
      </c>
      <c r="B72" s="191">
        <v>9764000</v>
      </c>
      <c r="C72" s="190" t="s">
        <v>134</v>
      </c>
      <c r="D72" s="273"/>
      <c r="E72" s="262"/>
    </row>
    <row r="73" spans="1:5" x14ac:dyDescent="0.25">
      <c r="A73" s="138">
        <v>72</v>
      </c>
      <c r="B73" s="270" t="s">
        <v>208</v>
      </c>
      <c r="C73" s="271" t="s">
        <v>135</v>
      </c>
      <c r="D73" s="262"/>
      <c r="E73" s="262">
        <f>D73/12</f>
        <v>0</v>
      </c>
    </row>
    <row r="74" spans="1:5" x14ac:dyDescent="0.25">
      <c r="A74" s="138">
        <f>1+A73</f>
        <v>73</v>
      </c>
      <c r="B74" s="270"/>
      <c r="C74" s="271" t="s">
        <v>67</v>
      </c>
      <c r="D74" s="262"/>
      <c r="E74" s="262"/>
    </row>
    <row r="75" spans="1:5" x14ac:dyDescent="0.25">
      <c r="A75" s="138">
        <f>1+A74</f>
        <v>74</v>
      </c>
      <c r="B75" s="270"/>
      <c r="C75" s="271" t="s">
        <v>68</v>
      </c>
      <c r="D75" s="262"/>
      <c r="E75" s="262"/>
    </row>
    <row r="76" spans="1:5" x14ac:dyDescent="0.25">
      <c r="A76" s="138">
        <f>1+A75</f>
        <v>75</v>
      </c>
      <c r="B76" s="270"/>
      <c r="C76" s="271" t="s">
        <v>69</v>
      </c>
      <c r="D76" s="262"/>
      <c r="E76" s="262"/>
    </row>
    <row r="77" spans="1:5" x14ac:dyDescent="0.25">
      <c r="A77" s="138">
        <f>1+A76</f>
        <v>76</v>
      </c>
      <c r="B77" s="270"/>
      <c r="C77" s="271" t="s">
        <v>70</v>
      </c>
      <c r="D77" s="262"/>
      <c r="E77" s="262"/>
    </row>
    <row r="78" spans="1:5" x14ac:dyDescent="0.25">
      <c r="A78" s="138">
        <f>1+A77</f>
        <v>77</v>
      </c>
      <c r="B78" s="270" t="s">
        <v>209</v>
      </c>
      <c r="C78" s="271" t="s">
        <v>136</v>
      </c>
      <c r="D78" s="262"/>
      <c r="E78" s="262"/>
    </row>
    <row r="79" spans="1:5" x14ac:dyDescent="0.25">
      <c r="A79" s="138">
        <v>78</v>
      </c>
      <c r="B79" s="270" t="s">
        <v>210</v>
      </c>
      <c r="C79" s="271" t="s">
        <v>137</v>
      </c>
      <c r="D79" s="262"/>
      <c r="E79" s="262">
        <f>D79/12</f>
        <v>0</v>
      </c>
    </row>
    <row r="80" spans="1:5" x14ac:dyDescent="0.25">
      <c r="A80" s="138">
        <v>79</v>
      </c>
      <c r="B80" s="270" t="s">
        <v>211</v>
      </c>
      <c r="C80" s="271" t="s">
        <v>138</v>
      </c>
      <c r="D80" s="262"/>
      <c r="E80" s="262"/>
    </row>
    <row r="81" spans="1:5" x14ac:dyDescent="0.25">
      <c r="A81" s="138">
        <v>80</v>
      </c>
      <c r="B81" s="191">
        <v>9835000</v>
      </c>
      <c r="C81" s="190" t="s">
        <v>139</v>
      </c>
      <c r="D81" s="262"/>
      <c r="E81" s="262"/>
    </row>
    <row r="82" spans="1:5" x14ac:dyDescent="0.25">
      <c r="A82" s="138">
        <v>81</v>
      </c>
      <c r="B82" s="270" t="s">
        <v>212</v>
      </c>
      <c r="C82" s="271" t="s">
        <v>140</v>
      </c>
      <c r="D82" s="262"/>
      <c r="E82" s="262"/>
    </row>
    <row r="83" spans="1:5" x14ac:dyDescent="0.25">
      <c r="A83" s="138">
        <v>82</v>
      </c>
      <c r="B83" s="270"/>
      <c r="C83" s="271" t="s">
        <v>71</v>
      </c>
      <c r="D83" s="262"/>
      <c r="E83" s="262"/>
    </row>
    <row r="84" spans="1:5" x14ac:dyDescent="0.25">
      <c r="A84" s="138">
        <f t="shared" ref="A84:A89" si="5">1+A83</f>
        <v>83</v>
      </c>
      <c r="B84" s="270"/>
      <c r="C84" s="271" t="s">
        <v>72</v>
      </c>
      <c r="D84" s="262"/>
      <c r="E84" s="262"/>
    </row>
    <row r="85" spans="1:5" x14ac:dyDescent="0.25">
      <c r="A85" s="138">
        <f t="shared" si="5"/>
        <v>84</v>
      </c>
      <c r="B85" s="270" t="s">
        <v>213</v>
      </c>
      <c r="C85" s="271" t="s">
        <v>141</v>
      </c>
      <c r="D85" s="262"/>
      <c r="E85" s="262"/>
    </row>
    <row r="86" spans="1:5" x14ac:dyDescent="0.25">
      <c r="A86" s="138">
        <f t="shared" si="5"/>
        <v>85</v>
      </c>
      <c r="B86" s="270"/>
      <c r="C86" s="271" t="s">
        <v>73</v>
      </c>
      <c r="D86" s="262"/>
      <c r="E86" s="262"/>
    </row>
    <row r="87" spans="1:5" x14ac:dyDescent="0.25">
      <c r="A87" s="138">
        <f t="shared" si="5"/>
        <v>86</v>
      </c>
      <c r="B87" s="270" t="s">
        <v>214</v>
      </c>
      <c r="C87" s="271" t="s">
        <v>142</v>
      </c>
      <c r="D87" s="262"/>
      <c r="E87" s="262">
        <f>D87/12</f>
        <v>0</v>
      </c>
    </row>
    <row r="88" spans="1:5" x14ac:dyDescent="0.25">
      <c r="A88" s="138">
        <f t="shared" si="5"/>
        <v>87</v>
      </c>
      <c r="B88" s="270" t="s">
        <v>215</v>
      </c>
      <c r="C88" s="271" t="s">
        <v>143</v>
      </c>
      <c r="D88" s="262"/>
      <c r="E88" s="262"/>
    </row>
    <row r="89" spans="1:5" x14ac:dyDescent="0.25">
      <c r="A89" s="138">
        <f t="shared" si="5"/>
        <v>88</v>
      </c>
      <c r="B89" s="270" t="s">
        <v>216</v>
      </c>
      <c r="C89" s="271" t="s">
        <v>144</v>
      </c>
      <c r="D89" s="262"/>
      <c r="E89" s="262"/>
    </row>
    <row r="90" spans="1:5" x14ac:dyDescent="0.25">
      <c r="A90" s="138">
        <v>89</v>
      </c>
      <c r="B90" s="191">
        <v>9889000</v>
      </c>
      <c r="C90" s="190" t="s">
        <v>145</v>
      </c>
      <c r="D90" s="262"/>
      <c r="E90" s="262"/>
    </row>
    <row r="91" spans="1:5" x14ac:dyDescent="0.25">
      <c r="A91" s="138">
        <v>90</v>
      </c>
      <c r="B91" s="270" t="s">
        <v>217</v>
      </c>
      <c r="C91" s="271" t="s">
        <v>146</v>
      </c>
      <c r="D91" s="262"/>
      <c r="E91" s="262"/>
    </row>
    <row r="92" spans="1:5" x14ac:dyDescent="0.25">
      <c r="A92" s="138">
        <f t="shared" ref="A92:A109" si="6">1+A91</f>
        <v>91</v>
      </c>
      <c r="B92" s="270" t="s">
        <v>218</v>
      </c>
      <c r="C92" s="271" t="s">
        <v>147</v>
      </c>
      <c r="D92" s="262"/>
      <c r="E92" s="262"/>
    </row>
    <row r="93" spans="1:5" x14ac:dyDescent="0.25">
      <c r="A93" s="138">
        <f t="shared" si="6"/>
        <v>92</v>
      </c>
      <c r="B93" s="270" t="s">
        <v>219</v>
      </c>
      <c r="C93" s="271" t="s">
        <v>148</v>
      </c>
      <c r="D93" s="262"/>
      <c r="E93" s="262"/>
    </row>
    <row r="94" spans="1:5" x14ac:dyDescent="0.25">
      <c r="A94" s="138">
        <f t="shared" si="6"/>
        <v>93</v>
      </c>
      <c r="B94" s="270"/>
      <c r="C94" s="271" t="s">
        <v>74</v>
      </c>
      <c r="D94" s="262"/>
      <c r="E94" s="262"/>
    </row>
    <row r="95" spans="1:5" x14ac:dyDescent="0.25">
      <c r="A95" s="138">
        <f t="shared" si="6"/>
        <v>94</v>
      </c>
      <c r="B95" s="270" t="s">
        <v>220</v>
      </c>
      <c r="C95" s="271" t="s">
        <v>149</v>
      </c>
      <c r="D95" s="262"/>
      <c r="E95" s="262"/>
    </row>
    <row r="96" spans="1:5" x14ac:dyDescent="0.25">
      <c r="A96" s="138">
        <f t="shared" si="6"/>
        <v>95</v>
      </c>
      <c r="B96" s="270"/>
      <c r="C96" s="271" t="s">
        <v>75</v>
      </c>
      <c r="D96" s="262"/>
      <c r="E96" s="262"/>
    </row>
    <row r="97" spans="1:5" x14ac:dyDescent="0.25">
      <c r="A97" s="138">
        <f t="shared" si="6"/>
        <v>96</v>
      </c>
      <c r="B97" s="270"/>
      <c r="C97" s="271" t="s">
        <v>76</v>
      </c>
      <c r="D97" s="273"/>
      <c r="E97" s="262"/>
    </row>
    <row r="98" spans="1:5" x14ac:dyDescent="0.25">
      <c r="A98" s="138">
        <f t="shared" si="6"/>
        <v>97</v>
      </c>
      <c r="B98" s="270" t="s">
        <v>221</v>
      </c>
      <c r="C98" s="271" t="s">
        <v>150</v>
      </c>
      <c r="D98" s="262"/>
      <c r="E98" s="262"/>
    </row>
    <row r="99" spans="1:5" x14ac:dyDescent="0.25">
      <c r="A99" s="138">
        <f t="shared" si="6"/>
        <v>98</v>
      </c>
      <c r="B99" s="270"/>
      <c r="C99" s="271" t="s">
        <v>78</v>
      </c>
      <c r="D99" s="262"/>
      <c r="E99" s="262">
        <f>D99/12</f>
        <v>0</v>
      </c>
    </row>
    <row r="100" spans="1:5" x14ac:dyDescent="0.25">
      <c r="A100" s="138">
        <f t="shared" si="6"/>
        <v>99</v>
      </c>
      <c r="B100" s="270" t="s">
        <v>222</v>
      </c>
      <c r="C100" s="271" t="s">
        <v>151</v>
      </c>
      <c r="D100" s="262"/>
      <c r="E100" s="262"/>
    </row>
    <row r="101" spans="1:5" x14ac:dyDescent="0.25">
      <c r="A101" s="138">
        <f t="shared" si="6"/>
        <v>100</v>
      </c>
      <c r="B101" s="270" t="s">
        <v>223</v>
      </c>
      <c r="C101" s="271" t="s">
        <v>152</v>
      </c>
      <c r="D101" s="262"/>
      <c r="E101" s="262"/>
    </row>
    <row r="102" spans="1:5" x14ac:dyDescent="0.25">
      <c r="A102" s="138">
        <f t="shared" si="6"/>
        <v>101</v>
      </c>
      <c r="B102" s="270"/>
      <c r="C102" s="271" t="s">
        <v>79</v>
      </c>
      <c r="D102" s="262"/>
      <c r="E102" s="262"/>
    </row>
    <row r="103" spans="1:5" x14ac:dyDescent="0.25">
      <c r="A103" s="138">
        <f t="shared" si="6"/>
        <v>102</v>
      </c>
      <c r="B103" s="270" t="s">
        <v>224</v>
      </c>
      <c r="C103" s="271" t="s">
        <v>153</v>
      </c>
      <c r="D103" s="262"/>
      <c r="E103" s="262">
        <f>D103/12</f>
        <v>0</v>
      </c>
    </row>
    <row r="104" spans="1:5" x14ac:dyDescent="0.25">
      <c r="A104" s="138">
        <f t="shared" si="6"/>
        <v>103</v>
      </c>
      <c r="B104" s="270"/>
      <c r="C104" s="271" t="s">
        <v>80</v>
      </c>
      <c r="D104" s="262"/>
      <c r="E104" s="262"/>
    </row>
    <row r="105" spans="1:5" x14ac:dyDescent="0.25">
      <c r="A105" s="138">
        <f t="shared" si="6"/>
        <v>104</v>
      </c>
      <c r="B105" s="270" t="s">
        <v>225</v>
      </c>
      <c r="C105" s="271" t="s">
        <v>158</v>
      </c>
      <c r="D105" s="262"/>
      <c r="E105" s="262"/>
    </row>
    <row r="106" spans="1:5" x14ac:dyDescent="0.25">
      <c r="A106" s="138">
        <f t="shared" si="6"/>
        <v>105</v>
      </c>
      <c r="B106" s="270"/>
      <c r="C106" s="271" t="s">
        <v>81</v>
      </c>
      <c r="D106" s="273"/>
      <c r="E106" s="273">
        <f>D106/12</f>
        <v>0</v>
      </c>
    </row>
    <row r="107" spans="1:5" x14ac:dyDescent="0.25">
      <c r="A107" s="138">
        <f t="shared" si="6"/>
        <v>106</v>
      </c>
      <c r="B107" s="270" t="s">
        <v>226</v>
      </c>
      <c r="C107" s="271" t="s">
        <v>159</v>
      </c>
      <c r="D107" s="262"/>
      <c r="E107" s="262"/>
    </row>
    <row r="108" spans="1:5" x14ac:dyDescent="0.25">
      <c r="A108" s="138">
        <f t="shared" si="6"/>
        <v>107</v>
      </c>
      <c r="B108" s="270"/>
      <c r="C108" s="271" t="s">
        <v>82</v>
      </c>
      <c r="D108" s="262"/>
      <c r="E108" s="262"/>
    </row>
    <row r="109" spans="1:5" x14ac:dyDescent="0.25">
      <c r="A109" s="138">
        <f t="shared" si="6"/>
        <v>108</v>
      </c>
      <c r="B109" s="270"/>
      <c r="C109" s="271" t="s">
        <v>83</v>
      </c>
      <c r="D109" s="273"/>
      <c r="E109" s="262"/>
    </row>
    <row r="110" spans="1:5" x14ac:dyDescent="0.25">
      <c r="A110" s="138">
        <v>109</v>
      </c>
      <c r="B110" s="270"/>
      <c r="C110" s="271" t="s">
        <v>84</v>
      </c>
      <c r="D110" s="273"/>
      <c r="E110" s="262"/>
    </row>
    <row r="111" spans="1:5" x14ac:dyDescent="0.25">
      <c r="A111" s="272"/>
      <c r="B111" s="274"/>
      <c r="C111" s="275"/>
      <c r="D111" s="262"/>
      <c r="E111" s="272"/>
    </row>
    <row r="112" spans="1:5" x14ac:dyDescent="0.25">
      <c r="A112" s="272"/>
      <c r="B112" s="272"/>
      <c r="C112" s="276" t="s">
        <v>229</v>
      </c>
      <c r="D112" s="262">
        <f>SUM(D2:D110)</f>
        <v>-8286590</v>
      </c>
      <c r="E112" s="262">
        <f>SUM(E3:E110)</f>
        <v>-690549.16666666686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V117"/>
  <sheetViews>
    <sheetView workbookViewId="0">
      <pane xSplit="3" ySplit="2" topLeftCell="F3" activePane="bottomRight" state="frozen"/>
      <selection pane="topRight" activeCell="D57" sqref="D57"/>
      <selection pane="bottomLeft" activeCell="D57" sqref="D57"/>
      <selection pane="bottomRight" activeCell="D57" sqref="D57"/>
    </sheetView>
  </sheetViews>
  <sheetFormatPr defaultColWidth="9.140625" defaultRowHeight="15" x14ac:dyDescent="0.25"/>
  <cols>
    <col min="1" max="1" width="9.140625" style="68"/>
    <col min="2" max="2" width="14.42578125" style="193" customWidth="1"/>
    <col min="3" max="3" width="56.85546875" style="68" bestFit="1" customWidth="1"/>
    <col min="4" max="4" width="23.7109375" style="68" hidden="1" customWidth="1"/>
    <col min="5" max="5" width="4.140625" style="68" hidden="1" customWidth="1"/>
    <col min="6" max="15" width="12.42578125" style="68" bestFit="1" customWidth="1"/>
    <col min="16" max="16" width="12.5703125" style="68" bestFit="1" customWidth="1"/>
    <col min="17" max="17" width="12.42578125" style="68" bestFit="1" customWidth="1"/>
    <col min="18" max="18" width="4" style="68" customWidth="1"/>
    <col min="19" max="19" width="12.42578125" style="68" customWidth="1"/>
    <col min="20" max="20" width="14" style="69" customWidth="1"/>
    <col min="21" max="21" width="12.28515625" style="69" customWidth="1"/>
    <col min="22" max="22" width="9.140625" style="69"/>
    <col min="23" max="16384" width="9.140625" style="68"/>
  </cols>
  <sheetData>
    <row r="1" spans="1:21" ht="28.5" x14ac:dyDescent="0.35">
      <c r="A1" s="149" t="s">
        <v>0</v>
      </c>
      <c r="B1" s="277" t="s">
        <v>85</v>
      </c>
      <c r="C1" s="278" t="s">
        <v>162</v>
      </c>
      <c r="D1" s="278" t="s">
        <v>231</v>
      </c>
      <c r="E1" s="206"/>
      <c r="F1" s="204"/>
      <c r="G1" s="204"/>
      <c r="H1" s="204"/>
      <c r="I1" s="204"/>
      <c r="J1" s="204"/>
      <c r="K1" s="204"/>
      <c r="L1" s="204"/>
      <c r="M1" s="204"/>
      <c r="N1" s="204"/>
      <c r="O1" s="205"/>
      <c r="P1" s="204"/>
      <c r="Q1" s="204"/>
      <c r="R1" s="203"/>
      <c r="S1" s="203"/>
      <c r="T1" s="218"/>
      <c r="U1" s="73"/>
    </row>
    <row r="2" spans="1:21" x14ac:dyDescent="0.25">
      <c r="A2" s="138">
        <v>1</v>
      </c>
      <c r="B2" s="279"/>
      <c r="C2" s="259" t="s">
        <v>40</v>
      </c>
      <c r="D2" s="202"/>
      <c r="E2" s="202"/>
      <c r="F2" s="200">
        <v>44582</v>
      </c>
      <c r="G2" s="200">
        <v>44613</v>
      </c>
      <c r="H2" s="200">
        <v>44641</v>
      </c>
      <c r="I2" s="201">
        <v>44672</v>
      </c>
      <c r="J2" s="201">
        <v>44702</v>
      </c>
      <c r="K2" s="201">
        <v>44733</v>
      </c>
      <c r="L2" s="201">
        <v>44763</v>
      </c>
      <c r="M2" s="201">
        <v>44794</v>
      </c>
      <c r="N2" s="200">
        <v>44824</v>
      </c>
      <c r="O2" s="200">
        <v>44854</v>
      </c>
      <c r="P2" s="200">
        <v>44885</v>
      </c>
      <c r="Q2" s="200">
        <v>44915</v>
      </c>
      <c r="R2" s="199"/>
      <c r="S2" s="199" t="s">
        <v>165</v>
      </c>
      <c r="T2" s="219"/>
      <c r="U2" s="73"/>
    </row>
    <row r="3" spans="1:21" x14ac:dyDescent="0.25">
      <c r="A3" s="138">
        <f t="shared" ref="A3:A11" si="0">1+A2</f>
        <v>2</v>
      </c>
      <c r="B3" s="279"/>
      <c r="C3" s="259" t="s">
        <v>41</v>
      </c>
      <c r="D3" s="280"/>
      <c r="E3" s="280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19"/>
      <c r="U3" s="73"/>
    </row>
    <row r="4" spans="1:21" x14ac:dyDescent="0.25">
      <c r="A4" s="138">
        <f t="shared" si="0"/>
        <v>3</v>
      </c>
      <c r="B4" s="279"/>
      <c r="C4" s="259" t="s">
        <v>42</v>
      </c>
      <c r="D4" s="280"/>
      <c r="E4" s="28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19"/>
      <c r="U4" s="73"/>
    </row>
    <row r="5" spans="1:21" x14ac:dyDescent="0.25">
      <c r="A5" s="138">
        <f t="shared" si="0"/>
        <v>4</v>
      </c>
      <c r="B5" s="279"/>
      <c r="C5" s="259" t="s">
        <v>43</v>
      </c>
      <c r="D5" s="280"/>
      <c r="E5" s="280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19"/>
      <c r="U5" s="73"/>
    </row>
    <row r="6" spans="1:21" x14ac:dyDescent="0.25">
      <c r="A6" s="138">
        <f t="shared" si="0"/>
        <v>5</v>
      </c>
      <c r="B6" s="279" t="s">
        <v>166</v>
      </c>
      <c r="C6" s="259" t="s">
        <v>88</v>
      </c>
      <c r="D6" s="280">
        <f>+'Tab 56 - Sched C-4 Acct Bal #2'!E6</f>
        <v>-318859.82496490685</v>
      </c>
      <c r="E6" s="280"/>
      <c r="F6" s="182">
        <f>+'Tab 56 - Sched C-4 Acct Bal #1'!D6+'Tab 56 - Sched C-4 Acct Bal #2'!$E6</f>
        <v>-3957357.0709880623</v>
      </c>
      <c r="G6" s="182">
        <f>+'Tab 56 - Sched C-4 Acct Bal #1'!E6+'Tab 56 - Sched C-4 Acct Bal #2'!$E6</f>
        <v>-4285310.230988062</v>
      </c>
      <c r="H6" s="182">
        <f>+'Tab 56 - Sched C-4 Acct Bal #1'!F6+'Tab 56 - Sched C-4 Acct Bal #2'!$E6</f>
        <v>-3177327.6109880623</v>
      </c>
      <c r="I6" s="182">
        <f>+'Tab 56 - Sched C-4 Acct Bal #1'!G6+'Tab 56 - Sched C-4 Acct Bal #2'!$E6</f>
        <v>-2309488.5709880623</v>
      </c>
      <c r="J6" s="182">
        <f>+'Tab 56 - Sched C-4 Acct Bal #1'!H6+'Tab 56 - Sched C-4 Acct Bal #2'!$E6</f>
        <v>-1592047.5709880621</v>
      </c>
      <c r="K6" s="182">
        <f>+'Tab 56 - Sched C-4 Acct Bal #1'!I6+'Tab 56 - Sched C-4 Acct Bal #2'!$E6</f>
        <v>-1590645.5709880621</v>
      </c>
      <c r="L6" s="182">
        <f>+'Tab 56 - Sched C-4 Acct Bal #1'!J6+'Tab 56 - Sched C-4 Acct Bal #2'!$E6</f>
        <v>-1525864.5709880621</v>
      </c>
      <c r="M6" s="182">
        <f>+'Tab 56 - Sched C-4 Acct Bal #1'!K6+'Tab 56 - Sched C-4 Acct Bal #2'!$E6</f>
        <v>-1514340.5709880621</v>
      </c>
      <c r="N6" s="182">
        <f>+'Tab 56 - Sched C-4 Acct Bal #1'!L6+'Tab 56 - Sched C-4 Acct Bal #2'!$E6</f>
        <v>-1592158.3509880621</v>
      </c>
      <c r="O6" s="182">
        <f>+'Tab 56 - Sched C-4 Acct Bal #1'!M6+'Tab 56 - Sched C-4 Acct Bal #2'!$E6</f>
        <v>-1939974.290988062</v>
      </c>
      <c r="P6" s="182">
        <f>+'Tab 56 - Sched C-4 Acct Bal #1'!N6+'Tab 56 - Sched C-4 Acct Bal #2'!$E6</f>
        <v>-2568602.2609880622</v>
      </c>
      <c r="Q6" s="182">
        <f>+'Tab 56 - Sched C-4 Acct Bal #1'!O6+'Tab 56 - Sched C-4 Acct Bal #2'!$E6</f>
        <v>-4490848.0309880618</v>
      </c>
      <c r="R6" s="261"/>
      <c r="S6" s="261">
        <f t="shared" ref="S6:S37" si="1">SUM(F6:Q6)</f>
        <v>-30543964.70185674</v>
      </c>
      <c r="T6" s="219"/>
      <c r="U6" s="73"/>
    </row>
    <row r="7" spans="1:21" x14ac:dyDescent="0.25">
      <c r="A7" s="138">
        <f t="shared" si="0"/>
        <v>6</v>
      </c>
      <c r="B7" s="279" t="s">
        <v>167</v>
      </c>
      <c r="C7" s="259" t="s">
        <v>89</v>
      </c>
      <c r="D7" s="280">
        <f>+'Tab 56 - Sched C-4 Acct Bal #2'!E7</f>
        <v>-200017.13846673747</v>
      </c>
      <c r="E7" s="280"/>
      <c r="F7" s="182">
        <f>+'Tab 56 - Sched C-4 Acct Bal #1'!D7+'Tab 56 - Sched C-4 Acct Bal #2'!$E7</f>
        <v>-2461996.8709108075</v>
      </c>
      <c r="G7" s="182">
        <f>+'Tab 56 - Sched C-4 Acct Bal #1'!E7+'Tab 56 - Sched C-4 Acct Bal #2'!$E7</f>
        <v>-2853280.4109108075</v>
      </c>
      <c r="H7" s="182">
        <f>+'Tab 56 - Sched C-4 Acct Bal #1'!F7+'Tab 56 - Sched C-4 Acct Bal #2'!$E7</f>
        <v>-1928651.6909108083</v>
      </c>
      <c r="I7" s="182">
        <f>+'Tab 56 - Sched C-4 Acct Bal #1'!G7+'Tab 56 - Sched C-4 Acct Bal #2'!$E7</f>
        <v>-1505770.8209108082</v>
      </c>
      <c r="J7" s="182">
        <f>+'Tab 56 - Sched C-4 Acct Bal #1'!H7+'Tab 56 - Sched C-4 Acct Bal #2'!$E7</f>
        <v>-965470.82091080805</v>
      </c>
      <c r="K7" s="182">
        <f>+'Tab 56 - Sched C-4 Acct Bal #1'!I7+'Tab 56 - Sched C-4 Acct Bal #2'!$E7</f>
        <v>-1000270.820910808</v>
      </c>
      <c r="L7" s="182">
        <f>+'Tab 56 - Sched C-4 Acct Bal #1'!J7+'Tab 56 - Sched C-4 Acct Bal #2'!$E7</f>
        <v>-978770.82091080805</v>
      </c>
      <c r="M7" s="182">
        <f>+'Tab 56 - Sched C-4 Acct Bal #1'!K7+'Tab 56 - Sched C-4 Acct Bal #2'!$E7</f>
        <v>-951370.82091080805</v>
      </c>
      <c r="N7" s="182">
        <f>+'Tab 56 - Sched C-4 Acct Bal #1'!L7+'Tab 56 - Sched C-4 Acct Bal #2'!$E7</f>
        <v>-936294.78091080801</v>
      </c>
      <c r="O7" s="182">
        <f>+'Tab 56 - Sched C-4 Acct Bal #1'!M7+'Tab 56 - Sched C-4 Acct Bal #2'!$E7</f>
        <v>-1119256.400910808</v>
      </c>
      <c r="P7" s="182">
        <f>+'Tab 56 - Sched C-4 Acct Bal #1'!N7+'Tab 56 - Sched C-4 Acct Bal #2'!$E7</f>
        <v>-1470144.7309108081</v>
      </c>
      <c r="Q7" s="182">
        <f>+'Tab 56 - Sched C-4 Acct Bal #1'!O7+'Tab 56 - Sched C-4 Acct Bal #2'!$E7</f>
        <v>-2988602.3709108075</v>
      </c>
      <c r="R7" s="261"/>
      <c r="S7" s="261">
        <f t="shared" si="1"/>
        <v>-19159881.360929694</v>
      </c>
      <c r="T7" s="219"/>
      <c r="U7" s="73"/>
    </row>
    <row r="8" spans="1:21" x14ac:dyDescent="0.25">
      <c r="A8" s="138">
        <f t="shared" si="0"/>
        <v>7</v>
      </c>
      <c r="B8" s="281"/>
      <c r="C8" s="263" t="s">
        <v>44</v>
      </c>
      <c r="D8" s="280">
        <f>+'Tab 56 - Sched C-4 Acct Bal #2'!E8</f>
        <v>0</v>
      </c>
      <c r="E8" s="263"/>
      <c r="F8" s="265">
        <f t="shared" ref="F8:Q8" si="2">SUM(F6:F7)</f>
        <v>-6419353.9418988694</v>
      </c>
      <c r="G8" s="265">
        <f t="shared" si="2"/>
        <v>-7138590.6418988695</v>
      </c>
      <c r="H8" s="265">
        <f t="shared" si="2"/>
        <v>-5105979.3018988706</v>
      </c>
      <c r="I8" s="265">
        <f t="shared" si="2"/>
        <v>-3815259.3918988705</v>
      </c>
      <c r="J8" s="265">
        <f t="shared" si="2"/>
        <v>-2557518.39189887</v>
      </c>
      <c r="K8" s="265">
        <f t="shared" si="2"/>
        <v>-2590916.39189887</v>
      </c>
      <c r="L8" s="265">
        <f t="shared" si="2"/>
        <v>-2504635.39189887</v>
      </c>
      <c r="M8" s="265">
        <f t="shared" si="2"/>
        <v>-2465711.39189887</v>
      </c>
      <c r="N8" s="265">
        <f t="shared" si="2"/>
        <v>-2528453.1318988702</v>
      </c>
      <c r="O8" s="265">
        <f t="shared" si="2"/>
        <v>-3059230.6918988703</v>
      </c>
      <c r="P8" s="265">
        <f t="shared" si="2"/>
        <v>-4038746.9918988701</v>
      </c>
      <c r="Q8" s="265">
        <f t="shared" si="2"/>
        <v>-7479450.4018988693</v>
      </c>
      <c r="R8" s="265"/>
      <c r="S8" s="265">
        <f t="shared" si="1"/>
        <v>-49703846.062786438</v>
      </c>
      <c r="T8" s="219"/>
      <c r="U8" s="73"/>
    </row>
    <row r="9" spans="1:21" x14ac:dyDescent="0.25">
      <c r="A9" s="138">
        <f t="shared" si="0"/>
        <v>8</v>
      </c>
      <c r="B9" s="279" t="s">
        <v>168</v>
      </c>
      <c r="C9" s="259" t="s">
        <v>90</v>
      </c>
      <c r="D9" s="280">
        <f>+'Tab 56 - Sched C-4 Acct Bal #2'!E9</f>
        <v>0</v>
      </c>
      <c r="E9" s="280"/>
      <c r="F9" s="182">
        <f>+'Tab 56 - Sched C-4 Acct Bal #1'!D9+'Tab 56 - Sched C-4 Acct Bal #2'!$E9</f>
        <v>100.48666666666666</v>
      </c>
      <c r="G9" s="182">
        <f>+'Tab 56 - Sched C-4 Acct Bal #1'!E9+'Tab 56 - Sched C-4 Acct Bal #2'!$E9</f>
        <v>103.66666666666667</v>
      </c>
      <c r="H9" s="182">
        <f>+'Tab 56 - Sched C-4 Acct Bal #1'!F9+'Tab 56 - Sched C-4 Acct Bal #2'!$E9</f>
        <v>-1101.2433333333333</v>
      </c>
      <c r="I9" s="182">
        <f>+'Tab 56 - Sched C-4 Acct Bal #1'!G9+'Tab 56 - Sched C-4 Acct Bal #2'!$E9</f>
        <v>102.66666666666667</v>
      </c>
      <c r="J9" s="182">
        <f>+'Tab 56 - Sched C-4 Acct Bal #1'!H9+'Tab 56 - Sched C-4 Acct Bal #2'!$E9</f>
        <v>103.66666666666667</v>
      </c>
      <c r="K9" s="182">
        <f>+'Tab 56 - Sched C-4 Acct Bal #1'!I9+'Tab 56 - Sched C-4 Acct Bal #2'!$E9</f>
        <v>103.66666666666667</v>
      </c>
      <c r="L9" s="182">
        <f>+'Tab 56 - Sched C-4 Acct Bal #1'!J9+'Tab 56 - Sched C-4 Acct Bal #2'!$E9</f>
        <v>103.66666666666667</v>
      </c>
      <c r="M9" s="182">
        <f>+'Tab 56 - Sched C-4 Acct Bal #1'!K9+'Tab 56 - Sched C-4 Acct Bal #2'!$E9</f>
        <v>103.66666666666667</v>
      </c>
      <c r="N9" s="182">
        <f>+'Tab 56 - Sched C-4 Acct Bal #1'!L9+'Tab 56 - Sched C-4 Acct Bal #2'!$E9</f>
        <v>88.896666666666675</v>
      </c>
      <c r="O9" s="182">
        <f>+'Tab 56 - Sched C-4 Acct Bal #1'!M9+'Tab 56 - Sched C-4 Acct Bal #2'!$E9</f>
        <v>83.666666666666671</v>
      </c>
      <c r="P9" s="182">
        <f>+'Tab 56 - Sched C-4 Acct Bal #1'!N9+'Tab 56 - Sched C-4 Acct Bal #2'!$E9</f>
        <v>103.66666666666667</v>
      </c>
      <c r="Q9" s="182">
        <f>+'Tab 56 - Sched C-4 Acct Bal #1'!O9+'Tab 56 - Sched C-4 Acct Bal #2'!$E9</f>
        <v>103.66666666666667</v>
      </c>
      <c r="R9" s="261"/>
      <c r="S9" s="261">
        <f t="shared" si="1"/>
        <v>0.13999999999990109</v>
      </c>
      <c r="T9" s="219"/>
      <c r="U9" s="73"/>
    </row>
    <row r="10" spans="1:21" x14ac:dyDescent="0.25">
      <c r="A10" s="138">
        <f t="shared" si="0"/>
        <v>9</v>
      </c>
      <c r="B10" s="279" t="s">
        <v>169</v>
      </c>
      <c r="C10" s="259" t="s">
        <v>91</v>
      </c>
      <c r="D10" s="280">
        <f>+'Tab 56 - Sched C-4 Acct Bal #2'!E10</f>
        <v>0</v>
      </c>
      <c r="E10" s="280"/>
      <c r="F10" s="182">
        <f>+'Tab 56 - Sched C-4 Acct Bal #1'!D10+'Tab 56 - Sched C-4 Acct Bal #2'!$E10</f>
        <v>-18637.78</v>
      </c>
      <c r="G10" s="182">
        <f>+'Tab 56 - Sched C-4 Acct Bal #1'!E10+'Tab 56 - Sched C-4 Acct Bal #2'!$E10</f>
        <v>-2190</v>
      </c>
      <c r="H10" s="182">
        <f>+'Tab 56 - Sched C-4 Acct Bal #1'!F10+'Tab 56 - Sched C-4 Acct Bal #2'!$E10</f>
        <v>-2453.1999999999998</v>
      </c>
      <c r="I10" s="182">
        <f>+'Tab 56 - Sched C-4 Acct Bal #1'!G10+'Tab 56 - Sched C-4 Acct Bal #2'!$E10</f>
        <v>-500</v>
      </c>
      <c r="J10" s="182">
        <f>+'Tab 56 - Sched C-4 Acct Bal #1'!H10+'Tab 56 - Sched C-4 Acct Bal #2'!$E10</f>
        <v>-500</v>
      </c>
      <c r="K10" s="182">
        <f>+'Tab 56 - Sched C-4 Acct Bal #1'!I10+'Tab 56 - Sched C-4 Acct Bal #2'!$E10</f>
        <v>-500</v>
      </c>
      <c r="L10" s="182">
        <f>+'Tab 56 - Sched C-4 Acct Bal #1'!J10+'Tab 56 - Sched C-4 Acct Bal #2'!$E10</f>
        <v>-500</v>
      </c>
      <c r="M10" s="182">
        <f>+'Tab 56 - Sched C-4 Acct Bal #1'!K10+'Tab 56 - Sched C-4 Acct Bal #2'!$E10</f>
        <v>-500</v>
      </c>
      <c r="N10" s="182">
        <f>+'Tab 56 - Sched C-4 Acct Bal #1'!L10+'Tab 56 - Sched C-4 Acct Bal #2'!$E10</f>
        <v>-1939.78</v>
      </c>
      <c r="O10" s="182">
        <f>+'Tab 56 - Sched C-4 Acct Bal #1'!M10+'Tab 56 - Sched C-4 Acct Bal #2'!$E10</f>
        <v>-6028</v>
      </c>
      <c r="P10" s="182">
        <f>+'Tab 56 - Sched C-4 Acct Bal #1'!N10+'Tab 56 - Sched C-4 Acct Bal #2'!$E10</f>
        <v>-25801.26</v>
      </c>
      <c r="Q10" s="182">
        <f>+'Tab 56 - Sched C-4 Acct Bal #1'!O10+'Tab 56 - Sched C-4 Acct Bal #2'!$E10</f>
        <v>-22870</v>
      </c>
      <c r="R10" s="261"/>
      <c r="S10" s="261">
        <f t="shared" si="1"/>
        <v>-82420.01999999999</v>
      </c>
      <c r="T10" s="219"/>
      <c r="U10" s="73"/>
    </row>
    <row r="11" spans="1:21" x14ac:dyDescent="0.25">
      <c r="A11" s="138">
        <f t="shared" si="0"/>
        <v>10</v>
      </c>
      <c r="B11" s="279" t="s">
        <v>170</v>
      </c>
      <c r="C11" s="259" t="s">
        <v>92</v>
      </c>
      <c r="D11" s="280">
        <f>+'Tab 56 - Sched C-4 Acct Bal #2'!E11</f>
        <v>-84900.260647790637</v>
      </c>
      <c r="E11" s="280"/>
      <c r="F11" s="182">
        <f>+'Tab 56 - Sched C-4 Acct Bal #1'!D11+'Tab 56 - Sched C-4 Acct Bal #2'!$E11</f>
        <v>-1075877.9073144572</v>
      </c>
      <c r="G11" s="182">
        <f>+'Tab 56 - Sched C-4 Acct Bal #1'!E11+'Tab 56 - Sched C-4 Acct Bal #2'!$E11</f>
        <v>-1015644.4973144572</v>
      </c>
      <c r="H11" s="182">
        <f>+'Tab 56 - Sched C-4 Acct Bal #1'!F11+'Tab 56 - Sched C-4 Acct Bal #2'!$E11</f>
        <v>-885249.53731445724</v>
      </c>
      <c r="I11" s="182">
        <f>+'Tab 56 - Sched C-4 Acct Bal #1'!G11+'Tab 56 - Sched C-4 Acct Bal #2'!$E11</f>
        <v>-441734.67731445731</v>
      </c>
      <c r="J11" s="182">
        <f>+'Tab 56 - Sched C-4 Acct Bal #1'!H11+'Tab 56 - Sched C-4 Acct Bal #2'!$E11</f>
        <v>-466533.67731445731</v>
      </c>
      <c r="K11" s="182">
        <f>+'Tab 56 - Sched C-4 Acct Bal #1'!I11+'Tab 56 - Sched C-4 Acct Bal #2'!$E11</f>
        <v>-468933.67731445731</v>
      </c>
      <c r="L11" s="182">
        <f>+'Tab 56 - Sched C-4 Acct Bal #1'!J11+'Tab 56 - Sched C-4 Acct Bal #2'!$E11</f>
        <v>-412133.67731445731</v>
      </c>
      <c r="M11" s="182">
        <f>+'Tab 56 - Sched C-4 Acct Bal #1'!K11+'Tab 56 - Sched C-4 Acct Bal #2'!$E11</f>
        <v>-463434.67731445731</v>
      </c>
      <c r="N11" s="182">
        <f>+'Tab 56 - Sched C-4 Acct Bal #1'!L11+'Tab 56 - Sched C-4 Acct Bal #2'!$E11</f>
        <v>-595417.5873144574</v>
      </c>
      <c r="O11" s="182">
        <f>+'Tab 56 - Sched C-4 Acct Bal #1'!M11+'Tab 56 - Sched C-4 Acct Bal #2'!$E11</f>
        <v>-663650.77731445723</v>
      </c>
      <c r="P11" s="182">
        <f>+'Tab 56 - Sched C-4 Acct Bal #1'!N11+'Tab 56 - Sched C-4 Acct Bal #2'!$E11</f>
        <v>-741747.43731445726</v>
      </c>
      <c r="Q11" s="182">
        <f>+'Tab 56 - Sched C-4 Acct Bal #1'!O11+'Tab 56 - Sched C-4 Acct Bal #2'!$E11</f>
        <v>-902339.56731445726</v>
      </c>
      <c r="R11" s="261"/>
      <c r="S11" s="261">
        <f t="shared" si="1"/>
        <v>-8132697.6977734882</v>
      </c>
      <c r="T11" s="219"/>
      <c r="U11" s="73"/>
    </row>
    <row r="12" spans="1:21" x14ac:dyDescent="0.25">
      <c r="A12" s="138">
        <v>11</v>
      </c>
      <c r="B12" s="196">
        <v>9495000</v>
      </c>
      <c r="C12" s="184" t="s">
        <v>94</v>
      </c>
      <c r="D12" s="280">
        <f>+'Tab 56 - Sched C-4 Acct Bal #2'!E12</f>
        <v>-14895.359253898454</v>
      </c>
      <c r="E12" s="280"/>
      <c r="F12" s="182">
        <f>+'Tab 56 - Sched C-4 Acct Bal #1'!D12+'Tab 56 - Sched C-4 Acct Bal #2'!$E12</f>
        <v>-14895.359253898454</v>
      </c>
      <c r="G12" s="182">
        <f>+'Tab 56 - Sched C-4 Acct Bal #1'!E12+'Tab 56 - Sched C-4 Acct Bal #2'!$E12</f>
        <v>-14895.359253898454</v>
      </c>
      <c r="H12" s="182">
        <f>+'Tab 56 - Sched C-4 Acct Bal #1'!F12+'Tab 56 - Sched C-4 Acct Bal #2'!$E12</f>
        <v>-14895.359253898454</v>
      </c>
      <c r="I12" s="182">
        <f>+'Tab 56 - Sched C-4 Acct Bal #1'!G12+'Tab 56 - Sched C-4 Acct Bal #2'!$E12</f>
        <v>-275795.35925389844</v>
      </c>
      <c r="J12" s="182">
        <f>+'Tab 56 - Sched C-4 Acct Bal #1'!H12+'Tab 56 - Sched C-4 Acct Bal #2'!$E12</f>
        <v>-266895.35925389844</v>
      </c>
      <c r="K12" s="182">
        <f>+'Tab 56 - Sched C-4 Acct Bal #1'!I12+'Tab 56 - Sched C-4 Acct Bal #2'!$E12</f>
        <v>-257995.35925389847</v>
      </c>
      <c r="L12" s="182">
        <f>+'Tab 56 - Sched C-4 Acct Bal #1'!J12+'Tab 56 - Sched C-4 Acct Bal #2'!$E12</f>
        <v>-259595.35925389847</v>
      </c>
      <c r="M12" s="182">
        <f>+'Tab 56 - Sched C-4 Acct Bal #1'!K12+'Tab 56 - Sched C-4 Acct Bal #2'!$E12</f>
        <v>-262295.35925389844</v>
      </c>
      <c r="N12" s="182">
        <f>+'Tab 56 - Sched C-4 Acct Bal #1'!L12+'Tab 56 - Sched C-4 Acct Bal #2'!$E12</f>
        <v>-14895.359253898454</v>
      </c>
      <c r="O12" s="182">
        <f>+'Tab 56 - Sched C-4 Acct Bal #1'!M12+'Tab 56 - Sched C-4 Acct Bal #2'!$E12</f>
        <v>-14895.359253898454</v>
      </c>
      <c r="P12" s="182">
        <f>+'Tab 56 - Sched C-4 Acct Bal #1'!N12+'Tab 56 - Sched C-4 Acct Bal #2'!$E12</f>
        <v>-14895.359253898454</v>
      </c>
      <c r="Q12" s="182">
        <f>+'Tab 56 - Sched C-4 Acct Bal #1'!O12+'Tab 56 - Sched C-4 Acct Bal #2'!$E12</f>
        <v>-14895.359253898454</v>
      </c>
      <c r="R12" s="261"/>
      <c r="S12" s="261">
        <f t="shared" si="1"/>
        <v>-1426844.3110467817</v>
      </c>
      <c r="T12" s="219"/>
      <c r="U12" s="73"/>
    </row>
    <row r="13" spans="1:21" x14ac:dyDescent="0.25">
      <c r="A13" s="138">
        <v>12</v>
      </c>
      <c r="B13" s="279" t="s">
        <v>171</v>
      </c>
      <c r="C13" s="259" t="s">
        <v>95</v>
      </c>
      <c r="D13" s="280">
        <f>+'Tab 56 - Sched C-4 Acct Bal #2'!E13</f>
        <v>0</v>
      </c>
      <c r="E13" s="280"/>
      <c r="F13" s="182">
        <f>+'Tab 56 - Sched C-4 Acct Bal #1'!D13+'Tab 56 - Sched C-4 Acct Bal #2'!$E13</f>
        <v>215456.23666666666</v>
      </c>
      <c r="G13" s="182">
        <f>+'Tab 56 - Sched C-4 Acct Bal #1'!E13+'Tab 56 - Sched C-4 Acct Bal #2'!$E13</f>
        <v>216081.98666666666</v>
      </c>
      <c r="H13" s="182">
        <f>+'Tab 56 - Sched C-4 Acct Bal #1'!F13+'Tab 56 - Sched C-4 Acct Bal #2'!$E13</f>
        <v>332632.69666666671</v>
      </c>
      <c r="I13" s="182">
        <f>+'Tab 56 - Sched C-4 Acct Bal #1'!G13+'Tab 56 - Sched C-4 Acct Bal #2'!$E13</f>
        <v>210534.66666666666</v>
      </c>
      <c r="J13" s="182">
        <f>+'Tab 56 - Sched C-4 Acct Bal #1'!H13+'Tab 56 - Sched C-4 Acct Bal #2'!$E13</f>
        <v>207134.66666666666</v>
      </c>
      <c r="K13" s="182">
        <f>+'Tab 56 - Sched C-4 Acct Bal #1'!I13+'Tab 56 - Sched C-4 Acct Bal #2'!$E13</f>
        <v>202034.66666666666</v>
      </c>
      <c r="L13" s="182">
        <f>+'Tab 56 - Sched C-4 Acct Bal #1'!J13+'Tab 56 - Sched C-4 Acct Bal #2'!$E13</f>
        <v>197834.66666666666</v>
      </c>
      <c r="M13" s="182">
        <f>+'Tab 56 - Sched C-4 Acct Bal #1'!K13+'Tab 56 - Sched C-4 Acct Bal #2'!$E13</f>
        <v>196634.66666666666</v>
      </c>
      <c r="N13" s="182">
        <f>+'Tab 56 - Sched C-4 Acct Bal #1'!L13+'Tab 56 - Sched C-4 Acct Bal #2'!$E13</f>
        <v>203726.34666666665</v>
      </c>
      <c r="O13" s="182">
        <f>+'Tab 56 - Sched C-4 Acct Bal #1'!M13+'Tab 56 - Sched C-4 Acct Bal #2'!$E13</f>
        <v>204418.71666666665</v>
      </c>
      <c r="P13" s="182">
        <f>+'Tab 56 - Sched C-4 Acct Bal #1'!N13+'Tab 56 - Sched C-4 Acct Bal #2'!$E13</f>
        <v>208119.80666666667</v>
      </c>
      <c r="Q13" s="182">
        <f>+'Tab 56 - Sched C-4 Acct Bal #1'!O13+'Tab 56 - Sched C-4 Acct Bal #2'!$E13</f>
        <v>212826.94666666666</v>
      </c>
      <c r="R13" s="261"/>
      <c r="S13" s="261">
        <f t="shared" si="1"/>
        <v>2607436.0700000003</v>
      </c>
      <c r="T13" s="219"/>
      <c r="U13" s="73"/>
    </row>
    <row r="14" spans="1:21" x14ac:dyDescent="0.25">
      <c r="A14" s="138">
        <v>13</v>
      </c>
      <c r="B14" s="281"/>
      <c r="C14" s="263" t="s">
        <v>45</v>
      </c>
      <c r="D14" s="280">
        <f>+'Tab 56 - Sched C-4 Acct Bal #2'!E14</f>
        <v>0</v>
      </c>
      <c r="E14" s="263"/>
      <c r="F14" s="265">
        <f t="shared" ref="F14:Q14" si="3">SUM(F9:F13)</f>
        <v>-893854.32323502225</v>
      </c>
      <c r="G14" s="265">
        <f t="shared" si="3"/>
        <v>-816544.20323502237</v>
      </c>
      <c r="H14" s="265">
        <f t="shared" si="3"/>
        <v>-571066.64323502243</v>
      </c>
      <c r="I14" s="265">
        <f t="shared" si="3"/>
        <v>-507392.70323502237</v>
      </c>
      <c r="J14" s="265">
        <f t="shared" si="3"/>
        <v>-526690.70323502237</v>
      </c>
      <c r="K14" s="265">
        <f t="shared" si="3"/>
        <v>-525290.70323502249</v>
      </c>
      <c r="L14" s="265">
        <f t="shared" si="3"/>
        <v>-474290.70323502249</v>
      </c>
      <c r="M14" s="265">
        <f t="shared" si="3"/>
        <v>-529491.70323502237</v>
      </c>
      <c r="N14" s="265">
        <f t="shared" si="3"/>
        <v>-408437.48323502252</v>
      </c>
      <c r="O14" s="265">
        <f t="shared" si="3"/>
        <v>-480071.75323502242</v>
      </c>
      <c r="P14" s="265">
        <f t="shared" si="3"/>
        <v>-574220.5832350225</v>
      </c>
      <c r="Q14" s="265">
        <f t="shared" si="3"/>
        <v>-727174.31323502248</v>
      </c>
      <c r="R14" s="265"/>
      <c r="S14" s="265">
        <f t="shared" si="1"/>
        <v>-7034525.8188202698</v>
      </c>
      <c r="T14" s="219"/>
      <c r="U14" s="73"/>
    </row>
    <row r="15" spans="1:21" x14ac:dyDescent="0.25">
      <c r="A15" s="138">
        <v>14</v>
      </c>
      <c r="B15" s="281"/>
      <c r="C15" s="263" t="s">
        <v>46</v>
      </c>
      <c r="D15" s="280">
        <f>+'Tab 56 - Sched C-4 Acct Bal #2'!E15</f>
        <v>0</v>
      </c>
      <c r="E15" s="263"/>
      <c r="F15" s="265">
        <f t="shared" ref="F15:Q15" si="4">F8+F14</f>
        <v>-7313208.2651338913</v>
      </c>
      <c r="G15" s="265">
        <f t="shared" si="4"/>
        <v>-7955134.8451338923</v>
      </c>
      <c r="H15" s="265">
        <f t="shared" si="4"/>
        <v>-5677045.9451338928</v>
      </c>
      <c r="I15" s="265">
        <f t="shared" si="4"/>
        <v>-4322652.0951338932</v>
      </c>
      <c r="J15" s="265">
        <f t="shared" si="4"/>
        <v>-3084209.0951338923</v>
      </c>
      <c r="K15" s="265">
        <f t="shared" si="4"/>
        <v>-3116207.0951338923</v>
      </c>
      <c r="L15" s="265">
        <f t="shared" si="4"/>
        <v>-2978926.0951338923</v>
      </c>
      <c r="M15" s="265">
        <f t="shared" si="4"/>
        <v>-2995203.0951338923</v>
      </c>
      <c r="N15" s="265">
        <f t="shared" si="4"/>
        <v>-2936890.6151338927</v>
      </c>
      <c r="O15" s="265">
        <f t="shared" si="4"/>
        <v>-3539302.4451338928</v>
      </c>
      <c r="P15" s="181">
        <f t="shared" si="4"/>
        <v>-4612967.5751338927</v>
      </c>
      <c r="Q15" s="181">
        <f t="shared" si="4"/>
        <v>-8206624.7151338914</v>
      </c>
      <c r="R15" s="265"/>
      <c r="S15" s="265">
        <f t="shared" si="1"/>
        <v>-56738371.881606713</v>
      </c>
      <c r="T15" s="219">
        <v>-56738372</v>
      </c>
      <c r="U15" s="73"/>
    </row>
    <row r="16" spans="1:21" x14ac:dyDescent="0.25">
      <c r="A16" s="138">
        <f t="shared" ref="A16:A31" si="5">1+A15</f>
        <v>15</v>
      </c>
      <c r="B16" s="279"/>
      <c r="C16" s="259" t="s">
        <v>47</v>
      </c>
      <c r="D16" s="280">
        <f>+'Tab 56 - Sched C-4 Acct Bal #2'!E16</f>
        <v>0</v>
      </c>
      <c r="E16" s="280"/>
      <c r="F16" s="182"/>
      <c r="G16" s="182"/>
      <c r="H16" s="182"/>
      <c r="I16" s="182"/>
      <c r="J16" s="182"/>
      <c r="K16" s="182"/>
      <c r="L16" s="182"/>
      <c r="M16" s="182"/>
      <c r="N16" s="261"/>
      <c r="O16" s="261"/>
      <c r="P16" s="182"/>
      <c r="Q16" s="182"/>
      <c r="R16" s="182"/>
      <c r="S16" s="261">
        <f t="shared" si="1"/>
        <v>0</v>
      </c>
      <c r="T16" s="219"/>
      <c r="U16" s="73"/>
    </row>
    <row r="17" spans="1:21" x14ac:dyDescent="0.25">
      <c r="A17" s="138">
        <f t="shared" si="5"/>
        <v>16</v>
      </c>
      <c r="B17" s="279"/>
      <c r="C17" s="259" t="s">
        <v>48</v>
      </c>
      <c r="D17" s="280">
        <f>+'Tab 56 - Sched C-4 Acct Bal #2'!E17</f>
        <v>0</v>
      </c>
      <c r="E17" s="280"/>
      <c r="F17" s="182"/>
      <c r="G17" s="182"/>
      <c r="H17" s="182"/>
      <c r="I17" s="182"/>
      <c r="J17" s="182"/>
      <c r="K17" s="182"/>
      <c r="L17" s="182"/>
      <c r="M17" s="182"/>
      <c r="N17" s="261"/>
      <c r="O17" s="261"/>
      <c r="P17" s="182"/>
      <c r="Q17" s="182"/>
      <c r="R17" s="182"/>
      <c r="S17" s="261">
        <f t="shared" si="1"/>
        <v>0</v>
      </c>
      <c r="T17" s="219"/>
      <c r="U17" s="73"/>
    </row>
    <row r="18" spans="1:21" x14ac:dyDescent="0.25">
      <c r="A18" s="138">
        <f t="shared" si="5"/>
        <v>17</v>
      </c>
      <c r="B18" s="279"/>
      <c r="C18" s="259" t="s">
        <v>49</v>
      </c>
      <c r="D18" s="280">
        <f>+'Tab 56 - Sched C-4 Acct Bal #2'!E18</f>
        <v>0</v>
      </c>
      <c r="E18" s="280"/>
      <c r="F18" s="182"/>
      <c r="G18" s="182"/>
      <c r="H18" s="182"/>
      <c r="I18" s="182"/>
      <c r="J18" s="182"/>
      <c r="K18" s="182"/>
      <c r="L18" s="182"/>
      <c r="M18" s="182"/>
      <c r="N18" s="261"/>
      <c r="O18" s="261"/>
      <c r="P18" s="182"/>
      <c r="Q18" s="182"/>
      <c r="R18" s="182"/>
      <c r="S18" s="261">
        <f t="shared" si="1"/>
        <v>0</v>
      </c>
      <c r="T18" s="219"/>
      <c r="U18" s="73"/>
    </row>
    <row r="19" spans="1:21" x14ac:dyDescent="0.25">
      <c r="A19" s="138">
        <f t="shared" si="5"/>
        <v>18</v>
      </c>
      <c r="B19" s="279"/>
      <c r="C19" s="259" t="s">
        <v>50</v>
      </c>
      <c r="D19" s="280">
        <f>+'Tab 56 - Sched C-4 Acct Bal #2'!E19</f>
        <v>0</v>
      </c>
      <c r="E19" s="280"/>
      <c r="F19" s="182"/>
      <c r="G19" s="182"/>
      <c r="H19" s="182"/>
      <c r="I19" s="182"/>
      <c r="J19" s="182"/>
      <c r="K19" s="182"/>
      <c r="L19" s="182"/>
      <c r="M19" s="182"/>
      <c r="N19" s="261"/>
      <c r="O19" s="261"/>
      <c r="P19" s="182"/>
      <c r="Q19" s="182"/>
      <c r="R19" s="182"/>
      <c r="S19" s="261">
        <f t="shared" si="1"/>
        <v>0</v>
      </c>
      <c r="T19" s="219"/>
      <c r="U19" s="73"/>
    </row>
    <row r="20" spans="1:21" x14ac:dyDescent="0.25">
      <c r="A20" s="138">
        <f t="shared" si="5"/>
        <v>19</v>
      </c>
      <c r="B20" s="279" t="s">
        <v>172</v>
      </c>
      <c r="C20" s="259" t="s">
        <v>96</v>
      </c>
      <c r="D20" s="280">
        <f>+'Tab 56 - Sched C-4 Acct Bal #2'!E20</f>
        <v>0</v>
      </c>
      <c r="E20" s="280"/>
      <c r="F20" s="182">
        <f>+'Tab 56 - Sched C-4 Acct Bal #1'!D20+'Tab 56 - Sched C-4 Acct Bal #2'!$E20</f>
        <v>11250.946443944023</v>
      </c>
      <c r="G20" s="182">
        <f>+'Tab 56 - Sched C-4 Acct Bal #1'!E20+'Tab 56 - Sched C-4 Acct Bal #2'!$E20</f>
        <v>3062.5364439440227</v>
      </c>
      <c r="H20" s="182">
        <f>+'Tab 56 - Sched C-4 Acct Bal #1'!F20+'Tab 56 - Sched C-4 Acct Bal #2'!$E20</f>
        <v>2092.3564439440233</v>
      </c>
      <c r="I20" s="182">
        <f>+'Tab 56 - Sched C-4 Acct Bal #1'!G20+'Tab 56 - Sched C-4 Acct Bal #2'!$E20</f>
        <v>4656.9564439440228</v>
      </c>
      <c r="J20" s="182">
        <f>+'Tab 56 - Sched C-4 Acct Bal #1'!H20+'Tab 56 - Sched C-4 Acct Bal #2'!$E20</f>
        <v>4540.9564439440228</v>
      </c>
      <c r="K20" s="182">
        <f>+'Tab 56 - Sched C-4 Acct Bal #1'!I20+'Tab 56 - Sched C-4 Acct Bal #2'!$E20</f>
        <v>4644.9564439440228</v>
      </c>
      <c r="L20" s="182">
        <f>+'Tab 56 - Sched C-4 Acct Bal #1'!J20+'Tab 56 - Sched C-4 Acct Bal #2'!$E20</f>
        <v>4656.9564439440228</v>
      </c>
      <c r="M20" s="182">
        <f>+'Tab 56 - Sched C-4 Acct Bal #1'!K20+'Tab 56 - Sched C-4 Acct Bal #2'!$E20</f>
        <v>4695.9564439440228</v>
      </c>
      <c r="N20" s="182">
        <f>+'Tab 56 - Sched C-4 Acct Bal #1'!L20+'Tab 56 - Sched C-4 Acct Bal #2'!$E20</f>
        <v>3143.4364439440233</v>
      </c>
      <c r="O20" s="182">
        <f>+'Tab 56 - Sched C-4 Acct Bal #1'!M20+'Tab 56 - Sched C-4 Acct Bal #2'!$E20</f>
        <v>3368.7964439440229</v>
      </c>
      <c r="P20" s="182">
        <f>+'Tab 56 - Sched C-4 Acct Bal #1'!N20+'Tab 56 - Sched C-4 Acct Bal #2'!$E20</f>
        <v>2463.9164439440228</v>
      </c>
      <c r="Q20" s="182">
        <f>+'Tab 56 - Sched C-4 Acct Bal #1'!O20+'Tab 56 - Sched C-4 Acct Bal #2'!$E20</f>
        <v>3767.216443944023</v>
      </c>
      <c r="R20" s="182"/>
      <c r="S20" s="261">
        <f t="shared" si="1"/>
        <v>52344.987327328279</v>
      </c>
      <c r="T20" s="219"/>
      <c r="U20" s="73"/>
    </row>
    <row r="21" spans="1:21" x14ac:dyDescent="0.25">
      <c r="A21" s="138">
        <f t="shared" si="5"/>
        <v>20</v>
      </c>
      <c r="B21" s="279" t="s">
        <v>173</v>
      </c>
      <c r="C21" s="259" t="s">
        <v>97</v>
      </c>
      <c r="D21" s="280">
        <f>+'Tab 56 - Sched C-4 Acct Bal #2'!E21</f>
        <v>0</v>
      </c>
      <c r="E21" s="280"/>
      <c r="F21" s="182">
        <f>+'Tab 56 - Sched C-4 Acct Bal #1'!D21+'Tab 56 - Sched C-4 Acct Bal #2'!$E21</f>
        <v>8406.06</v>
      </c>
      <c r="G21" s="182">
        <f>+'Tab 56 - Sched C-4 Acct Bal #1'!E21+'Tab 56 - Sched C-4 Acct Bal #2'!$E21</f>
        <v>6393.64</v>
      </c>
      <c r="H21" s="182">
        <f>+'Tab 56 - Sched C-4 Acct Bal #1'!F21+'Tab 56 - Sched C-4 Acct Bal #2'!$E21</f>
        <v>11210.43</v>
      </c>
      <c r="I21" s="182">
        <f>+'Tab 56 - Sched C-4 Acct Bal #1'!G21+'Tab 56 - Sched C-4 Acct Bal #2'!$E21</f>
        <v>11748</v>
      </c>
      <c r="J21" s="182">
        <f>+'Tab 56 - Sched C-4 Acct Bal #1'!H21+'Tab 56 - Sched C-4 Acct Bal #2'!$E21</f>
        <v>11423</v>
      </c>
      <c r="K21" s="182">
        <f>+'Tab 56 - Sched C-4 Acct Bal #1'!I21+'Tab 56 - Sched C-4 Acct Bal #2'!$E21</f>
        <v>11715</v>
      </c>
      <c r="L21" s="182">
        <f>+'Tab 56 - Sched C-4 Acct Bal #1'!J21+'Tab 56 - Sched C-4 Acct Bal #2'!$E21</f>
        <v>11748</v>
      </c>
      <c r="M21" s="182">
        <f>+'Tab 56 - Sched C-4 Acct Bal #1'!K21+'Tab 56 - Sched C-4 Acct Bal #2'!$E21</f>
        <v>11858</v>
      </c>
      <c r="N21" s="182">
        <f>+'Tab 56 - Sched C-4 Acct Bal #1'!L21+'Tab 56 - Sched C-4 Acct Bal #2'!$E21</f>
        <v>8621.92</v>
      </c>
      <c r="O21" s="182">
        <f>+'Tab 56 - Sched C-4 Acct Bal #1'!M21+'Tab 56 - Sched C-4 Acct Bal #2'!$E21</f>
        <v>8947.08</v>
      </c>
      <c r="P21" s="182">
        <f>+'Tab 56 - Sched C-4 Acct Bal #1'!N21+'Tab 56 - Sched C-4 Acct Bal #2'!$E21</f>
        <v>5428.73</v>
      </c>
      <c r="Q21" s="182">
        <f>+'Tab 56 - Sched C-4 Acct Bal #1'!O21+'Tab 56 - Sched C-4 Acct Bal #2'!$E21</f>
        <v>22012.48</v>
      </c>
      <c r="R21" s="182"/>
      <c r="S21" s="261">
        <f t="shared" si="1"/>
        <v>129512.34</v>
      </c>
      <c r="T21" s="219"/>
      <c r="U21" s="73"/>
    </row>
    <row r="22" spans="1:21" x14ac:dyDescent="0.25">
      <c r="A22" s="138">
        <f t="shared" si="5"/>
        <v>21</v>
      </c>
      <c r="B22" s="281"/>
      <c r="C22" s="263" t="s">
        <v>51</v>
      </c>
      <c r="D22" s="280">
        <f>+'Tab 56 - Sched C-4 Acct Bal #2'!E22</f>
        <v>0</v>
      </c>
      <c r="E22" s="263"/>
      <c r="F22" s="265">
        <f t="shared" ref="F22:Q22" si="6">SUM(F20:F21)</f>
        <v>19657.006443944025</v>
      </c>
      <c r="G22" s="265">
        <f t="shared" si="6"/>
        <v>9456.176443944023</v>
      </c>
      <c r="H22" s="265">
        <f t="shared" si="6"/>
        <v>13302.786443944024</v>
      </c>
      <c r="I22" s="265">
        <f t="shared" si="6"/>
        <v>16404.956443944022</v>
      </c>
      <c r="J22" s="265">
        <f t="shared" si="6"/>
        <v>15963.956443944022</v>
      </c>
      <c r="K22" s="265">
        <f t="shared" si="6"/>
        <v>16359.956443944022</v>
      </c>
      <c r="L22" s="265">
        <f t="shared" si="6"/>
        <v>16404.956443944022</v>
      </c>
      <c r="M22" s="265">
        <f t="shared" si="6"/>
        <v>16553.956443944022</v>
      </c>
      <c r="N22" s="265">
        <f t="shared" si="6"/>
        <v>11765.356443944023</v>
      </c>
      <c r="O22" s="265">
        <f t="shared" si="6"/>
        <v>12315.876443944024</v>
      </c>
      <c r="P22" s="265">
        <f t="shared" si="6"/>
        <v>7892.6464439440224</v>
      </c>
      <c r="Q22" s="265">
        <f t="shared" si="6"/>
        <v>25779.696443944023</v>
      </c>
      <c r="R22" s="265"/>
      <c r="S22" s="265">
        <f t="shared" si="1"/>
        <v>181857.32732732827</v>
      </c>
      <c r="T22" s="219"/>
      <c r="U22" s="73"/>
    </row>
    <row r="23" spans="1:21" x14ac:dyDescent="0.25">
      <c r="A23" s="138">
        <f t="shared" si="5"/>
        <v>22</v>
      </c>
      <c r="B23" s="281"/>
      <c r="C23" s="263" t="s">
        <v>52</v>
      </c>
      <c r="D23" s="280">
        <f>+'Tab 56 - Sched C-4 Acct Bal #2'!E23</f>
        <v>0</v>
      </c>
      <c r="E23" s="263"/>
      <c r="F23" s="265">
        <f t="shared" ref="F23:Q23" si="7">F22</f>
        <v>19657.006443944025</v>
      </c>
      <c r="G23" s="265">
        <f t="shared" si="7"/>
        <v>9456.176443944023</v>
      </c>
      <c r="H23" s="265">
        <f t="shared" si="7"/>
        <v>13302.786443944024</v>
      </c>
      <c r="I23" s="265">
        <f t="shared" si="7"/>
        <v>16404.956443944022</v>
      </c>
      <c r="J23" s="265">
        <f t="shared" si="7"/>
        <v>15963.956443944022</v>
      </c>
      <c r="K23" s="265">
        <f t="shared" si="7"/>
        <v>16359.956443944022</v>
      </c>
      <c r="L23" s="265">
        <f t="shared" si="7"/>
        <v>16404.956443944022</v>
      </c>
      <c r="M23" s="265">
        <f t="shared" si="7"/>
        <v>16553.956443944022</v>
      </c>
      <c r="N23" s="265">
        <f t="shared" si="7"/>
        <v>11765.356443944023</v>
      </c>
      <c r="O23" s="265">
        <f t="shared" si="7"/>
        <v>12315.876443944024</v>
      </c>
      <c r="P23" s="265">
        <f t="shared" si="7"/>
        <v>7892.6464439440224</v>
      </c>
      <c r="Q23" s="265">
        <f t="shared" si="7"/>
        <v>25779.696443944023</v>
      </c>
      <c r="R23" s="265"/>
      <c r="S23" s="265">
        <f t="shared" si="1"/>
        <v>181857.32732732827</v>
      </c>
      <c r="T23" s="219"/>
      <c r="U23" s="73"/>
    </row>
    <row r="24" spans="1:21" x14ac:dyDescent="0.25">
      <c r="A24" s="138">
        <f t="shared" si="5"/>
        <v>23</v>
      </c>
      <c r="B24" s="279" t="s">
        <v>174</v>
      </c>
      <c r="C24" s="259" t="s">
        <v>98</v>
      </c>
      <c r="D24" s="280">
        <f>+'Tab 56 - Sched C-4 Acct Bal #2'!E24</f>
        <v>0</v>
      </c>
      <c r="E24" s="280"/>
      <c r="F24" s="182">
        <f>+'Tab 56 - Sched C-4 Acct Bal #1'!D24+'Tab 56 - Sched C-4 Acct Bal #2'!$E24</f>
        <v>2728966.5935893892</v>
      </c>
      <c r="G24" s="182">
        <f>+'Tab 56 - Sched C-4 Acct Bal #1'!E24+'Tab 56 - Sched C-4 Acct Bal #2'!$E24</f>
        <v>2480233.4135893891</v>
      </c>
      <c r="H24" s="182">
        <f>+'Tab 56 - Sched C-4 Acct Bal #1'!F24+'Tab 56 - Sched C-4 Acct Bal #2'!$E24</f>
        <v>3492810.9535893891</v>
      </c>
      <c r="I24" s="182">
        <f>+'Tab 56 - Sched C-4 Acct Bal #1'!G24+'Tab 56 - Sched C-4 Acct Bal #2'!$E24</f>
        <v>1229367.5535893894</v>
      </c>
      <c r="J24" s="182">
        <f>+'Tab 56 - Sched C-4 Acct Bal #1'!H24+'Tab 56 - Sched C-4 Acct Bal #2'!$E24</f>
        <v>566096.55358938943</v>
      </c>
      <c r="K24" s="182">
        <f>+'Tab 56 - Sched C-4 Acct Bal #1'!I24+'Tab 56 - Sched C-4 Acct Bal #2'!$E24</f>
        <v>603419.55358938943</v>
      </c>
      <c r="L24" s="182">
        <f>+'Tab 56 - Sched C-4 Acct Bal #1'!J24+'Tab 56 - Sched C-4 Acct Bal #2'!$E24</f>
        <v>570113.55358938943</v>
      </c>
      <c r="M24" s="182">
        <f>+'Tab 56 - Sched C-4 Acct Bal #1'!K24+'Tab 56 - Sched C-4 Acct Bal #2'!$E24</f>
        <v>552691.55358938943</v>
      </c>
      <c r="N24" s="182">
        <f>+'Tab 56 - Sched C-4 Acct Bal #1'!L24+'Tab 56 - Sched C-4 Acct Bal #2'!$E24</f>
        <v>501491.54358938936</v>
      </c>
      <c r="O24" s="182">
        <f>+'Tab 56 - Sched C-4 Acct Bal #1'!M24+'Tab 56 - Sched C-4 Acct Bal #2'!$E24</f>
        <v>542260.72358938935</v>
      </c>
      <c r="P24" s="182">
        <f>+'Tab 56 - Sched C-4 Acct Bal #1'!N24+'Tab 56 - Sched C-4 Acct Bal #2'!$E24</f>
        <v>763425.7735893894</v>
      </c>
      <c r="Q24" s="182">
        <f>+'Tab 56 - Sched C-4 Acct Bal #1'!O24+'Tab 56 - Sched C-4 Acct Bal #2'!$E24</f>
        <v>1238118.9535893893</v>
      </c>
      <c r="R24" s="261"/>
      <c r="S24" s="261">
        <f t="shared" si="1"/>
        <v>15268996.723072667</v>
      </c>
      <c r="T24" s="219"/>
      <c r="U24" s="73"/>
    </row>
    <row r="25" spans="1:21" x14ac:dyDescent="0.25">
      <c r="A25" s="138">
        <f t="shared" si="5"/>
        <v>24</v>
      </c>
      <c r="B25" s="279" t="s">
        <v>175</v>
      </c>
      <c r="C25" s="259" t="s">
        <v>99</v>
      </c>
      <c r="D25" s="280">
        <f>+'Tab 56 - Sched C-4 Acct Bal #2'!E25</f>
        <v>0</v>
      </c>
      <c r="E25" s="280"/>
      <c r="F25" s="182">
        <f>+'Tab 56 - Sched C-4 Acct Bal #1'!D25+'Tab 56 - Sched C-4 Acct Bal #2'!$E25</f>
        <v>-476090.28</v>
      </c>
      <c r="G25" s="182">
        <f>+'Tab 56 - Sched C-4 Acct Bal #1'!E25+'Tab 56 - Sched C-4 Acct Bal #2'!$E25</f>
        <v>185292.01</v>
      </c>
      <c r="H25" s="182">
        <f>+'Tab 56 - Sched C-4 Acct Bal #1'!F25+'Tab 56 - Sched C-4 Acct Bal #2'!$E25</f>
        <v>-1895550.83</v>
      </c>
      <c r="I25" s="182">
        <f>+'Tab 56 - Sched C-4 Acct Bal #1'!G25+'Tab 56 - Sched C-4 Acct Bal #2'!$E25</f>
        <v>18520</v>
      </c>
      <c r="J25" s="182">
        <f>+'Tab 56 - Sched C-4 Acct Bal #1'!H25+'Tab 56 - Sched C-4 Acct Bal #2'!$E25</f>
        <v>18081</v>
      </c>
      <c r="K25" s="182">
        <f>+'Tab 56 - Sched C-4 Acct Bal #1'!I25+'Tab 56 - Sched C-4 Acct Bal #2'!$E25</f>
        <v>18659</v>
      </c>
      <c r="L25" s="182">
        <f>+'Tab 56 - Sched C-4 Acct Bal #1'!J25+'Tab 56 - Sched C-4 Acct Bal #2'!$E25</f>
        <v>18404</v>
      </c>
      <c r="M25" s="182">
        <f>+'Tab 56 - Sched C-4 Acct Bal #1'!K25+'Tab 56 - Sched C-4 Acct Bal #2'!$E25</f>
        <v>18860</v>
      </c>
      <c r="N25" s="182">
        <f>+'Tab 56 - Sched C-4 Acct Bal #1'!L25+'Tab 56 - Sched C-4 Acct Bal #2'!$E25</f>
        <v>48102.41</v>
      </c>
      <c r="O25" s="182">
        <f>+'Tab 56 - Sched C-4 Acct Bal #1'!M25+'Tab 56 - Sched C-4 Acct Bal #2'!$E25</f>
        <v>213138.17</v>
      </c>
      <c r="P25" s="182">
        <f>+'Tab 56 - Sched C-4 Acct Bal #1'!N25+'Tab 56 - Sched C-4 Acct Bal #2'!$E25</f>
        <v>485806.53</v>
      </c>
      <c r="Q25" s="182">
        <f>+'Tab 56 - Sched C-4 Acct Bal #1'!O25+'Tab 56 - Sched C-4 Acct Bal #2'!$E25</f>
        <v>1716743.24</v>
      </c>
      <c r="R25" s="261"/>
      <c r="S25" s="261">
        <f t="shared" si="1"/>
        <v>369965.24999999977</v>
      </c>
      <c r="T25" s="219"/>
      <c r="U25" s="73"/>
    </row>
    <row r="26" spans="1:21" x14ac:dyDescent="0.25">
      <c r="A26" s="138">
        <f t="shared" si="5"/>
        <v>25</v>
      </c>
      <c r="B26" s="279" t="s">
        <v>176</v>
      </c>
      <c r="C26" s="259" t="s">
        <v>100</v>
      </c>
      <c r="D26" s="280">
        <f>+'Tab 56 - Sched C-4 Acct Bal #2'!E26</f>
        <v>0</v>
      </c>
      <c r="E26" s="280"/>
      <c r="F26" s="182">
        <f>+'Tab 56 - Sched C-4 Acct Bal #1'!D26+'Tab 56 - Sched C-4 Acct Bal #2'!$E26</f>
        <v>81.28</v>
      </c>
      <c r="G26" s="182">
        <f>+'Tab 56 - Sched C-4 Acct Bal #1'!E26+'Tab 56 - Sched C-4 Acct Bal #2'!$E26</f>
        <v>78.66</v>
      </c>
      <c r="H26" s="182">
        <f>+'Tab 56 - Sched C-4 Acct Bal #1'!F26+'Tab 56 - Sched C-4 Acct Bal #2'!$E26</f>
        <v>78.540000000000006</v>
      </c>
      <c r="I26" s="182">
        <f>+'Tab 56 - Sched C-4 Acct Bal #1'!G26+'Tab 56 - Sched C-4 Acct Bal #2'!$E26</f>
        <v>85</v>
      </c>
      <c r="J26" s="182">
        <f>+'Tab 56 - Sched C-4 Acct Bal #1'!H26+'Tab 56 - Sched C-4 Acct Bal #2'!$E26</f>
        <v>83</v>
      </c>
      <c r="K26" s="182">
        <f>+'Tab 56 - Sched C-4 Acct Bal #1'!I26+'Tab 56 - Sched C-4 Acct Bal #2'!$E26</f>
        <v>86</v>
      </c>
      <c r="L26" s="182">
        <f>+'Tab 56 - Sched C-4 Acct Bal #1'!J26+'Tab 56 - Sched C-4 Acct Bal #2'!$E26</f>
        <v>84</v>
      </c>
      <c r="M26" s="182">
        <f>+'Tab 56 - Sched C-4 Acct Bal #1'!K26+'Tab 56 - Sched C-4 Acct Bal #2'!$E26</f>
        <v>87</v>
      </c>
      <c r="N26" s="182">
        <f>+'Tab 56 - Sched C-4 Acct Bal #1'!L26+'Tab 56 - Sched C-4 Acct Bal #2'!$E26</f>
        <v>132.85</v>
      </c>
      <c r="O26" s="182">
        <f>+'Tab 56 - Sched C-4 Acct Bal #1'!M26+'Tab 56 - Sched C-4 Acct Bal #2'!$E26</f>
        <v>135.41999999999999</v>
      </c>
      <c r="P26" s="182">
        <f>+'Tab 56 - Sched C-4 Acct Bal #1'!N26+'Tab 56 - Sched C-4 Acct Bal #2'!$E26</f>
        <v>57.19</v>
      </c>
      <c r="Q26" s="182">
        <f>+'Tab 56 - Sched C-4 Acct Bal #1'!O26+'Tab 56 - Sched C-4 Acct Bal #2'!$E26</f>
        <v>74.81</v>
      </c>
      <c r="R26" s="261"/>
      <c r="S26" s="261">
        <f t="shared" si="1"/>
        <v>1063.75</v>
      </c>
      <c r="T26" s="219"/>
      <c r="U26" s="73"/>
    </row>
    <row r="27" spans="1:21" x14ac:dyDescent="0.25">
      <c r="A27" s="138">
        <f t="shared" si="5"/>
        <v>26</v>
      </c>
      <c r="B27" s="281"/>
      <c r="C27" s="263" t="s">
        <v>53</v>
      </c>
      <c r="D27" s="280">
        <f>+'Tab 56 - Sched C-4 Acct Bal #2'!E27</f>
        <v>0</v>
      </c>
      <c r="E27" s="263"/>
      <c r="F27" s="265">
        <f t="shared" ref="F27:Q27" si="8">SUM(F24:F26)</f>
        <v>2252957.5935893892</v>
      </c>
      <c r="G27" s="265">
        <f t="shared" si="8"/>
        <v>2665604.083589389</v>
      </c>
      <c r="H27" s="265">
        <f t="shared" si="8"/>
        <v>1597338.6635893891</v>
      </c>
      <c r="I27" s="265">
        <f t="shared" si="8"/>
        <v>1247972.5535893894</v>
      </c>
      <c r="J27" s="265">
        <f t="shared" si="8"/>
        <v>584260.55358938943</v>
      </c>
      <c r="K27" s="265">
        <f t="shared" si="8"/>
        <v>622164.55358938943</v>
      </c>
      <c r="L27" s="265">
        <f t="shared" si="8"/>
        <v>588601.55358938943</v>
      </c>
      <c r="M27" s="265">
        <f t="shared" si="8"/>
        <v>571638.55358938943</v>
      </c>
      <c r="N27" s="265">
        <f t="shared" si="8"/>
        <v>549726.80358938931</v>
      </c>
      <c r="O27" s="265">
        <f t="shared" si="8"/>
        <v>755534.31358938944</v>
      </c>
      <c r="P27" s="265">
        <f t="shared" si="8"/>
        <v>1249289.4935893894</v>
      </c>
      <c r="Q27" s="265">
        <f t="shared" si="8"/>
        <v>2954937.0035893894</v>
      </c>
      <c r="R27" s="265"/>
      <c r="S27" s="265">
        <f t="shared" si="1"/>
        <v>15640025.723072672</v>
      </c>
      <c r="T27" s="219"/>
      <c r="U27" s="73"/>
    </row>
    <row r="28" spans="1:21" x14ac:dyDescent="0.25">
      <c r="A28" s="138">
        <f t="shared" si="5"/>
        <v>27</v>
      </c>
      <c r="B28" s="281"/>
      <c r="C28" s="263" t="s">
        <v>54</v>
      </c>
      <c r="D28" s="280">
        <f>+'Tab 56 - Sched C-4 Acct Bal #2'!E28</f>
        <v>0</v>
      </c>
      <c r="E28" s="263"/>
      <c r="F28" s="265">
        <f t="shared" ref="F28:Q28" si="9">F23+F27</f>
        <v>2272614.6000333331</v>
      </c>
      <c r="G28" s="265">
        <f t="shared" si="9"/>
        <v>2675060.2600333332</v>
      </c>
      <c r="H28" s="265">
        <f t="shared" si="9"/>
        <v>1610641.4500333332</v>
      </c>
      <c r="I28" s="265">
        <f t="shared" si="9"/>
        <v>1264377.5100333334</v>
      </c>
      <c r="J28" s="265">
        <f t="shared" si="9"/>
        <v>600224.51003333344</v>
      </c>
      <c r="K28" s="265">
        <f t="shared" si="9"/>
        <v>638524.51003333344</v>
      </c>
      <c r="L28" s="265">
        <f t="shared" si="9"/>
        <v>605006.51003333344</v>
      </c>
      <c r="M28" s="265">
        <f t="shared" si="9"/>
        <v>588192.51003333344</v>
      </c>
      <c r="N28" s="265">
        <f t="shared" si="9"/>
        <v>561492.16003333335</v>
      </c>
      <c r="O28" s="265">
        <f t="shared" si="9"/>
        <v>767850.19003333349</v>
      </c>
      <c r="P28" s="265">
        <f t="shared" si="9"/>
        <v>1257182.1400333333</v>
      </c>
      <c r="Q28" s="265">
        <f t="shared" si="9"/>
        <v>2980716.7000333336</v>
      </c>
      <c r="R28" s="265"/>
      <c r="S28" s="265">
        <f t="shared" si="1"/>
        <v>15821883.0504</v>
      </c>
      <c r="T28" s="219">
        <v>15821884</v>
      </c>
      <c r="U28" s="73"/>
    </row>
    <row r="29" spans="1:21" x14ac:dyDescent="0.25">
      <c r="A29" s="138">
        <f t="shared" si="5"/>
        <v>28</v>
      </c>
      <c r="B29" s="279"/>
      <c r="C29" s="259" t="s">
        <v>55</v>
      </c>
      <c r="D29" s="280">
        <f>+'Tab 56 - Sched C-4 Acct Bal #2'!E29</f>
        <v>0</v>
      </c>
      <c r="E29" s="280"/>
      <c r="F29" s="261"/>
      <c r="G29" s="182"/>
      <c r="H29" s="261"/>
      <c r="I29" s="182"/>
      <c r="J29" s="261"/>
      <c r="K29" s="182"/>
      <c r="L29" s="261"/>
      <c r="M29" s="182"/>
      <c r="N29" s="261"/>
      <c r="O29" s="182"/>
      <c r="P29" s="261"/>
      <c r="Q29" s="182"/>
      <c r="R29" s="261"/>
      <c r="S29" s="261">
        <f t="shared" si="1"/>
        <v>0</v>
      </c>
      <c r="T29" s="219"/>
      <c r="U29" s="73"/>
    </row>
    <row r="30" spans="1:21" x14ac:dyDescent="0.25">
      <c r="A30" s="138">
        <f t="shared" si="5"/>
        <v>29</v>
      </c>
      <c r="B30" s="279" t="s">
        <v>177</v>
      </c>
      <c r="C30" s="259" t="s">
        <v>101</v>
      </c>
      <c r="D30" s="280">
        <f>+'Tab 56 - Sched C-4 Acct Bal #2'!E30</f>
        <v>0</v>
      </c>
      <c r="E30" s="280"/>
      <c r="F30" s="182">
        <f>+'Tab 56 - Sched C-4 Acct Bal #1'!D30+'Tab 56 - Sched C-4 Acct Bal #2'!$E30</f>
        <v>10637.336143178891</v>
      </c>
      <c r="G30" s="182">
        <f>+'Tab 56 - Sched C-4 Acct Bal #1'!E30+'Tab 56 - Sched C-4 Acct Bal #2'!$E30</f>
        <v>11712.016143178891</v>
      </c>
      <c r="H30" s="182">
        <f>+'Tab 56 - Sched C-4 Acct Bal #1'!F30+'Tab 56 - Sched C-4 Acct Bal #2'!$E30</f>
        <v>8919.0861431788908</v>
      </c>
      <c r="I30" s="182">
        <f>+'Tab 56 - Sched C-4 Acct Bal #1'!G30+'Tab 56 - Sched C-4 Acct Bal #2'!$E30</f>
        <v>5574.0161431788911</v>
      </c>
      <c r="J30" s="182">
        <f>+'Tab 56 - Sched C-4 Acct Bal #1'!H30+'Tab 56 - Sched C-4 Acct Bal #2'!$E30</f>
        <v>5426.0161431788911</v>
      </c>
      <c r="K30" s="182">
        <f>+'Tab 56 - Sched C-4 Acct Bal #1'!I30+'Tab 56 - Sched C-4 Acct Bal #2'!$E30</f>
        <v>5559.0161431788911</v>
      </c>
      <c r="L30" s="182">
        <f>+'Tab 56 - Sched C-4 Acct Bal #1'!J30+'Tab 56 - Sched C-4 Acct Bal #2'!$E30</f>
        <v>5574.0161431788911</v>
      </c>
      <c r="M30" s="182">
        <f>+'Tab 56 - Sched C-4 Acct Bal #1'!K30+'Tab 56 - Sched C-4 Acct Bal #2'!$E30</f>
        <v>5624.0161431788911</v>
      </c>
      <c r="N30" s="182">
        <f>+'Tab 56 - Sched C-4 Acct Bal #1'!L30+'Tab 56 - Sched C-4 Acct Bal #2'!$E30</f>
        <v>773.73614317889087</v>
      </c>
      <c r="O30" s="182">
        <f>+'Tab 56 - Sched C-4 Acct Bal #1'!M30+'Tab 56 - Sched C-4 Acct Bal #2'!$E30</f>
        <v>2150.2861431788906</v>
      </c>
      <c r="P30" s="182">
        <f>+'Tab 56 - Sched C-4 Acct Bal #1'!N30+'Tab 56 - Sched C-4 Acct Bal #2'!$E30</f>
        <v>3156.9361431788907</v>
      </c>
      <c r="Q30" s="182">
        <f>+'Tab 56 - Sched C-4 Acct Bal #1'!O30+'Tab 56 - Sched C-4 Acct Bal #2'!$E30</f>
        <v>10543.39614317889</v>
      </c>
      <c r="R30" s="261"/>
      <c r="S30" s="261">
        <f t="shared" si="1"/>
        <v>75649.873718146671</v>
      </c>
      <c r="T30" s="219"/>
      <c r="U30" s="73"/>
    </row>
    <row r="31" spans="1:21" x14ac:dyDescent="0.25">
      <c r="A31" s="138">
        <f t="shared" si="5"/>
        <v>30</v>
      </c>
      <c r="B31" s="279" t="s">
        <v>178</v>
      </c>
      <c r="C31" s="259" t="s">
        <v>102</v>
      </c>
      <c r="D31" s="280">
        <f>+'Tab 56 - Sched C-4 Acct Bal #2'!E31</f>
        <v>0</v>
      </c>
      <c r="E31" s="280"/>
      <c r="F31" s="182">
        <f>+'Tab 56 - Sched C-4 Acct Bal #1'!D31+'Tab 56 - Sched C-4 Acct Bal #2'!$E31</f>
        <v>-1682.02</v>
      </c>
      <c r="G31" s="182">
        <f>+'Tab 56 - Sched C-4 Acct Bal #1'!E31+'Tab 56 - Sched C-4 Acct Bal #2'!$E31</f>
        <v>2024.01</v>
      </c>
      <c r="H31" s="182">
        <f>+'Tab 56 - Sched C-4 Acct Bal #1'!F31+'Tab 56 - Sched C-4 Acct Bal #2'!$E31</f>
        <v>7077.65</v>
      </c>
      <c r="I31" s="182">
        <f>+'Tab 56 - Sched C-4 Acct Bal #1'!G31+'Tab 56 - Sched C-4 Acct Bal #2'!$E31</f>
        <v>7921</v>
      </c>
      <c r="J31" s="182">
        <f>+'Tab 56 - Sched C-4 Acct Bal #1'!H31+'Tab 56 - Sched C-4 Acct Bal #2'!$E31</f>
        <v>7702</v>
      </c>
      <c r="K31" s="182">
        <f>+'Tab 56 - Sched C-4 Acct Bal #1'!I31+'Tab 56 - Sched C-4 Acct Bal #2'!$E31</f>
        <v>7899</v>
      </c>
      <c r="L31" s="182">
        <f>+'Tab 56 - Sched C-4 Acct Bal #1'!J31+'Tab 56 - Sched C-4 Acct Bal #2'!$E31</f>
        <v>7922</v>
      </c>
      <c r="M31" s="182">
        <f>+'Tab 56 - Sched C-4 Acct Bal #1'!K31+'Tab 56 - Sched C-4 Acct Bal #2'!$E31</f>
        <v>7995</v>
      </c>
      <c r="N31" s="182">
        <f>+'Tab 56 - Sched C-4 Acct Bal #1'!L31+'Tab 56 - Sched C-4 Acct Bal #2'!$E31</f>
        <v>8094.27</v>
      </c>
      <c r="O31" s="182">
        <f>+'Tab 56 - Sched C-4 Acct Bal #1'!M31+'Tab 56 - Sched C-4 Acct Bal #2'!$E31</f>
        <v>6882.97</v>
      </c>
      <c r="P31" s="182">
        <f>+'Tab 56 - Sched C-4 Acct Bal #1'!N31+'Tab 56 - Sched C-4 Acct Bal #2'!$E31</f>
        <v>5647.13</v>
      </c>
      <c r="Q31" s="182">
        <f>+'Tab 56 - Sched C-4 Acct Bal #1'!O31+'Tab 56 - Sched C-4 Acct Bal #2'!$E31</f>
        <v>20385.05</v>
      </c>
      <c r="R31" s="261"/>
      <c r="S31" s="261">
        <f t="shared" si="1"/>
        <v>87868.060000000012</v>
      </c>
      <c r="T31" s="219"/>
      <c r="U31" s="73"/>
    </row>
    <row r="32" spans="1:21" x14ac:dyDescent="0.25">
      <c r="A32" s="138">
        <v>31</v>
      </c>
      <c r="B32" s="279" t="s">
        <v>179</v>
      </c>
      <c r="C32" s="259" t="s">
        <v>103</v>
      </c>
      <c r="D32" s="280">
        <f>+'Tab 56 - Sched C-4 Acct Bal #2'!E32</f>
        <v>0</v>
      </c>
      <c r="E32" s="280"/>
      <c r="F32" s="182">
        <f>+'Tab 56 - Sched C-4 Acct Bal #1'!D32+'Tab 56 - Sched C-4 Acct Bal #2'!$E32</f>
        <v>9295.36</v>
      </c>
      <c r="G32" s="182">
        <f>+'Tab 56 - Sched C-4 Acct Bal #1'!E32+'Tab 56 - Sched C-4 Acct Bal #2'!$E32</f>
        <v>0</v>
      </c>
      <c r="H32" s="182">
        <f>+'Tab 56 - Sched C-4 Acct Bal #1'!F32+'Tab 56 - Sched C-4 Acct Bal #2'!$E32</f>
        <v>5000</v>
      </c>
      <c r="I32" s="182">
        <f>+'Tab 56 - Sched C-4 Acct Bal #1'!G32+'Tab 56 - Sched C-4 Acct Bal #2'!$E32</f>
        <v>8473</v>
      </c>
      <c r="J32" s="182">
        <f>+'Tab 56 - Sched C-4 Acct Bal #1'!H32+'Tab 56 - Sched C-4 Acct Bal #2'!$E32</f>
        <v>8239</v>
      </c>
      <c r="K32" s="182">
        <f>+'Tab 56 - Sched C-4 Acct Bal #1'!I32+'Tab 56 - Sched C-4 Acct Bal #2'!$E32</f>
        <v>8449</v>
      </c>
      <c r="L32" s="182">
        <f>+'Tab 56 - Sched C-4 Acct Bal #1'!J32+'Tab 56 - Sched C-4 Acct Bal #2'!$E32</f>
        <v>8474</v>
      </c>
      <c r="M32" s="182">
        <f>+'Tab 56 - Sched C-4 Acct Bal #1'!K32+'Tab 56 - Sched C-4 Acct Bal #2'!$E32</f>
        <v>8552</v>
      </c>
      <c r="N32" s="182">
        <f>+'Tab 56 - Sched C-4 Acct Bal #1'!L32+'Tab 56 - Sched C-4 Acct Bal #2'!$E32</f>
        <v>0</v>
      </c>
      <c r="O32" s="182">
        <f>+'Tab 56 - Sched C-4 Acct Bal #1'!M32+'Tab 56 - Sched C-4 Acct Bal #2'!$E32</f>
        <v>32867</v>
      </c>
      <c r="P32" s="182">
        <f>+'Tab 56 - Sched C-4 Acct Bal #1'!N32+'Tab 56 - Sched C-4 Acct Bal #2'!$E32</f>
        <v>13244.7</v>
      </c>
      <c r="Q32" s="182">
        <f>+'Tab 56 - Sched C-4 Acct Bal #1'!O32+'Tab 56 - Sched C-4 Acct Bal #2'!$E32</f>
        <v>0</v>
      </c>
      <c r="R32" s="261"/>
      <c r="S32" s="280">
        <f t="shared" si="1"/>
        <v>102594.06</v>
      </c>
      <c r="T32" s="219"/>
      <c r="U32" s="73"/>
    </row>
    <row r="33" spans="1:21" x14ac:dyDescent="0.25">
      <c r="A33" s="138">
        <v>32</v>
      </c>
      <c r="B33" s="196">
        <v>9823000</v>
      </c>
      <c r="C33" s="184" t="s">
        <v>104</v>
      </c>
      <c r="D33" s="280">
        <f>+'Tab 56 - Sched C-4 Acct Bal #2'!E33</f>
        <v>0</v>
      </c>
      <c r="E33" s="280"/>
      <c r="F33" s="182">
        <f>+'Tab 56 - Sched C-4 Acct Bal #1'!D33+'Tab 56 - Sched C-4 Acct Bal #2'!$E33</f>
        <v>0</v>
      </c>
      <c r="G33" s="182">
        <f>+'Tab 56 - Sched C-4 Acct Bal #1'!E33+'Tab 56 - Sched C-4 Acct Bal #2'!$E33</f>
        <v>0</v>
      </c>
      <c r="H33" s="182">
        <f>+'Tab 56 - Sched C-4 Acct Bal #1'!F33+'Tab 56 - Sched C-4 Acct Bal #2'!$E33</f>
        <v>0</v>
      </c>
      <c r="I33" s="182">
        <f>+'Tab 56 - Sched C-4 Acct Bal #1'!G33+'Tab 56 - Sched C-4 Acct Bal #2'!$E33</f>
        <v>338</v>
      </c>
      <c r="J33" s="182">
        <f>+'Tab 56 - Sched C-4 Acct Bal #1'!H33+'Tab 56 - Sched C-4 Acct Bal #2'!$E33</f>
        <v>329</v>
      </c>
      <c r="K33" s="182">
        <f>+'Tab 56 - Sched C-4 Acct Bal #1'!I33+'Tab 56 - Sched C-4 Acct Bal #2'!$E33</f>
        <v>338</v>
      </c>
      <c r="L33" s="182">
        <f>+'Tab 56 - Sched C-4 Acct Bal #1'!J33+'Tab 56 - Sched C-4 Acct Bal #2'!$E33</f>
        <v>339</v>
      </c>
      <c r="M33" s="182">
        <f>+'Tab 56 - Sched C-4 Acct Bal #1'!K33+'Tab 56 - Sched C-4 Acct Bal #2'!$E33</f>
        <v>342</v>
      </c>
      <c r="N33" s="182">
        <f>+'Tab 56 - Sched C-4 Acct Bal #1'!L33+'Tab 56 - Sched C-4 Acct Bal #2'!$E33</f>
        <v>0</v>
      </c>
      <c r="O33" s="182">
        <f>+'Tab 56 - Sched C-4 Acct Bal #1'!M33+'Tab 56 - Sched C-4 Acct Bal #2'!$E33</f>
        <v>0</v>
      </c>
      <c r="P33" s="182">
        <f>+'Tab 56 - Sched C-4 Acct Bal #1'!N33+'Tab 56 - Sched C-4 Acct Bal #2'!$E33</f>
        <v>0</v>
      </c>
      <c r="Q33" s="182">
        <f>+'Tab 56 - Sched C-4 Acct Bal #1'!O33+'Tab 56 - Sched C-4 Acct Bal #2'!$E33</f>
        <v>0</v>
      </c>
      <c r="R33" s="261"/>
      <c r="S33" s="261">
        <f t="shared" si="1"/>
        <v>1686</v>
      </c>
      <c r="T33" s="219"/>
      <c r="U33" s="73"/>
    </row>
    <row r="34" spans="1:21" x14ac:dyDescent="0.25">
      <c r="A34" s="138">
        <v>33</v>
      </c>
      <c r="B34" s="279" t="s">
        <v>180</v>
      </c>
      <c r="C34" s="259" t="s">
        <v>105</v>
      </c>
      <c r="D34" s="280">
        <f>+'Tab 56 - Sched C-4 Acct Bal #2'!E34</f>
        <v>0</v>
      </c>
      <c r="E34" s="280"/>
      <c r="F34" s="182">
        <f>+'Tab 56 - Sched C-4 Acct Bal #1'!D34+'Tab 56 - Sched C-4 Acct Bal #2'!$E34</f>
        <v>807.5</v>
      </c>
      <c r="G34" s="182">
        <f>+'Tab 56 - Sched C-4 Acct Bal #1'!E34+'Tab 56 - Sched C-4 Acct Bal #2'!$E34</f>
        <v>0</v>
      </c>
      <c r="H34" s="182">
        <f>+'Tab 56 - Sched C-4 Acct Bal #1'!F34+'Tab 56 - Sched C-4 Acct Bal #2'!$E34</f>
        <v>0</v>
      </c>
      <c r="I34" s="182">
        <f>+'Tab 56 - Sched C-4 Acct Bal #1'!G34+'Tab 56 - Sched C-4 Acct Bal #2'!$E34</f>
        <v>550</v>
      </c>
      <c r="J34" s="182">
        <f>+'Tab 56 - Sched C-4 Acct Bal #1'!H34+'Tab 56 - Sched C-4 Acct Bal #2'!$E34</f>
        <v>535</v>
      </c>
      <c r="K34" s="182">
        <f>+'Tab 56 - Sched C-4 Acct Bal #1'!I34+'Tab 56 - Sched C-4 Acct Bal #2'!$E34</f>
        <v>548</v>
      </c>
      <c r="L34" s="182">
        <f>+'Tab 56 - Sched C-4 Acct Bal #1'!J34+'Tab 56 - Sched C-4 Acct Bal #2'!$E34</f>
        <v>550</v>
      </c>
      <c r="M34" s="182">
        <f>+'Tab 56 - Sched C-4 Acct Bal #1'!K34+'Tab 56 - Sched C-4 Acct Bal #2'!$E34</f>
        <v>555</v>
      </c>
      <c r="N34" s="182">
        <f>+'Tab 56 - Sched C-4 Acct Bal #1'!L34+'Tab 56 - Sched C-4 Acct Bal #2'!$E34</f>
        <v>0</v>
      </c>
      <c r="O34" s="182">
        <f>+'Tab 56 - Sched C-4 Acct Bal #1'!M34+'Tab 56 - Sched C-4 Acct Bal #2'!$E34</f>
        <v>0</v>
      </c>
      <c r="P34" s="182">
        <f>+'Tab 56 - Sched C-4 Acct Bal #1'!N34+'Tab 56 - Sched C-4 Acct Bal #2'!$E34</f>
        <v>0</v>
      </c>
      <c r="Q34" s="182">
        <f>+'Tab 56 - Sched C-4 Acct Bal #1'!O34+'Tab 56 - Sched C-4 Acct Bal #2'!$E34</f>
        <v>0</v>
      </c>
      <c r="R34" s="261"/>
      <c r="S34" s="261">
        <f t="shared" si="1"/>
        <v>3545.5</v>
      </c>
      <c r="T34" s="219"/>
      <c r="U34" s="73"/>
    </row>
    <row r="35" spans="1:21" x14ac:dyDescent="0.25">
      <c r="A35" s="138">
        <v>34</v>
      </c>
      <c r="B35" s="279" t="s">
        <v>181</v>
      </c>
      <c r="C35" s="259" t="s">
        <v>106</v>
      </c>
      <c r="D35" s="280">
        <f>+'Tab 56 - Sched C-4 Acct Bal #2'!E35</f>
        <v>0</v>
      </c>
      <c r="E35" s="280"/>
      <c r="F35" s="182">
        <f>+'Tab 56 - Sched C-4 Acct Bal #1'!D35+'Tab 56 - Sched C-4 Acct Bal #2'!$E35</f>
        <v>0</v>
      </c>
      <c r="G35" s="182">
        <f>+'Tab 56 - Sched C-4 Acct Bal #1'!E35+'Tab 56 - Sched C-4 Acct Bal #2'!$E35</f>
        <v>60</v>
      </c>
      <c r="H35" s="182">
        <f>+'Tab 56 - Sched C-4 Acct Bal #1'!F35+'Tab 56 - Sched C-4 Acct Bal #2'!$E35</f>
        <v>13642.84</v>
      </c>
      <c r="I35" s="182">
        <f>+'Tab 56 - Sched C-4 Acct Bal #1'!G35+'Tab 56 - Sched C-4 Acct Bal #2'!$E35</f>
        <v>4750</v>
      </c>
      <c r="J35" s="182">
        <f>+'Tab 56 - Sched C-4 Acct Bal #1'!H35+'Tab 56 - Sched C-4 Acct Bal #2'!$E35</f>
        <v>4619</v>
      </c>
      <c r="K35" s="182">
        <f>+'Tab 56 - Sched C-4 Acct Bal #1'!I35+'Tab 56 - Sched C-4 Acct Bal #2'!$E35</f>
        <v>4737</v>
      </c>
      <c r="L35" s="182">
        <f>+'Tab 56 - Sched C-4 Acct Bal #1'!J35+'Tab 56 - Sched C-4 Acct Bal #2'!$E35</f>
        <v>4751</v>
      </c>
      <c r="M35" s="182">
        <f>+'Tab 56 - Sched C-4 Acct Bal #1'!K35+'Tab 56 - Sched C-4 Acct Bal #2'!$E35</f>
        <v>4795</v>
      </c>
      <c r="N35" s="182">
        <f>+'Tab 56 - Sched C-4 Acct Bal #1'!L35+'Tab 56 - Sched C-4 Acct Bal #2'!$E35</f>
        <v>0</v>
      </c>
      <c r="O35" s="182">
        <f>+'Tab 56 - Sched C-4 Acct Bal #1'!M35+'Tab 56 - Sched C-4 Acct Bal #2'!$E35</f>
        <v>143.33000000000001</v>
      </c>
      <c r="P35" s="182">
        <f>+'Tab 56 - Sched C-4 Acct Bal #1'!N35+'Tab 56 - Sched C-4 Acct Bal #2'!$E35</f>
        <v>12000</v>
      </c>
      <c r="Q35" s="182">
        <f>+'Tab 56 - Sched C-4 Acct Bal #1'!O35+'Tab 56 - Sched C-4 Acct Bal #2'!$E35</f>
        <v>1071</v>
      </c>
      <c r="R35" s="261"/>
      <c r="S35" s="261">
        <f t="shared" si="1"/>
        <v>50569.17</v>
      </c>
      <c r="T35" s="219"/>
      <c r="U35" s="73"/>
    </row>
    <row r="36" spans="1:21" x14ac:dyDescent="0.25">
      <c r="A36" s="138">
        <f t="shared" ref="A36:A52" si="10">1+A35</f>
        <v>35</v>
      </c>
      <c r="B36" s="281"/>
      <c r="C36" s="263" t="s">
        <v>56</v>
      </c>
      <c r="D36" s="280">
        <f>+'Tab 56 - Sched C-4 Acct Bal #2'!E36</f>
        <v>0</v>
      </c>
      <c r="E36" s="263"/>
      <c r="F36" s="265">
        <f t="shared" ref="F36:Q36" si="11">SUM(F30:F35)</f>
        <v>19058.176143178891</v>
      </c>
      <c r="G36" s="265">
        <f t="shared" si="11"/>
        <v>13796.026143178891</v>
      </c>
      <c r="H36" s="265">
        <f t="shared" si="11"/>
        <v>34639.576143178885</v>
      </c>
      <c r="I36" s="265">
        <f t="shared" si="11"/>
        <v>27606.016143178891</v>
      </c>
      <c r="J36" s="265">
        <f t="shared" si="11"/>
        <v>26850.016143178891</v>
      </c>
      <c r="K36" s="265">
        <f t="shared" si="11"/>
        <v>27530.016143178891</v>
      </c>
      <c r="L36" s="265">
        <f t="shared" si="11"/>
        <v>27610.016143178891</v>
      </c>
      <c r="M36" s="265">
        <f t="shared" si="11"/>
        <v>27863.016143178891</v>
      </c>
      <c r="N36" s="265">
        <f t="shared" si="11"/>
        <v>8868.0061431788909</v>
      </c>
      <c r="O36" s="265">
        <f t="shared" si="11"/>
        <v>42043.586143178894</v>
      </c>
      <c r="P36" s="265">
        <f t="shared" si="11"/>
        <v>34048.766143178887</v>
      </c>
      <c r="Q36" s="265">
        <f t="shared" si="11"/>
        <v>31999.446143178888</v>
      </c>
      <c r="R36" s="265"/>
      <c r="S36" s="265">
        <f t="shared" si="1"/>
        <v>321912.66371814668</v>
      </c>
      <c r="T36" s="219"/>
      <c r="U36" s="73"/>
    </row>
    <row r="37" spans="1:21" x14ac:dyDescent="0.25">
      <c r="A37" s="138">
        <f t="shared" si="10"/>
        <v>36</v>
      </c>
      <c r="B37" s="281"/>
      <c r="C37" s="263" t="s">
        <v>57</v>
      </c>
      <c r="D37" s="280">
        <f>+'Tab 56 - Sched C-4 Acct Bal #2'!E37</f>
        <v>0</v>
      </c>
      <c r="E37" s="263"/>
      <c r="F37" s="265">
        <f t="shared" ref="F37:Q37" si="12">F36</f>
        <v>19058.176143178891</v>
      </c>
      <c r="G37" s="265">
        <f t="shared" si="12"/>
        <v>13796.026143178891</v>
      </c>
      <c r="H37" s="265">
        <f t="shared" si="12"/>
        <v>34639.576143178885</v>
      </c>
      <c r="I37" s="265">
        <f t="shared" si="12"/>
        <v>27606.016143178891</v>
      </c>
      <c r="J37" s="265">
        <f t="shared" si="12"/>
        <v>26850.016143178891</v>
      </c>
      <c r="K37" s="265">
        <f t="shared" si="12"/>
        <v>27530.016143178891</v>
      </c>
      <c r="L37" s="265">
        <f t="shared" si="12"/>
        <v>27610.016143178891</v>
      </c>
      <c r="M37" s="265">
        <f t="shared" si="12"/>
        <v>27863.016143178891</v>
      </c>
      <c r="N37" s="265">
        <f t="shared" si="12"/>
        <v>8868.0061431788909</v>
      </c>
      <c r="O37" s="265">
        <f t="shared" si="12"/>
        <v>42043.586143178894</v>
      </c>
      <c r="P37" s="265">
        <f t="shared" si="12"/>
        <v>34048.766143178887</v>
      </c>
      <c r="Q37" s="265">
        <f t="shared" si="12"/>
        <v>31999.446143178888</v>
      </c>
      <c r="R37" s="265"/>
      <c r="S37" s="265">
        <f t="shared" si="1"/>
        <v>321912.66371814668</v>
      </c>
      <c r="T37" s="219"/>
      <c r="U37" s="73"/>
    </row>
    <row r="38" spans="1:21" x14ac:dyDescent="0.25">
      <c r="A38" s="138">
        <f t="shared" si="10"/>
        <v>37</v>
      </c>
      <c r="B38" s="279" t="s">
        <v>182</v>
      </c>
      <c r="C38" s="259" t="s">
        <v>107</v>
      </c>
      <c r="D38" s="280">
        <f>+'Tab 56 - Sched C-4 Acct Bal #2'!E38</f>
        <v>0</v>
      </c>
      <c r="E38" s="280"/>
      <c r="F38" s="182">
        <f>+'Tab 56 - Sched C-4 Acct Bal #1'!D38+'Tab 56 - Sched C-4 Acct Bal #2'!$E38</f>
        <v>9373.52</v>
      </c>
      <c r="G38" s="182">
        <f>+'Tab 56 - Sched C-4 Acct Bal #1'!E38+'Tab 56 - Sched C-4 Acct Bal #2'!$E38</f>
        <v>9025.91</v>
      </c>
      <c r="H38" s="182">
        <f>+'Tab 56 - Sched C-4 Acct Bal #1'!F38+'Tab 56 - Sched C-4 Acct Bal #2'!$E38</f>
        <v>7509.15</v>
      </c>
      <c r="I38" s="182">
        <f>+'Tab 56 - Sched C-4 Acct Bal #1'!G38+'Tab 56 - Sched C-4 Acct Bal #2'!$E38</f>
        <v>9236</v>
      </c>
      <c r="J38" s="182">
        <f>+'Tab 56 - Sched C-4 Acct Bal #1'!H38+'Tab 56 - Sched C-4 Acct Bal #2'!$E38</f>
        <v>8981</v>
      </c>
      <c r="K38" s="182">
        <f>+'Tab 56 - Sched C-4 Acct Bal #1'!I38+'Tab 56 - Sched C-4 Acct Bal #2'!$E38</f>
        <v>9210</v>
      </c>
      <c r="L38" s="182">
        <f>+'Tab 56 - Sched C-4 Acct Bal #1'!J38+'Tab 56 - Sched C-4 Acct Bal #2'!$E38</f>
        <v>9237</v>
      </c>
      <c r="M38" s="182">
        <f>+'Tab 56 - Sched C-4 Acct Bal #1'!K38+'Tab 56 - Sched C-4 Acct Bal #2'!$E38</f>
        <v>9323</v>
      </c>
      <c r="N38" s="182">
        <f>+'Tab 56 - Sched C-4 Acct Bal #1'!L38+'Tab 56 - Sched C-4 Acct Bal #2'!$E38</f>
        <v>9778.1200000000008</v>
      </c>
      <c r="O38" s="182">
        <f>+'Tab 56 - Sched C-4 Acct Bal #1'!M38+'Tab 56 - Sched C-4 Acct Bal #2'!$E38</f>
        <v>10308.02</v>
      </c>
      <c r="P38" s="182">
        <f>+'Tab 56 - Sched C-4 Acct Bal #1'!N38+'Tab 56 - Sched C-4 Acct Bal #2'!$E38</f>
        <v>9374.43</v>
      </c>
      <c r="Q38" s="182">
        <f>+'Tab 56 - Sched C-4 Acct Bal #1'!O38+'Tab 56 - Sched C-4 Acct Bal #2'!$E38</f>
        <v>10299.049999999999</v>
      </c>
      <c r="R38" s="261"/>
      <c r="S38" s="261">
        <f t="shared" ref="S38:S69" si="13">SUM(F38:Q38)</f>
        <v>111655.2</v>
      </c>
      <c r="T38" s="219"/>
      <c r="U38" s="73"/>
    </row>
    <row r="39" spans="1:21" x14ac:dyDescent="0.25">
      <c r="A39" s="138">
        <f t="shared" si="10"/>
        <v>38</v>
      </c>
      <c r="B39" s="279" t="s">
        <v>183</v>
      </c>
      <c r="C39" s="259" t="s">
        <v>108</v>
      </c>
      <c r="D39" s="280">
        <f>+'Tab 56 - Sched C-4 Acct Bal #2'!E39</f>
        <v>0</v>
      </c>
      <c r="E39" s="280"/>
      <c r="F39" s="182">
        <f>+'Tab 56 - Sched C-4 Acct Bal #1'!D39+'Tab 56 - Sched C-4 Acct Bal #2'!$E39</f>
        <v>240102.9043840536</v>
      </c>
      <c r="G39" s="182">
        <f>+'Tab 56 - Sched C-4 Acct Bal #1'!E39+'Tab 56 - Sched C-4 Acct Bal #2'!$E39</f>
        <v>241325.69438405364</v>
      </c>
      <c r="H39" s="182">
        <f>+'Tab 56 - Sched C-4 Acct Bal #1'!F39+'Tab 56 - Sched C-4 Acct Bal #2'!$E39</f>
        <v>199808.39438405359</v>
      </c>
      <c r="I39" s="182">
        <f>+'Tab 56 - Sched C-4 Acct Bal #1'!G39+'Tab 56 - Sched C-4 Acct Bal #2'!$E39</f>
        <v>296551.49438405363</v>
      </c>
      <c r="J39" s="182">
        <f>+'Tab 56 - Sched C-4 Acct Bal #1'!H39+'Tab 56 - Sched C-4 Acct Bal #2'!$E39</f>
        <v>288718.49438405363</v>
      </c>
      <c r="K39" s="182">
        <f>+'Tab 56 - Sched C-4 Acct Bal #1'!I39+'Tab 56 - Sched C-4 Acct Bal #2'!$E39</f>
        <v>295760.49438405363</v>
      </c>
      <c r="L39" s="182">
        <f>+'Tab 56 - Sched C-4 Acct Bal #1'!J39+'Tab 56 - Sched C-4 Acct Bal #2'!$E39</f>
        <v>296571.49438405363</v>
      </c>
      <c r="M39" s="182">
        <f>+'Tab 56 - Sched C-4 Acct Bal #1'!K39+'Tab 56 - Sched C-4 Acct Bal #2'!$E39</f>
        <v>299204.49438405363</v>
      </c>
      <c r="N39" s="182">
        <f>+'Tab 56 - Sched C-4 Acct Bal #1'!L39+'Tab 56 - Sched C-4 Acct Bal #2'!$E39</f>
        <v>311598.57438405365</v>
      </c>
      <c r="O39" s="182">
        <f>+'Tab 56 - Sched C-4 Acct Bal #1'!M39+'Tab 56 - Sched C-4 Acct Bal #2'!$E39</f>
        <v>334055.62438405363</v>
      </c>
      <c r="P39" s="182">
        <f>+'Tab 56 - Sched C-4 Acct Bal #1'!N39+'Tab 56 - Sched C-4 Acct Bal #2'!$E39</f>
        <v>279967.47438405361</v>
      </c>
      <c r="Q39" s="182">
        <f>+'Tab 56 - Sched C-4 Acct Bal #1'!O39+'Tab 56 - Sched C-4 Acct Bal #2'!$E39</f>
        <v>267817.29438405362</v>
      </c>
      <c r="R39" s="261"/>
      <c r="S39" s="261">
        <f t="shared" si="13"/>
        <v>3351482.4326086431</v>
      </c>
      <c r="T39" s="219"/>
      <c r="U39" s="73"/>
    </row>
    <row r="40" spans="1:21" x14ac:dyDescent="0.25">
      <c r="A40" s="138">
        <f t="shared" si="10"/>
        <v>39</v>
      </c>
      <c r="B40" s="279" t="s">
        <v>184</v>
      </c>
      <c r="C40" s="259" t="s">
        <v>109</v>
      </c>
      <c r="D40" s="280">
        <f>+'Tab 56 - Sched C-4 Acct Bal #2'!E40</f>
        <v>0</v>
      </c>
      <c r="E40" s="280"/>
      <c r="F40" s="182">
        <f>+'Tab 56 - Sched C-4 Acct Bal #1'!D40+'Tab 56 - Sched C-4 Acct Bal #2'!$E40</f>
        <v>53599.58</v>
      </c>
      <c r="G40" s="182">
        <f>+'Tab 56 - Sched C-4 Acct Bal #1'!E40+'Tab 56 - Sched C-4 Acct Bal #2'!$E40</f>
        <v>50627.85</v>
      </c>
      <c r="H40" s="182">
        <f>+'Tab 56 - Sched C-4 Acct Bal #1'!F40+'Tab 56 - Sched C-4 Acct Bal #2'!$E40</f>
        <v>47735.7</v>
      </c>
      <c r="I40" s="182">
        <f>+'Tab 56 - Sched C-4 Acct Bal #1'!G40+'Tab 56 - Sched C-4 Acct Bal #2'!$E40</f>
        <v>17885</v>
      </c>
      <c r="J40" s="182">
        <f>+'Tab 56 - Sched C-4 Acct Bal #1'!H40+'Tab 56 - Sched C-4 Acct Bal #2'!$E40</f>
        <v>17504</v>
      </c>
      <c r="K40" s="182">
        <f>+'Tab 56 - Sched C-4 Acct Bal #1'!I40+'Tab 56 - Sched C-4 Acct Bal #2'!$E40</f>
        <v>18132</v>
      </c>
      <c r="L40" s="182">
        <f>+'Tab 56 - Sched C-4 Acct Bal #1'!J40+'Tab 56 - Sched C-4 Acct Bal #2'!$E40</f>
        <v>17703</v>
      </c>
      <c r="M40" s="182">
        <f>+'Tab 56 - Sched C-4 Acct Bal #1'!K40+'Tab 56 - Sched C-4 Acct Bal #2'!$E40</f>
        <v>18311</v>
      </c>
      <c r="N40" s="182">
        <f>+'Tab 56 - Sched C-4 Acct Bal #1'!L40+'Tab 56 - Sched C-4 Acct Bal #2'!$E40</f>
        <v>3682.68</v>
      </c>
      <c r="O40" s="182">
        <f>+'Tab 56 - Sched C-4 Acct Bal #1'!M40+'Tab 56 - Sched C-4 Acct Bal #2'!$E40</f>
        <v>5235.84</v>
      </c>
      <c r="P40" s="182">
        <f>+'Tab 56 - Sched C-4 Acct Bal #1'!N40+'Tab 56 - Sched C-4 Acct Bal #2'!$E40</f>
        <v>12780.45</v>
      </c>
      <c r="Q40" s="182">
        <f>+'Tab 56 - Sched C-4 Acct Bal #1'!O40+'Tab 56 - Sched C-4 Acct Bal #2'!$E40</f>
        <v>27046.6</v>
      </c>
      <c r="R40" s="261"/>
      <c r="S40" s="261">
        <f t="shared" si="13"/>
        <v>290243.69999999995</v>
      </c>
      <c r="T40" s="219"/>
      <c r="U40" s="73"/>
    </row>
    <row r="41" spans="1:21" x14ac:dyDescent="0.25">
      <c r="A41" s="138">
        <f t="shared" si="10"/>
        <v>40</v>
      </c>
      <c r="B41" s="281"/>
      <c r="C41" s="263" t="s">
        <v>58</v>
      </c>
      <c r="D41" s="280">
        <f>+'Tab 56 - Sched C-4 Acct Bal #2'!E41</f>
        <v>0</v>
      </c>
      <c r="E41" s="263"/>
      <c r="F41" s="265">
        <f t="shared" ref="F41:Q41" si="14">SUM(F38:F40)</f>
        <v>303076.00438405358</v>
      </c>
      <c r="G41" s="265">
        <f t="shared" si="14"/>
        <v>300979.45438405365</v>
      </c>
      <c r="H41" s="265">
        <f t="shared" si="14"/>
        <v>255053.24438405357</v>
      </c>
      <c r="I41" s="265">
        <f t="shared" si="14"/>
        <v>323672.49438405363</v>
      </c>
      <c r="J41" s="265">
        <f t="shared" si="14"/>
        <v>315203.49438405363</v>
      </c>
      <c r="K41" s="265">
        <f t="shared" si="14"/>
        <v>323102.49438405363</v>
      </c>
      <c r="L41" s="265">
        <f t="shared" si="14"/>
        <v>323511.49438405363</v>
      </c>
      <c r="M41" s="265">
        <f t="shared" si="14"/>
        <v>326838.49438405363</v>
      </c>
      <c r="N41" s="265">
        <f t="shared" si="14"/>
        <v>325059.37438405363</v>
      </c>
      <c r="O41" s="265">
        <f t="shared" si="14"/>
        <v>349599.48438405368</v>
      </c>
      <c r="P41" s="265">
        <f t="shared" si="14"/>
        <v>302122.35438405361</v>
      </c>
      <c r="Q41" s="265">
        <f t="shared" si="14"/>
        <v>305162.94438405358</v>
      </c>
      <c r="R41" s="265"/>
      <c r="S41" s="265">
        <f t="shared" si="13"/>
        <v>3753381.3326086439</v>
      </c>
      <c r="T41" s="219"/>
      <c r="U41" s="73"/>
    </row>
    <row r="42" spans="1:21" x14ac:dyDescent="0.25">
      <c r="A42" s="138">
        <f t="shared" si="10"/>
        <v>41</v>
      </c>
      <c r="B42" s="279" t="s">
        <v>185</v>
      </c>
      <c r="C42" s="259" t="s">
        <v>110</v>
      </c>
      <c r="D42" s="280">
        <f>+'Tab 56 - Sched C-4 Acct Bal #2'!E42</f>
        <v>0</v>
      </c>
      <c r="E42" s="280"/>
      <c r="F42" s="182">
        <f>+'Tab 56 - Sched C-4 Acct Bal #1'!D42+'Tab 56 - Sched C-4 Acct Bal #2'!$E42</f>
        <v>-7531.67</v>
      </c>
      <c r="G42" s="182">
        <f>+'Tab 56 - Sched C-4 Acct Bal #1'!E42+'Tab 56 - Sched C-4 Acct Bal #2'!$E42</f>
        <v>-2988.94</v>
      </c>
      <c r="H42" s="182">
        <f>+'Tab 56 - Sched C-4 Acct Bal #1'!F42+'Tab 56 - Sched C-4 Acct Bal #2'!$E42</f>
        <v>-3798.43</v>
      </c>
      <c r="I42" s="182">
        <f>+'Tab 56 - Sched C-4 Acct Bal #1'!G42+'Tab 56 - Sched C-4 Acct Bal #2'!$E42</f>
        <v>-1525</v>
      </c>
      <c r="J42" s="182">
        <f>+'Tab 56 - Sched C-4 Acct Bal #1'!H42+'Tab 56 - Sched C-4 Acct Bal #2'!$E42</f>
        <v>-1483</v>
      </c>
      <c r="K42" s="182">
        <f>+'Tab 56 - Sched C-4 Acct Bal #1'!I42+'Tab 56 - Sched C-4 Acct Bal #2'!$E42</f>
        <v>-1521</v>
      </c>
      <c r="L42" s="182">
        <f>+'Tab 56 - Sched C-4 Acct Bal #1'!J42+'Tab 56 - Sched C-4 Acct Bal #2'!$E42</f>
        <v>-1525</v>
      </c>
      <c r="M42" s="182">
        <f>+'Tab 56 - Sched C-4 Acct Bal #1'!K42+'Tab 56 - Sched C-4 Acct Bal #2'!$E42</f>
        <v>-1539</v>
      </c>
      <c r="N42" s="182">
        <f>+'Tab 56 - Sched C-4 Acct Bal #1'!L42+'Tab 56 - Sched C-4 Acct Bal #2'!$E42</f>
        <v>6515.92</v>
      </c>
      <c r="O42" s="182">
        <f>+'Tab 56 - Sched C-4 Acct Bal #1'!M42+'Tab 56 - Sched C-4 Acct Bal #2'!$E42</f>
        <v>-3207.18</v>
      </c>
      <c r="P42" s="182">
        <f>+'Tab 56 - Sched C-4 Acct Bal #1'!N42+'Tab 56 - Sched C-4 Acct Bal #2'!$E42</f>
        <v>-591.30999999999995</v>
      </c>
      <c r="Q42" s="182">
        <f>+'Tab 56 - Sched C-4 Acct Bal #1'!O42+'Tab 56 - Sched C-4 Acct Bal #2'!$E42</f>
        <v>-4527.0200000000004</v>
      </c>
      <c r="R42" s="261"/>
      <c r="S42" s="261">
        <f t="shared" si="13"/>
        <v>-23721.63</v>
      </c>
      <c r="T42" s="219"/>
      <c r="U42" s="73"/>
    </row>
    <row r="43" spans="1:21" x14ac:dyDescent="0.25">
      <c r="A43" s="138">
        <f t="shared" si="10"/>
        <v>42</v>
      </c>
      <c r="B43" s="279" t="s">
        <v>186</v>
      </c>
      <c r="C43" s="259" t="s">
        <v>111</v>
      </c>
      <c r="D43" s="280">
        <f>+'Tab 56 - Sched C-4 Acct Bal #2'!E43</f>
        <v>0</v>
      </c>
      <c r="E43" s="280"/>
      <c r="F43" s="182">
        <f>+'Tab 56 - Sched C-4 Acct Bal #1'!D43+'Tab 56 - Sched C-4 Acct Bal #2'!$E43</f>
        <v>33446.114163675054</v>
      </c>
      <c r="G43" s="182">
        <f>+'Tab 56 - Sched C-4 Acct Bal #1'!E43+'Tab 56 - Sched C-4 Acct Bal #2'!$E43</f>
        <v>32403.234163675053</v>
      </c>
      <c r="H43" s="182">
        <f>+'Tab 56 - Sched C-4 Acct Bal #1'!F43+'Tab 56 - Sched C-4 Acct Bal #2'!$E43</f>
        <v>27852.984163675053</v>
      </c>
      <c r="I43" s="182">
        <f>+'Tab 56 - Sched C-4 Acct Bal #1'!G43+'Tab 56 - Sched C-4 Acct Bal #2'!$E43</f>
        <v>33033.534163675053</v>
      </c>
      <c r="J43" s="182">
        <f>+'Tab 56 - Sched C-4 Acct Bal #1'!H43+'Tab 56 - Sched C-4 Acct Bal #2'!$E43</f>
        <v>32267.534163675053</v>
      </c>
      <c r="K43" s="182">
        <f>+'Tab 56 - Sched C-4 Acct Bal #1'!I43+'Tab 56 - Sched C-4 Acct Bal #2'!$E43</f>
        <v>32956.534163675053</v>
      </c>
      <c r="L43" s="182">
        <f>+'Tab 56 - Sched C-4 Acct Bal #1'!J43+'Tab 56 - Sched C-4 Acct Bal #2'!$E43</f>
        <v>33035.534163675053</v>
      </c>
      <c r="M43" s="182">
        <f>+'Tab 56 - Sched C-4 Acct Bal #1'!K43+'Tab 56 - Sched C-4 Acct Bal #2'!$E43</f>
        <v>33293.534163675053</v>
      </c>
      <c r="N43" s="182">
        <f>+'Tab 56 - Sched C-4 Acct Bal #1'!L43+'Tab 56 - Sched C-4 Acct Bal #2'!$E43</f>
        <v>34659.884163675051</v>
      </c>
      <c r="O43" s="182">
        <f>+'Tab 56 - Sched C-4 Acct Bal #1'!M43+'Tab 56 - Sched C-4 Acct Bal #2'!$E43</f>
        <v>36249.564163675052</v>
      </c>
      <c r="P43" s="182">
        <f>+'Tab 56 - Sched C-4 Acct Bal #1'!N43+'Tab 56 - Sched C-4 Acct Bal #2'!$E43</f>
        <v>33448.764163675049</v>
      </c>
      <c r="Q43" s="182">
        <f>+'Tab 56 - Sched C-4 Acct Bal #1'!O43+'Tab 56 - Sched C-4 Acct Bal #2'!$E43</f>
        <v>36222.634163675051</v>
      </c>
      <c r="R43" s="261"/>
      <c r="S43" s="261">
        <f t="shared" si="13"/>
        <v>398869.84996410069</v>
      </c>
      <c r="T43" s="219"/>
      <c r="U43" s="73"/>
    </row>
    <row r="44" spans="1:21" x14ac:dyDescent="0.25">
      <c r="A44" s="138">
        <f t="shared" si="10"/>
        <v>43</v>
      </c>
      <c r="B44" s="279" t="s">
        <v>187</v>
      </c>
      <c r="C44" s="259" t="s">
        <v>112</v>
      </c>
      <c r="D44" s="280">
        <f>+'Tab 56 - Sched C-4 Acct Bal #2'!E44</f>
        <v>0</v>
      </c>
      <c r="E44" s="280"/>
      <c r="F44" s="182">
        <f>+'Tab 56 - Sched C-4 Acct Bal #1'!D44+'Tab 56 - Sched C-4 Acct Bal #2'!$E44</f>
        <v>72926.45</v>
      </c>
      <c r="G44" s="182">
        <f>+'Tab 56 - Sched C-4 Acct Bal #1'!E44+'Tab 56 - Sched C-4 Acct Bal #2'!$E44</f>
        <v>74310.210000000006</v>
      </c>
      <c r="H44" s="182">
        <f>+'Tab 56 - Sched C-4 Acct Bal #1'!F44+'Tab 56 - Sched C-4 Acct Bal #2'!$E44</f>
        <v>62720.6</v>
      </c>
      <c r="I44" s="182">
        <f>+'Tab 56 - Sched C-4 Acct Bal #1'!G44+'Tab 56 - Sched C-4 Acct Bal #2'!$E44</f>
        <v>91831</v>
      </c>
      <c r="J44" s="182">
        <f>+'Tab 56 - Sched C-4 Acct Bal #1'!H44+'Tab 56 - Sched C-4 Acct Bal #2'!$E44</f>
        <v>89292</v>
      </c>
      <c r="K44" s="182">
        <f>+'Tab 56 - Sched C-4 Acct Bal #1'!I44+'Tab 56 - Sched C-4 Acct Bal #2'!$E44</f>
        <v>91575</v>
      </c>
      <c r="L44" s="182">
        <f>+'Tab 56 - Sched C-4 Acct Bal #1'!J44+'Tab 56 - Sched C-4 Acct Bal #2'!$E44</f>
        <v>91838</v>
      </c>
      <c r="M44" s="182">
        <f>+'Tab 56 - Sched C-4 Acct Bal #1'!K44+'Tab 56 - Sched C-4 Acct Bal #2'!$E44</f>
        <v>92692</v>
      </c>
      <c r="N44" s="182">
        <f>+'Tab 56 - Sched C-4 Acct Bal #1'!L44+'Tab 56 - Sched C-4 Acct Bal #2'!$E44</f>
        <v>90567.48</v>
      </c>
      <c r="O44" s="182">
        <f>+'Tab 56 - Sched C-4 Acct Bal #1'!M44+'Tab 56 - Sched C-4 Acct Bal #2'!$E44</f>
        <v>97128.92</v>
      </c>
      <c r="P44" s="182">
        <f>+'Tab 56 - Sched C-4 Acct Bal #1'!N44+'Tab 56 - Sched C-4 Acct Bal #2'!$E44</f>
        <v>87981.43</v>
      </c>
      <c r="Q44" s="182">
        <f>+'Tab 56 - Sched C-4 Acct Bal #1'!O44+'Tab 56 - Sched C-4 Acct Bal #2'!$E44</f>
        <v>85216.34</v>
      </c>
      <c r="R44" s="261"/>
      <c r="S44" s="261">
        <f t="shared" si="13"/>
        <v>1028079.43</v>
      </c>
      <c r="T44" s="219"/>
      <c r="U44" s="73"/>
    </row>
    <row r="45" spans="1:21" x14ac:dyDescent="0.25">
      <c r="A45" s="138">
        <f t="shared" si="10"/>
        <v>44</v>
      </c>
      <c r="B45" s="279" t="s">
        <v>188</v>
      </c>
      <c r="C45" s="259" t="s">
        <v>115</v>
      </c>
      <c r="D45" s="280">
        <f>+'Tab 56 - Sched C-4 Acct Bal #2'!E45</f>
        <v>0</v>
      </c>
      <c r="E45" s="280"/>
      <c r="F45" s="182">
        <f>+'Tab 56 - Sched C-4 Acct Bal #1'!D45+'Tab 56 - Sched C-4 Acct Bal #2'!$E45</f>
        <v>11101.6</v>
      </c>
      <c r="G45" s="182">
        <f>+'Tab 56 - Sched C-4 Acct Bal #1'!E45+'Tab 56 - Sched C-4 Acct Bal #2'!$E45</f>
        <v>9769.92</v>
      </c>
      <c r="H45" s="182">
        <f>+'Tab 56 - Sched C-4 Acct Bal #1'!F45+'Tab 56 - Sched C-4 Acct Bal #2'!$E45</f>
        <v>16725.97</v>
      </c>
      <c r="I45" s="182">
        <f>+'Tab 56 - Sched C-4 Acct Bal #1'!G45+'Tab 56 - Sched C-4 Acct Bal #2'!$E45</f>
        <v>15426</v>
      </c>
      <c r="J45" s="182">
        <f>+'Tab 56 - Sched C-4 Acct Bal #1'!H45+'Tab 56 - Sched C-4 Acct Bal #2'!$E45</f>
        <v>15098</v>
      </c>
      <c r="K45" s="182">
        <f>+'Tab 56 - Sched C-4 Acct Bal #1'!I45+'Tab 56 - Sched C-4 Acct Bal #2'!$E45</f>
        <v>15639</v>
      </c>
      <c r="L45" s="182">
        <f>+'Tab 56 - Sched C-4 Acct Bal #1'!J45+'Tab 56 - Sched C-4 Acct Bal #2'!$E45</f>
        <v>15269</v>
      </c>
      <c r="M45" s="182">
        <f>+'Tab 56 - Sched C-4 Acct Bal #1'!K45+'Tab 56 - Sched C-4 Acct Bal #2'!$E45</f>
        <v>15794</v>
      </c>
      <c r="N45" s="182">
        <f>+'Tab 56 - Sched C-4 Acct Bal #1'!L45+'Tab 56 - Sched C-4 Acct Bal #2'!$E45</f>
        <v>-76.44</v>
      </c>
      <c r="O45" s="182">
        <f>+'Tab 56 - Sched C-4 Acct Bal #1'!M45+'Tab 56 - Sched C-4 Acct Bal #2'!$E45</f>
        <v>6878.06</v>
      </c>
      <c r="P45" s="182">
        <f>+'Tab 56 - Sched C-4 Acct Bal #1'!N45+'Tab 56 - Sched C-4 Acct Bal #2'!$E45</f>
        <v>21955.84</v>
      </c>
      <c r="Q45" s="182">
        <f>+'Tab 56 - Sched C-4 Acct Bal #1'!O45+'Tab 56 - Sched C-4 Acct Bal #2'!$E45</f>
        <v>27268.080000000002</v>
      </c>
      <c r="R45" s="261"/>
      <c r="S45" s="261">
        <f t="shared" si="13"/>
        <v>170849.03000000003</v>
      </c>
      <c r="T45" s="219"/>
      <c r="U45" s="73"/>
    </row>
    <row r="46" spans="1:21" x14ac:dyDescent="0.25">
      <c r="A46" s="138">
        <f t="shared" si="10"/>
        <v>45</v>
      </c>
      <c r="B46" s="279" t="s">
        <v>189</v>
      </c>
      <c r="C46" s="259" t="s">
        <v>116</v>
      </c>
      <c r="D46" s="280">
        <f>+'Tab 56 - Sched C-4 Acct Bal #2'!E46</f>
        <v>0</v>
      </c>
      <c r="E46" s="280"/>
      <c r="F46" s="182">
        <f>+'Tab 56 - Sched C-4 Acct Bal #1'!D46+'Tab 56 - Sched C-4 Acct Bal #2'!$E46</f>
        <v>19774.14</v>
      </c>
      <c r="G46" s="182">
        <f>+'Tab 56 - Sched C-4 Acct Bal #1'!E46+'Tab 56 - Sched C-4 Acct Bal #2'!$E46</f>
        <v>27083.69</v>
      </c>
      <c r="H46" s="182">
        <f>+'Tab 56 - Sched C-4 Acct Bal #1'!F46+'Tab 56 - Sched C-4 Acct Bal #2'!$E46</f>
        <v>9132.2900000000009</v>
      </c>
      <c r="I46" s="182">
        <f>+'Tab 56 - Sched C-4 Acct Bal #1'!G46+'Tab 56 - Sched C-4 Acct Bal #2'!$E46</f>
        <v>6437</v>
      </c>
      <c r="J46" s="182">
        <f>+'Tab 56 - Sched C-4 Acct Bal #1'!H46+'Tab 56 - Sched C-4 Acct Bal #2'!$E46</f>
        <v>6300</v>
      </c>
      <c r="K46" s="182">
        <f>+'Tab 56 - Sched C-4 Acct Bal #1'!I46+'Tab 56 - Sched C-4 Acct Bal #2'!$E46</f>
        <v>6526</v>
      </c>
      <c r="L46" s="182">
        <f>+'Tab 56 - Sched C-4 Acct Bal #1'!J46+'Tab 56 - Sched C-4 Acct Bal #2'!$E46</f>
        <v>6372</v>
      </c>
      <c r="M46" s="182">
        <f>+'Tab 56 - Sched C-4 Acct Bal #1'!K46+'Tab 56 - Sched C-4 Acct Bal #2'!$E46</f>
        <v>6591</v>
      </c>
      <c r="N46" s="182">
        <f>+'Tab 56 - Sched C-4 Acct Bal #1'!L46+'Tab 56 - Sched C-4 Acct Bal #2'!$E46</f>
        <v>3537.41</v>
      </c>
      <c r="O46" s="182">
        <f>+'Tab 56 - Sched C-4 Acct Bal #1'!M46+'Tab 56 - Sched C-4 Acct Bal #2'!$E46</f>
        <v>7004.85</v>
      </c>
      <c r="P46" s="182">
        <f>+'Tab 56 - Sched C-4 Acct Bal #1'!N46+'Tab 56 - Sched C-4 Acct Bal #2'!$E46</f>
        <v>7453.82</v>
      </c>
      <c r="Q46" s="182">
        <f>+'Tab 56 - Sched C-4 Acct Bal #1'!O46+'Tab 56 - Sched C-4 Acct Bal #2'!$E46</f>
        <v>20209.12</v>
      </c>
      <c r="R46" s="261"/>
      <c r="S46" s="261">
        <f t="shared" si="13"/>
        <v>126421.32</v>
      </c>
      <c r="T46" s="219"/>
      <c r="U46" s="73"/>
    </row>
    <row r="47" spans="1:21" x14ac:dyDescent="0.25">
      <c r="A47" s="138">
        <f t="shared" si="10"/>
        <v>46</v>
      </c>
      <c r="B47" s="279" t="s">
        <v>190</v>
      </c>
      <c r="C47" s="259" t="s">
        <v>117</v>
      </c>
      <c r="D47" s="280">
        <f>+'Tab 56 - Sched C-4 Acct Bal #2'!E47</f>
        <v>0</v>
      </c>
      <c r="E47" s="280"/>
      <c r="F47" s="182">
        <f>+'Tab 56 - Sched C-4 Acct Bal #1'!D47+'Tab 56 - Sched C-4 Acct Bal #2'!$E47</f>
        <v>31363.68</v>
      </c>
      <c r="G47" s="182">
        <f>+'Tab 56 - Sched C-4 Acct Bal #1'!E47+'Tab 56 - Sched C-4 Acct Bal #2'!$E47</f>
        <v>31132.47</v>
      </c>
      <c r="H47" s="182">
        <f>+'Tab 56 - Sched C-4 Acct Bal #1'!F47+'Tab 56 - Sched C-4 Acct Bal #2'!$E47</f>
        <v>31009.23</v>
      </c>
      <c r="I47" s="182">
        <f>+'Tab 56 - Sched C-4 Acct Bal #1'!G47+'Tab 56 - Sched C-4 Acct Bal #2'!$E47</f>
        <v>36126</v>
      </c>
      <c r="J47" s="182">
        <f>+'Tab 56 - Sched C-4 Acct Bal #1'!H47+'Tab 56 - Sched C-4 Acct Bal #2'!$E47</f>
        <v>35133</v>
      </c>
      <c r="K47" s="182">
        <f>+'Tab 56 - Sched C-4 Acct Bal #1'!I47+'Tab 56 - Sched C-4 Acct Bal #2'!$E47</f>
        <v>36042</v>
      </c>
      <c r="L47" s="182">
        <f>+'Tab 56 - Sched C-4 Acct Bal #1'!J47+'Tab 56 - Sched C-4 Acct Bal #2'!$E47</f>
        <v>36118</v>
      </c>
      <c r="M47" s="182">
        <f>+'Tab 56 - Sched C-4 Acct Bal #1'!K47+'Tab 56 - Sched C-4 Acct Bal #2'!$E47</f>
        <v>36479</v>
      </c>
      <c r="N47" s="182">
        <f>+'Tab 56 - Sched C-4 Acct Bal #1'!L47+'Tab 56 - Sched C-4 Acct Bal #2'!$E47</f>
        <v>41880.239999999998</v>
      </c>
      <c r="O47" s="182">
        <f>+'Tab 56 - Sched C-4 Acct Bal #1'!M47+'Tab 56 - Sched C-4 Acct Bal #2'!$E47</f>
        <v>36980.22</v>
      </c>
      <c r="P47" s="182">
        <f>+'Tab 56 - Sched C-4 Acct Bal #1'!N47+'Tab 56 - Sched C-4 Acct Bal #2'!$E47</f>
        <v>26423.52</v>
      </c>
      <c r="Q47" s="182">
        <f>+'Tab 56 - Sched C-4 Acct Bal #1'!O47+'Tab 56 - Sched C-4 Acct Bal #2'!$E47</f>
        <v>35143.53</v>
      </c>
      <c r="R47" s="261"/>
      <c r="S47" s="261">
        <f t="shared" si="13"/>
        <v>413830.89</v>
      </c>
      <c r="T47" s="219"/>
      <c r="U47" s="73"/>
    </row>
    <row r="48" spans="1:21" x14ac:dyDescent="0.25">
      <c r="A48" s="138">
        <f t="shared" si="10"/>
        <v>47</v>
      </c>
      <c r="B48" s="281"/>
      <c r="C48" s="263" t="s">
        <v>59</v>
      </c>
      <c r="D48" s="280">
        <f>+'Tab 56 - Sched C-4 Acct Bal #2'!E48</f>
        <v>0</v>
      </c>
      <c r="E48" s="263"/>
      <c r="F48" s="265">
        <f t="shared" ref="F48:Q48" si="15">SUM(F42:F47)</f>
        <v>161080.31416367507</v>
      </c>
      <c r="G48" s="265">
        <f t="shared" si="15"/>
        <v>171710.58416367506</v>
      </c>
      <c r="H48" s="265">
        <f t="shared" si="15"/>
        <v>143642.64416367505</v>
      </c>
      <c r="I48" s="265">
        <f t="shared" si="15"/>
        <v>181328.53416367504</v>
      </c>
      <c r="J48" s="265">
        <f t="shared" si="15"/>
        <v>176607.53416367504</v>
      </c>
      <c r="K48" s="265">
        <f t="shared" si="15"/>
        <v>181217.53416367504</v>
      </c>
      <c r="L48" s="265">
        <f t="shared" si="15"/>
        <v>181107.53416367504</v>
      </c>
      <c r="M48" s="265">
        <f t="shared" si="15"/>
        <v>183310.53416367504</v>
      </c>
      <c r="N48" s="265">
        <f t="shared" si="15"/>
        <v>177084.49416367503</v>
      </c>
      <c r="O48" s="265">
        <f t="shared" si="15"/>
        <v>181034.43416367506</v>
      </c>
      <c r="P48" s="265">
        <f t="shared" si="15"/>
        <v>176672.06416367504</v>
      </c>
      <c r="Q48" s="265">
        <f t="shared" si="15"/>
        <v>199532.68416367503</v>
      </c>
      <c r="R48" s="265"/>
      <c r="S48" s="265">
        <f t="shared" si="13"/>
        <v>2114328.8899641009</v>
      </c>
      <c r="T48" s="219"/>
      <c r="U48" s="73"/>
    </row>
    <row r="49" spans="1:21" x14ac:dyDescent="0.25">
      <c r="A49" s="138">
        <f t="shared" si="10"/>
        <v>48</v>
      </c>
      <c r="B49" s="279" t="s">
        <v>191</v>
      </c>
      <c r="C49" s="259" t="s">
        <v>118</v>
      </c>
      <c r="D49" s="280">
        <f>+'Tab 56 - Sched C-4 Acct Bal #2'!E49</f>
        <v>0</v>
      </c>
      <c r="E49" s="280"/>
      <c r="F49" s="182">
        <f>+'Tab 56 - Sched C-4 Acct Bal #1'!D49+'Tab 56 - Sched C-4 Acct Bal #2'!$E49</f>
        <v>36446.25</v>
      </c>
      <c r="G49" s="182">
        <f>+'Tab 56 - Sched C-4 Acct Bal #1'!E49+'Tab 56 - Sched C-4 Acct Bal #2'!$E49</f>
        <v>30318.65</v>
      </c>
      <c r="H49" s="182">
        <f>+'Tab 56 - Sched C-4 Acct Bal #1'!F49+'Tab 56 - Sched C-4 Acct Bal #2'!$E49</f>
        <v>39298.800000000003</v>
      </c>
      <c r="I49" s="182">
        <f>+'Tab 56 - Sched C-4 Acct Bal #1'!G49+'Tab 56 - Sched C-4 Acct Bal #2'!$E49</f>
        <v>32027</v>
      </c>
      <c r="J49" s="182">
        <f>+'Tab 56 - Sched C-4 Acct Bal #1'!H49+'Tab 56 - Sched C-4 Acct Bal #2'!$E49</f>
        <v>31345</v>
      </c>
      <c r="K49" s="182">
        <f>+'Tab 56 - Sched C-4 Acct Bal #1'!I49+'Tab 56 - Sched C-4 Acct Bal #2'!$E49</f>
        <v>32469</v>
      </c>
      <c r="L49" s="182">
        <f>+'Tab 56 - Sched C-4 Acct Bal #1'!J49+'Tab 56 - Sched C-4 Acct Bal #2'!$E49</f>
        <v>31701</v>
      </c>
      <c r="M49" s="182">
        <f>+'Tab 56 - Sched C-4 Acct Bal #1'!K49+'Tab 56 - Sched C-4 Acct Bal #2'!$E49</f>
        <v>32790</v>
      </c>
      <c r="N49" s="182">
        <f>+'Tab 56 - Sched C-4 Acct Bal #1'!L49+'Tab 56 - Sched C-4 Acct Bal #2'!$E49</f>
        <v>42071.29</v>
      </c>
      <c r="O49" s="182">
        <f>+'Tab 56 - Sched C-4 Acct Bal #1'!M49+'Tab 56 - Sched C-4 Acct Bal #2'!$E49</f>
        <v>46257.65</v>
      </c>
      <c r="P49" s="182">
        <f>+'Tab 56 - Sched C-4 Acct Bal #1'!N49+'Tab 56 - Sched C-4 Acct Bal #2'!$E49</f>
        <v>26830.09</v>
      </c>
      <c r="Q49" s="182">
        <f>+'Tab 56 - Sched C-4 Acct Bal #1'!O49+'Tab 56 - Sched C-4 Acct Bal #2'!$E49</f>
        <v>28537.119999999999</v>
      </c>
      <c r="R49" s="261"/>
      <c r="S49" s="261">
        <f t="shared" si="13"/>
        <v>410091.85000000003</v>
      </c>
      <c r="T49" s="219"/>
      <c r="U49" s="73"/>
    </row>
    <row r="50" spans="1:21" x14ac:dyDescent="0.25">
      <c r="A50" s="138">
        <f t="shared" si="10"/>
        <v>49</v>
      </c>
      <c r="B50" s="279" t="s">
        <v>192</v>
      </c>
      <c r="C50" s="259" t="s">
        <v>119</v>
      </c>
      <c r="D50" s="280">
        <f>+'Tab 56 - Sched C-4 Acct Bal #2'!E50</f>
        <v>0</v>
      </c>
      <c r="E50" s="280"/>
      <c r="F50" s="182">
        <f>+'Tab 56 - Sched C-4 Acct Bal #1'!D50+'Tab 56 - Sched C-4 Acct Bal #2'!$E50</f>
        <v>42134.169081263186</v>
      </c>
      <c r="G50" s="182">
        <f>+'Tab 56 - Sched C-4 Acct Bal #1'!E50+'Tab 56 - Sched C-4 Acct Bal #2'!$E50</f>
        <v>70641.349081263179</v>
      </c>
      <c r="H50" s="182">
        <f>+'Tab 56 - Sched C-4 Acct Bal #1'!F50+'Tab 56 - Sched C-4 Acct Bal #2'!$E50</f>
        <v>108338.23908126318</v>
      </c>
      <c r="I50" s="182">
        <f>+'Tab 56 - Sched C-4 Acct Bal #1'!G50+'Tab 56 - Sched C-4 Acct Bal #2'!$E50</f>
        <v>76158.929081263181</v>
      </c>
      <c r="J50" s="182">
        <f>+'Tab 56 - Sched C-4 Acct Bal #1'!H50+'Tab 56 - Sched C-4 Acct Bal #2'!$E50</f>
        <v>74142.929081263181</v>
      </c>
      <c r="K50" s="182">
        <f>+'Tab 56 - Sched C-4 Acct Bal #1'!I50+'Tab 56 - Sched C-4 Acct Bal #2'!$E50</f>
        <v>76059.929081263181</v>
      </c>
      <c r="L50" s="182">
        <f>+'Tab 56 - Sched C-4 Acct Bal #1'!J50+'Tab 56 - Sched C-4 Acct Bal #2'!$E50</f>
        <v>76097.929081263181</v>
      </c>
      <c r="M50" s="182">
        <f>+'Tab 56 - Sched C-4 Acct Bal #1'!K50+'Tab 56 - Sched C-4 Acct Bal #2'!$E50</f>
        <v>76949.929081263181</v>
      </c>
      <c r="N50" s="182">
        <f>+'Tab 56 - Sched C-4 Acct Bal #1'!L50+'Tab 56 - Sched C-4 Acct Bal #2'!$E50</f>
        <v>69306.989081263178</v>
      </c>
      <c r="O50" s="182">
        <f>+'Tab 56 - Sched C-4 Acct Bal #1'!M50+'Tab 56 - Sched C-4 Acct Bal #2'!$E50</f>
        <v>72841.95908126318</v>
      </c>
      <c r="P50" s="182">
        <f>+'Tab 56 - Sched C-4 Acct Bal #1'!N50+'Tab 56 - Sched C-4 Acct Bal #2'!$E50</f>
        <v>76978.859081263174</v>
      </c>
      <c r="Q50" s="182">
        <f>+'Tab 56 - Sched C-4 Acct Bal #1'!O50+'Tab 56 - Sched C-4 Acct Bal #2'!$E50</f>
        <v>77009.489081263178</v>
      </c>
      <c r="R50" s="261"/>
      <c r="S50" s="261">
        <f t="shared" si="13"/>
        <v>896660.69897515827</v>
      </c>
      <c r="T50" s="219"/>
      <c r="U50" s="73"/>
    </row>
    <row r="51" spans="1:21" x14ac:dyDescent="0.25">
      <c r="A51" s="138">
        <f t="shared" si="10"/>
        <v>50</v>
      </c>
      <c r="B51" s="279" t="s">
        <v>193</v>
      </c>
      <c r="C51" s="259" t="s">
        <v>120</v>
      </c>
      <c r="D51" s="280">
        <f>+'Tab 56 - Sched C-4 Acct Bal #2'!E51</f>
        <v>0</v>
      </c>
      <c r="E51" s="280"/>
      <c r="F51" s="182">
        <f>+'Tab 56 - Sched C-4 Acct Bal #1'!D51+'Tab 56 - Sched C-4 Acct Bal #2'!$E51</f>
        <v>15239.53</v>
      </c>
      <c r="G51" s="182">
        <f>+'Tab 56 - Sched C-4 Acct Bal #1'!E51+'Tab 56 - Sched C-4 Acct Bal #2'!$E51</f>
        <v>18126.16</v>
      </c>
      <c r="H51" s="182">
        <f>+'Tab 56 - Sched C-4 Acct Bal #1'!F51+'Tab 56 - Sched C-4 Acct Bal #2'!$E51</f>
        <v>32844.17</v>
      </c>
      <c r="I51" s="182">
        <f>+'Tab 56 - Sched C-4 Acct Bal #1'!G51+'Tab 56 - Sched C-4 Acct Bal #2'!$E51</f>
        <v>22005</v>
      </c>
      <c r="J51" s="182">
        <f>+'Tab 56 - Sched C-4 Acct Bal #1'!H51+'Tab 56 - Sched C-4 Acct Bal #2'!$E51</f>
        <v>22814</v>
      </c>
      <c r="K51" s="182">
        <f>+'Tab 56 - Sched C-4 Acct Bal #1'!I51+'Tab 56 - Sched C-4 Acct Bal #2'!$E51</f>
        <v>22971</v>
      </c>
      <c r="L51" s="182">
        <f>+'Tab 56 - Sched C-4 Acct Bal #1'!J51+'Tab 56 - Sched C-4 Acct Bal #2'!$E51</f>
        <v>4982</v>
      </c>
      <c r="M51" s="182">
        <f>+'Tab 56 - Sched C-4 Acct Bal #1'!K51+'Tab 56 - Sched C-4 Acct Bal #2'!$E51</f>
        <v>5702</v>
      </c>
      <c r="N51" s="182">
        <f>+'Tab 56 - Sched C-4 Acct Bal #1'!L51+'Tab 56 - Sched C-4 Acct Bal #2'!$E51</f>
        <v>919.24</v>
      </c>
      <c r="O51" s="182">
        <f>+'Tab 56 - Sched C-4 Acct Bal #1'!M51+'Tab 56 - Sched C-4 Acct Bal #2'!$E51</f>
        <v>7763.72</v>
      </c>
      <c r="P51" s="182">
        <f>+'Tab 56 - Sched C-4 Acct Bal #1'!N51+'Tab 56 - Sched C-4 Acct Bal #2'!$E51</f>
        <v>6145.61</v>
      </c>
      <c r="Q51" s="182">
        <f>+'Tab 56 - Sched C-4 Acct Bal #1'!O51+'Tab 56 - Sched C-4 Acct Bal #2'!$E51</f>
        <v>2197.52</v>
      </c>
      <c r="R51" s="261"/>
      <c r="S51" s="261">
        <f t="shared" si="13"/>
        <v>161709.94999999995</v>
      </c>
      <c r="T51" s="219"/>
      <c r="U51" s="73"/>
    </row>
    <row r="52" spans="1:21" x14ac:dyDescent="0.25">
      <c r="A52" s="138">
        <f t="shared" si="10"/>
        <v>51</v>
      </c>
      <c r="B52" s="281"/>
      <c r="C52" s="263" t="s">
        <v>60</v>
      </c>
      <c r="D52" s="280">
        <f>+'Tab 56 - Sched C-4 Acct Bal #2'!E52</f>
        <v>0</v>
      </c>
      <c r="E52" s="263"/>
      <c r="F52" s="265">
        <f t="shared" ref="F52:Q52" si="16">SUM(F49:F51)</f>
        <v>93819.949081263185</v>
      </c>
      <c r="G52" s="265">
        <f t="shared" si="16"/>
        <v>119086.15908126318</v>
      </c>
      <c r="H52" s="265">
        <f t="shared" si="16"/>
        <v>180481.20908126316</v>
      </c>
      <c r="I52" s="265">
        <f t="shared" si="16"/>
        <v>130190.92908126318</v>
      </c>
      <c r="J52" s="265">
        <f t="shared" si="16"/>
        <v>128301.92908126318</v>
      </c>
      <c r="K52" s="265">
        <f t="shared" si="16"/>
        <v>131499.9290812632</v>
      </c>
      <c r="L52" s="265">
        <f t="shared" si="16"/>
        <v>112780.92908126318</v>
      </c>
      <c r="M52" s="265">
        <f t="shared" si="16"/>
        <v>115441.92908126318</v>
      </c>
      <c r="N52" s="265">
        <f t="shared" si="16"/>
        <v>112297.51908126318</v>
      </c>
      <c r="O52" s="265">
        <f t="shared" si="16"/>
        <v>126863.32908126319</v>
      </c>
      <c r="P52" s="265">
        <f t="shared" si="16"/>
        <v>109954.55908126317</v>
      </c>
      <c r="Q52" s="265">
        <f t="shared" si="16"/>
        <v>107744.12908126318</v>
      </c>
      <c r="R52" s="265"/>
      <c r="S52" s="265">
        <f t="shared" si="13"/>
        <v>1468462.498975158</v>
      </c>
      <c r="T52" s="219"/>
      <c r="U52" s="73"/>
    </row>
    <row r="53" spans="1:21" x14ac:dyDescent="0.25">
      <c r="A53" s="138">
        <v>52</v>
      </c>
      <c r="B53" s="198" t="s">
        <v>194</v>
      </c>
      <c r="C53" s="188" t="s">
        <v>121</v>
      </c>
      <c r="D53" s="280">
        <f>+'Tab 56 - Sched C-4 Acct Bal #2'!E53</f>
        <v>0</v>
      </c>
      <c r="E53" s="280"/>
      <c r="F53" s="182">
        <f>+'Tab 56 - Sched C-4 Acct Bal #1'!D53+'Tab 56 - Sched C-4 Acct Bal #2'!$E53</f>
        <v>0</v>
      </c>
      <c r="G53" s="182">
        <f>+'Tab 56 - Sched C-4 Acct Bal #1'!E53+'Tab 56 - Sched C-4 Acct Bal #2'!$E53</f>
        <v>0</v>
      </c>
      <c r="H53" s="182">
        <f>+'Tab 56 - Sched C-4 Acct Bal #1'!F53+'Tab 56 - Sched C-4 Acct Bal #2'!$E53</f>
        <v>0</v>
      </c>
      <c r="I53" s="182">
        <f>+'Tab 56 - Sched C-4 Acct Bal #1'!G53+'Tab 56 - Sched C-4 Acct Bal #2'!$E53</f>
        <v>40</v>
      </c>
      <c r="J53" s="182">
        <f>+'Tab 56 - Sched C-4 Acct Bal #1'!H53+'Tab 56 - Sched C-4 Acct Bal #2'!$E53</f>
        <v>39</v>
      </c>
      <c r="K53" s="182">
        <f>+'Tab 56 - Sched C-4 Acct Bal #1'!I53+'Tab 56 - Sched C-4 Acct Bal #2'!$E53</f>
        <v>40</v>
      </c>
      <c r="L53" s="182">
        <f>+'Tab 56 - Sched C-4 Acct Bal #1'!J53+'Tab 56 - Sched C-4 Acct Bal #2'!$E53</f>
        <v>39</v>
      </c>
      <c r="M53" s="182">
        <f>+'Tab 56 - Sched C-4 Acct Bal #1'!K53+'Tab 56 - Sched C-4 Acct Bal #2'!$E53</f>
        <v>40</v>
      </c>
      <c r="N53" s="182">
        <f>+'Tab 56 - Sched C-4 Acct Bal #1'!L53+'Tab 56 - Sched C-4 Acct Bal #2'!$E53</f>
        <v>0</v>
      </c>
      <c r="O53" s="182">
        <f>+'Tab 56 - Sched C-4 Acct Bal #1'!M53+'Tab 56 - Sched C-4 Acct Bal #2'!$E53</f>
        <v>0</v>
      </c>
      <c r="P53" s="182">
        <f>+'Tab 56 - Sched C-4 Acct Bal #1'!N53+'Tab 56 - Sched C-4 Acct Bal #2'!$E53</f>
        <v>0</v>
      </c>
      <c r="Q53" s="182">
        <f>+'Tab 56 - Sched C-4 Acct Bal #1'!O53+'Tab 56 - Sched C-4 Acct Bal #2'!$E53</f>
        <v>394.39</v>
      </c>
      <c r="R53" s="261"/>
      <c r="S53" s="261">
        <f t="shared" si="13"/>
        <v>592.39</v>
      </c>
      <c r="T53" s="219"/>
      <c r="U53" s="73"/>
    </row>
    <row r="54" spans="1:21" x14ac:dyDescent="0.25">
      <c r="A54" s="138">
        <v>53</v>
      </c>
      <c r="B54" s="197" t="s">
        <v>195</v>
      </c>
      <c r="C54" s="187" t="s">
        <v>61</v>
      </c>
      <c r="D54" s="280">
        <f>+'Tab 56 - Sched C-4 Acct Bal #2'!E54</f>
        <v>0</v>
      </c>
      <c r="E54" s="187"/>
      <c r="F54" s="181">
        <f t="shared" ref="F54:Q54" si="17">F53</f>
        <v>0</v>
      </c>
      <c r="G54" s="181">
        <f t="shared" si="17"/>
        <v>0</v>
      </c>
      <c r="H54" s="181">
        <f t="shared" si="17"/>
        <v>0</v>
      </c>
      <c r="I54" s="181">
        <f t="shared" si="17"/>
        <v>40</v>
      </c>
      <c r="J54" s="181">
        <f t="shared" si="17"/>
        <v>39</v>
      </c>
      <c r="K54" s="181">
        <f t="shared" si="17"/>
        <v>40</v>
      </c>
      <c r="L54" s="181">
        <f t="shared" si="17"/>
        <v>39</v>
      </c>
      <c r="M54" s="181">
        <f t="shared" si="17"/>
        <v>40</v>
      </c>
      <c r="N54" s="181">
        <f t="shared" si="17"/>
        <v>0</v>
      </c>
      <c r="O54" s="181">
        <f t="shared" si="17"/>
        <v>0</v>
      </c>
      <c r="P54" s="181">
        <f t="shared" si="17"/>
        <v>0</v>
      </c>
      <c r="Q54" s="181">
        <f t="shared" si="17"/>
        <v>394.39</v>
      </c>
      <c r="R54" s="265"/>
      <c r="S54" s="265">
        <f t="shared" si="13"/>
        <v>592.39</v>
      </c>
      <c r="T54" s="219"/>
      <c r="U54" s="73"/>
    </row>
    <row r="55" spans="1:21" x14ac:dyDescent="0.25">
      <c r="A55" s="138">
        <v>54</v>
      </c>
      <c r="B55" s="279" t="s">
        <v>196</v>
      </c>
      <c r="C55" s="259" t="s">
        <v>122</v>
      </c>
      <c r="D55" s="280">
        <f>+'Tab 56 - Sched C-4 Acct Bal #2'!E55</f>
        <v>0</v>
      </c>
      <c r="E55" s="280"/>
      <c r="F55" s="182">
        <f>+'Tab 56 - Sched C-4 Acct Bal #1'!D55+'Tab 56 - Sched C-4 Acct Bal #2'!$E55</f>
        <v>43.67</v>
      </c>
      <c r="G55" s="182">
        <f>+'Tab 56 - Sched C-4 Acct Bal #1'!E55+'Tab 56 - Sched C-4 Acct Bal #2'!$E55</f>
        <v>42.92</v>
      </c>
      <c r="H55" s="182">
        <f>+'Tab 56 - Sched C-4 Acct Bal #1'!F55+'Tab 56 - Sched C-4 Acct Bal #2'!$E55</f>
        <v>41.57</v>
      </c>
      <c r="I55" s="182">
        <f>+'Tab 56 - Sched C-4 Acct Bal #1'!G55+'Tab 56 - Sched C-4 Acct Bal #2'!$E55</f>
        <v>45</v>
      </c>
      <c r="J55" s="182">
        <f>+'Tab 56 - Sched C-4 Acct Bal #1'!H55+'Tab 56 - Sched C-4 Acct Bal #2'!$E55</f>
        <v>44</v>
      </c>
      <c r="K55" s="182">
        <f>+'Tab 56 - Sched C-4 Acct Bal #1'!I55+'Tab 56 - Sched C-4 Acct Bal #2'!$E55</f>
        <v>45</v>
      </c>
      <c r="L55" s="182">
        <f>+'Tab 56 - Sched C-4 Acct Bal #1'!J55+'Tab 56 - Sched C-4 Acct Bal #2'!$E55</f>
        <v>44</v>
      </c>
      <c r="M55" s="182">
        <f>+'Tab 56 - Sched C-4 Acct Bal #1'!K55+'Tab 56 - Sched C-4 Acct Bal #2'!$E55</f>
        <v>46</v>
      </c>
      <c r="N55" s="182">
        <f>+'Tab 56 - Sched C-4 Acct Bal #1'!L55+'Tab 56 - Sched C-4 Acct Bal #2'!$E55</f>
        <v>40.98</v>
      </c>
      <c r="O55" s="182">
        <f>+'Tab 56 - Sched C-4 Acct Bal #1'!M55+'Tab 56 - Sched C-4 Acct Bal #2'!$E55</f>
        <v>73.430000000000007</v>
      </c>
      <c r="P55" s="182">
        <f>+'Tab 56 - Sched C-4 Acct Bal #1'!N55+'Tab 56 - Sched C-4 Acct Bal #2'!$E55</f>
        <v>43.35</v>
      </c>
      <c r="Q55" s="182">
        <f>+'Tab 56 - Sched C-4 Acct Bal #1'!O55+'Tab 56 - Sched C-4 Acct Bal #2'!$E55</f>
        <v>42.86</v>
      </c>
      <c r="R55" s="261"/>
      <c r="S55" s="261">
        <f t="shared" si="13"/>
        <v>552.78</v>
      </c>
      <c r="T55" s="219"/>
      <c r="U55" s="73"/>
    </row>
    <row r="56" spans="1:21" x14ac:dyDescent="0.25">
      <c r="A56" s="138">
        <v>55</v>
      </c>
      <c r="B56" s="281"/>
      <c r="C56" s="263" t="s">
        <v>62</v>
      </c>
      <c r="D56" s="280">
        <f>+'Tab 56 - Sched C-4 Acct Bal #2'!E56</f>
        <v>0</v>
      </c>
      <c r="E56" s="263"/>
      <c r="F56" s="265">
        <f t="shared" ref="F56:Q56" si="18">F55</f>
        <v>43.67</v>
      </c>
      <c r="G56" s="265">
        <f t="shared" si="18"/>
        <v>42.92</v>
      </c>
      <c r="H56" s="265">
        <f t="shared" si="18"/>
        <v>41.57</v>
      </c>
      <c r="I56" s="265">
        <f t="shared" si="18"/>
        <v>45</v>
      </c>
      <c r="J56" s="265">
        <f t="shared" si="18"/>
        <v>44</v>
      </c>
      <c r="K56" s="265">
        <f t="shared" si="18"/>
        <v>45</v>
      </c>
      <c r="L56" s="265">
        <f t="shared" si="18"/>
        <v>44</v>
      </c>
      <c r="M56" s="265">
        <f t="shared" si="18"/>
        <v>46</v>
      </c>
      <c r="N56" s="265">
        <f t="shared" si="18"/>
        <v>40.98</v>
      </c>
      <c r="O56" s="265">
        <f t="shared" si="18"/>
        <v>73.430000000000007</v>
      </c>
      <c r="P56" s="265">
        <f t="shared" si="18"/>
        <v>43.35</v>
      </c>
      <c r="Q56" s="265">
        <f t="shared" si="18"/>
        <v>42.86</v>
      </c>
      <c r="R56" s="265"/>
      <c r="S56" s="265">
        <f t="shared" si="13"/>
        <v>552.78</v>
      </c>
      <c r="T56" s="219"/>
      <c r="U56" s="73"/>
    </row>
    <row r="57" spans="1:21" x14ac:dyDescent="0.25">
      <c r="A57" s="138">
        <f t="shared" ref="A57:A71" si="19">1+A56</f>
        <v>56</v>
      </c>
      <c r="B57" s="279" t="s">
        <v>197</v>
      </c>
      <c r="C57" s="259" t="s">
        <v>123</v>
      </c>
      <c r="D57" s="280">
        <f>+'Tab 56 - Sched C-4 Acct Bal #2'!E57</f>
        <v>-4947.5</v>
      </c>
      <c r="E57" s="280"/>
      <c r="F57" s="182">
        <f>+'Tab 56 - Sched C-4 Acct Bal #1'!D57+'Tab 56 - Sched C-4 Acct Bal #2'!$E57</f>
        <v>187425.36205334592</v>
      </c>
      <c r="G57" s="182">
        <f>+'Tab 56 - Sched C-4 Acct Bal #1'!E57+'Tab 56 - Sched C-4 Acct Bal #2'!$E57</f>
        <v>182676.03205334593</v>
      </c>
      <c r="H57" s="182">
        <f>+'Tab 56 - Sched C-4 Acct Bal #1'!F57+'Tab 56 - Sched C-4 Acct Bal #2'!$E57</f>
        <v>-77449.247946654083</v>
      </c>
      <c r="I57" s="182">
        <f>+'Tab 56 - Sched C-4 Acct Bal #1'!G57+'Tab 56 - Sched C-4 Acct Bal #2'!$E57</f>
        <v>212387.40205334593</v>
      </c>
      <c r="J57" s="182">
        <f>+'Tab 56 - Sched C-4 Acct Bal #1'!H57+'Tab 56 - Sched C-4 Acct Bal #2'!$E57</f>
        <v>206601.40205334593</v>
      </c>
      <c r="K57" s="182">
        <f>+'Tab 56 - Sched C-4 Acct Bal #1'!I57+'Tab 56 - Sched C-4 Acct Bal #2'!$E57</f>
        <v>211931.40205334593</v>
      </c>
      <c r="L57" s="182">
        <f>+'Tab 56 - Sched C-4 Acct Bal #1'!J57+'Tab 56 - Sched C-4 Acct Bal #2'!$E57</f>
        <v>212320.40205334593</v>
      </c>
      <c r="M57" s="182">
        <f>+'Tab 56 - Sched C-4 Acct Bal #1'!K57+'Tab 56 - Sched C-4 Acct Bal #2'!$E57</f>
        <v>214481.40205334593</v>
      </c>
      <c r="N57" s="182">
        <f>+'Tab 56 - Sched C-4 Acct Bal #1'!L57+'Tab 56 - Sched C-4 Acct Bal #2'!$E57</f>
        <v>178340.16205334594</v>
      </c>
      <c r="O57" s="182">
        <f>+'Tab 56 - Sched C-4 Acct Bal #1'!M57+'Tab 56 - Sched C-4 Acct Bal #2'!$E57</f>
        <v>207517.33205334592</v>
      </c>
      <c r="P57" s="182">
        <f>+'Tab 56 - Sched C-4 Acct Bal #1'!N57+'Tab 56 - Sched C-4 Acct Bal #2'!$E57</f>
        <v>189937.60205334594</v>
      </c>
      <c r="Q57" s="182">
        <f>+'Tab 56 - Sched C-4 Acct Bal #1'!O57+'Tab 56 - Sched C-4 Acct Bal #2'!$E57</f>
        <v>210196.14205334592</v>
      </c>
      <c r="R57" s="261"/>
      <c r="S57" s="261">
        <f t="shared" si="13"/>
        <v>2136365.3946401509</v>
      </c>
      <c r="T57" s="219"/>
      <c r="U57" s="73"/>
    </row>
    <row r="58" spans="1:21" x14ac:dyDescent="0.25">
      <c r="A58" s="138">
        <f t="shared" si="19"/>
        <v>57</v>
      </c>
      <c r="B58" s="279" t="s">
        <v>198</v>
      </c>
      <c r="C58" s="259" t="s">
        <v>124</v>
      </c>
      <c r="D58" s="280">
        <f>+'Tab 56 - Sched C-4 Acct Bal #2'!E58</f>
        <v>0</v>
      </c>
      <c r="E58" s="280"/>
      <c r="F58" s="182">
        <f>+'Tab 56 - Sched C-4 Acct Bal #1'!D58+'Tab 56 - Sched C-4 Acct Bal #2'!$E58</f>
        <v>62190.933333333334</v>
      </c>
      <c r="G58" s="182">
        <f>+'Tab 56 - Sched C-4 Acct Bal #1'!E58+'Tab 56 - Sched C-4 Acct Bal #2'!$E58</f>
        <v>96794.713333333333</v>
      </c>
      <c r="H58" s="182">
        <f>+'Tab 56 - Sched C-4 Acct Bal #1'!F58+'Tab 56 - Sched C-4 Acct Bal #2'!$E58</f>
        <v>505502.5733333333</v>
      </c>
      <c r="I58" s="182">
        <f>+'Tab 56 - Sched C-4 Acct Bal #1'!G58+'Tab 56 - Sched C-4 Acct Bal #2'!$E58</f>
        <v>106166.58333333333</v>
      </c>
      <c r="J58" s="182">
        <f>+'Tab 56 - Sched C-4 Acct Bal #1'!H58+'Tab 56 - Sched C-4 Acct Bal #2'!$E58</f>
        <v>103264.58333333333</v>
      </c>
      <c r="K58" s="182">
        <f>+'Tab 56 - Sched C-4 Acct Bal #1'!I58+'Tab 56 - Sched C-4 Acct Bal #2'!$E58</f>
        <v>105959.58333333333</v>
      </c>
      <c r="L58" s="182">
        <f>+'Tab 56 - Sched C-4 Acct Bal #1'!J58+'Tab 56 - Sched C-4 Acct Bal #2'!$E58</f>
        <v>106118.58333333333</v>
      </c>
      <c r="M58" s="182">
        <f>+'Tab 56 - Sched C-4 Acct Bal #1'!K58+'Tab 56 - Sched C-4 Acct Bal #2'!$E58</f>
        <v>107238.58333333333</v>
      </c>
      <c r="N58" s="182">
        <f>+'Tab 56 - Sched C-4 Acct Bal #1'!L58+'Tab 56 - Sched C-4 Acct Bal #2'!$E58</f>
        <v>51583.313333333339</v>
      </c>
      <c r="O58" s="182">
        <f>+'Tab 56 - Sched C-4 Acct Bal #1'!M58+'Tab 56 - Sched C-4 Acct Bal #2'!$E58</f>
        <v>86332.103333333333</v>
      </c>
      <c r="P58" s="182">
        <f>+'Tab 56 - Sched C-4 Acct Bal #1'!N58+'Tab 56 - Sched C-4 Acct Bal #2'!$E58</f>
        <v>90576.353333333333</v>
      </c>
      <c r="Q58" s="182">
        <f>+'Tab 56 - Sched C-4 Acct Bal #1'!O58+'Tab 56 - Sched C-4 Acct Bal #2'!$E58</f>
        <v>94373.373333333322</v>
      </c>
      <c r="R58" s="261"/>
      <c r="S58" s="261">
        <f t="shared" si="13"/>
        <v>1516101.2799999998</v>
      </c>
      <c r="T58" s="219"/>
      <c r="U58" s="73"/>
    </row>
    <row r="59" spans="1:21" x14ac:dyDescent="0.25">
      <c r="A59" s="138">
        <f t="shared" si="19"/>
        <v>58</v>
      </c>
      <c r="B59" s="279" t="s">
        <v>199</v>
      </c>
      <c r="C59" s="259" t="s">
        <v>125</v>
      </c>
      <c r="D59" s="280">
        <f>+'Tab 56 - Sched C-4 Acct Bal #2'!E59</f>
        <v>0</v>
      </c>
      <c r="E59" s="280"/>
      <c r="F59" s="182">
        <f>+'Tab 56 - Sched C-4 Acct Bal #1'!D59+'Tab 56 - Sched C-4 Acct Bal #2'!$E59</f>
        <v>-6085.47</v>
      </c>
      <c r="G59" s="182">
        <f>+'Tab 56 - Sched C-4 Acct Bal #1'!E59+'Tab 56 - Sched C-4 Acct Bal #2'!$E59</f>
        <v>-12257.15</v>
      </c>
      <c r="H59" s="182">
        <f>+'Tab 56 - Sched C-4 Acct Bal #1'!F59+'Tab 56 - Sched C-4 Acct Bal #2'!$E59</f>
        <v>-23875.87</v>
      </c>
      <c r="I59" s="182">
        <f>+'Tab 56 - Sched C-4 Acct Bal #1'!G59+'Tab 56 - Sched C-4 Acct Bal #2'!$E59</f>
        <v>-182768</v>
      </c>
      <c r="J59" s="182">
        <f>+'Tab 56 - Sched C-4 Acct Bal #1'!H59+'Tab 56 - Sched C-4 Acct Bal #2'!$E59</f>
        <v>-182768</v>
      </c>
      <c r="K59" s="182">
        <f>+'Tab 56 - Sched C-4 Acct Bal #1'!I59+'Tab 56 - Sched C-4 Acct Bal #2'!$E59</f>
        <v>-182768</v>
      </c>
      <c r="L59" s="182">
        <f>+'Tab 56 - Sched C-4 Acct Bal #1'!J59+'Tab 56 - Sched C-4 Acct Bal #2'!$E59</f>
        <v>-182735</v>
      </c>
      <c r="M59" s="182">
        <f>+'Tab 56 - Sched C-4 Acct Bal #1'!K59+'Tab 56 - Sched C-4 Acct Bal #2'!$E59</f>
        <v>-182768</v>
      </c>
      <c r="N59" s="182">
        <f>+'Tab 56 - Sched C-4 Acct Bal #1'!L59+'Tab 56 - Sched C-4 Acct Bal #2'!$E59</f>
        <v>-216351.55</v>
      </c>
      <c r="O59" s="182">
        <f>+'Tab 56 - Sched C-4 Acct Bal #1'!M59+'Tab 56 - Sched C-4 Acct Bal #2'!$E59</f>
        <v>-240561.53</v>
      </c>
      <c r="P59" s="182">
        <f>+'Tab 56 - Sched C-4 Acct Bal #1'!N59+'Tab 56 - Sched C-4 Acct Bal #2'!$E59</f>
        <v>-194251.12</v>
      </c>
      <c r="Q59" s="182">
        <f>+'Tab 56 - Sched C-4 Acct Bal #1'!O59+'Tab 56 - Sched C-4 Acct Bal #2'!$E59</f>
        <v>-323190.90999999997</v>
      </c>
      <c r="R59" s="261"/>
      <c r="S59" s="261">
        <f t="shared" si="13"/>
        <v>-1930380.5999999999</v>
      </c>
      <c r="T59" s="219"/>
      <c r="U59" s="73"/>
    </row>
    <row r="60" spans="1:21" x14ac:dyDescent="0.25">
      <c r="A60" s="138">
        <f t="shared" si="19"/>
        <v>59</v>
      </c>
      <c r="B60" s="279" t="s">
        <v>200</v>
      </c>
      <c r="C60" s="259" t="s">
        <v>126</v>
      </c>
      <c r="D60" s="280">
        <f>+'Tab 56 - Sched C-4 Acct Bal #2'!E60</f>
        <v>0</v>
      </c>
      <c r="E60" s="280"/>
      <c r="F60" s="182">
        <f>+'Tab 56 - Sched C-4 Acct Bal #1'!D60+'Tab 56 - Sched C-4 Acct Bal #2'!$E60</f>
        <v>115632.75</v>
      </c>
      <c r="G60" s="182">
        <f>+'Tab 56 - Sched C-4 Acct Bal #1'!E60+'Tab 56 - Sched C-4 Acct Bal #2'!$E60</f>
        <v>111885.18</v>
      </c>
      <c r="H60" s="182">
        <f>+'Tab 56 - Sched C-4 Acct Bal #1'!F60+'Tab 56 - Sched C-4 Acct Bal #2'!$E60</f>
        <v>131607.1</v>
      </c>
      <c r="I60" s="182">
        <f>+'Tab 56 - Sched C-4 Acct Bal #1'!G60+'Tab 56 - Sched C-4 Acct Bal #2'!$E60</f>
        <v>68186.5</v>
      </c>
      <c r="J60" s="182">
        <f>+'Tab 56 - Sched C-4 Acct Bal #1'!H60+'Tab 56 - Sched C-4 Acct Bal #2'!$E60</f>
        <v>66807.5</v>
      </c>
      <c r="K60" s="182">
        <f>+'Tab 56 - Sched C-4 Acct Bal #1'!I60+'Tab 56 - Sched C-4 Acct Bal #2'!$E60</f>
        <v>68148.5</v>
      </c>
      <c r="L60" s="182">
        <f>+'Tab 56 - Sched C-4 Acct Bal #1'!J60+'Tab 56 - Sched C-4 Acct Bal #2'!$E60</f>
        <v>68126.5</v>
      </c>
      <c r="M60" s="182">
        <f>+'Tab 56 - Sched C-4 Acct Bal #1'!K60+'Tab 56 - Sched C-4 Acct Bal #2'!$E60</f>
        <v>68758.5</v>
      </c>
      <c r="N60" s="182">
        <f>+'Tab 56 - Sched C-4 Acct Bal #1'!L60+'Tab 56 - Sched C-4 Acct Bal #2'!$E60</f>
        <v>56141.16</v>
      </c>
      <c r="O60" s="182">
        <f>+'Tab 56 - Sched C-4 Acct Bal #1'!M60+'Tab 56 - Sched C-4 Acct Bal #2'!$E60</f>
        <v>110485.77</v>
      </c>
      <c r="P60" s="182">
        <f>+'Tab 56 - Sched C-4 Acct Bal #1'!N60+'Tab 56 - Sched C-4 Acct Bal #2'!$E60</f>
        <v>82069.41</v>
      </c>
      <c r="Q60" s="182">
        <f>+'Tab 56 - Sched C-4 Acct Bal #1'!O60+'Tab 56 - Sched C-4 Acct Bal #2'!$E60</f>
        <v>369064.4</v>
      </c>
      <c r="R60" s="261"/>
      <c r="S60" s="261">
        <f t="shared" si="13"/>
        <v>1316913.27</v>
      </c>
      <c r="T60" s="219"/>
      <c r="U60" s="73"/>
    </row>
    <row r="61" spans="1:21" x14ac:dyDescent="0.25">
      <c r="A61" s="138">
        <f t="shared" si="19"/>
        <v>60</v>
      </c>
      <c r="B61" s="279" t="s">
        <v>201</v>
      </c>
      <c r="C61" s="259" t="s">
        <v>127</v>
      </c>
      <c r="D61" s="280">
        <f>+'Tab 56 - Sched C-4 Acct Bal #2'!E61</f>
        <v>0</v>
      </c>
      <c r="E61" s="280"/>
      <c r="F61" s="182">
        <f>+'Tab 56 - Sched C-4 Acct Bal #1'!D61+'Tab 56 - Sched C-4 Acct Bal #2'!$E61</f>
        <v>47037.63</v>
      </c>
      <c r="G61" s="182">
        <f>+'Tab 56 - Sched C-4 Acct Bal #1'!E61+'Tab 56 - Sched C-4 Acct Bal #2'!$E61</f>
        <v>-26953.27</v>
      </c>
      <c r="H61" s="182">
        <f>+'Tab 56 - Sched C-4 Acct Bal #1'!F61+'Tab 56 - Sched C-4 Acct Bal #2'!$E61</f>
        <v>9678.39</v>
      </c>
      <c r="I61" s="182">
        <f>+'Tab 56 - Sched C-4 Acct Bal #1'!G61+'Tab 56 - Sched C-4 Acct Bal #2'!$E61</f>
        <v>18248</v>
      </c>
      <c r="J61" s="182">
        <f>+'Tab 56 - Sched C-4 Acct Bal #1'!H61+'Tab 56 - Sched C-4 Acct Bal #2'!$E61</f>
        <v>17744</v>
      </c>
      <c r="K61" s="182">
        <f>+'Tab 56 - Sched C-4 Acct Bal #1'!I61+'Tab 56 - Sched C-4 Acct Bal #2'!$E61</f>
        <v>18199</v>
      </c>
      <c r="L61" s="182">
        <f>+'Tab 56 - Sched C-4 Acct Bal #1'!J61+'Tab 56 - Sched C-4 Acct Bal #2'!$E61</f>
        <v>18248</v>
      </c>
      <c r="M61" s="182">
        <f>+'Tab 56 - Sched C-4 Acct Bal #1'!K61+'Tab 56 - Sched C-4 Acct Bal #2'!$E61</f>
        <v>18421</v>
      </c>
      <c r="N61" s="182">
        <f>+'Tab 56 - Sched C-4 Acct Bal #1'!L61+'Tab 56 - Sched C-4 Acct Bal #2'!$E61</f>
        <v>4859.96</v>
      </c>
      <c r="O61" s="182">
        <f>+'Tab 56 - Sched C-4 Acct Bal #1'!M61+'Tab 56 - Sched C-4 Acct Bal #2'!$E61</f>
        <v>37379.5</v>
      </c>
      <c r="P61" s="182">
        <f>+'Tab 56 - Sched C-4 Acct Bal #1'!N61+'Tab 56 - Sched C-4 Acct Bal #2'!$E61</f>
        <v>46999.45</v>
      </c>
      <c r="Q61" s="182">
        <f>+'Tab 56 - Sched C-4 Acct Bal #1'!O61+'Tab 56 - Sched C-4 Acct Bal #2'!$E61</f>
        <v>47008.18</v>
      </c>
      <c r="R61" s="261"/>
      <c r="S61" s="261">
        <f t="shared" si="13"/>
        <v>256869.84000000003</v>
      </c>
      <c r="T61" s="219"/>
      <c r="U61" s="73"/>
    </row>
    <row r="62" spans="1:21" x14ac:dyDescent="0.25">
      <c r="A62" s="138">
        <f t="shared" si="19"/>
        <v>61</v>
      </c>
      <c r="B62" s="279" t="s">
        <v>202</v>
      </c>
      <c r="C62" s="259" t="s">
        <v>128</v>
      </c>
      <c r="D62" s="280">
        <f>+'Tab 56 - Sched C-4 Acct Bal #2'!E62</f>
        <v>0</v>
      </c>
      <c r="E62" s="280"/>
      <c r="F62" s="182">
        <f>+'Tab 56 - Sched C-4 Acct Bal #1'!D62+'Tab 56 - Sched C-4 Acct Bal #2'!$E62</f>
        <v>88411.9</v>
      </c>
      <c r="G62" s="182">
        <f>+'Tab 56 - Sched C-4 Acct Bal #1'!E62+'Tab 56 - Sched C-4 Acct Bal #2'!$E62</f>
        <v>158476.67000000001</v>
      </c>
      <c r="H62" s="182">
        <f>+'Tab 56 - Sched C-4 Acct Bal #1'!F62+'Tab 56 - Sched C-4 Acct Bal #2'!$E62</f>
        <v>116308.01</v>
      </c>
      <c r="I62" s="182">
        <f>+'Tab 56 - Sched C-4 Acct Bal #1'!G62+'Tab 56 - Sched C-4 Acct Bal #2'!$E62</f>
        <v>95975</v>
      </c>
      <c r="J62" s="182">
        <f>+'Tab 56 - Sched C-4 Acct Bal #1'!H62+'Tab 56 - Sched C-4 Acct Bal #2'!$E62</f>
        <v>93333</v>
      </c>
      <c r="K62" s="182">
        <f>+'Tab 56 - Sched C-4 Acct Bal #1'!I62+'Tab 56 - Sched C-4 Acct Bal #2'!$E62</f>
        <v>95739</v>
      </c>
      <c r="L62" s="182">
        <f>+'Tab 56 - Sched C-4 Acct Bal #1'!J62+'Tab 56 - Sched C-4 Acct Bal #2'!$E62</f>
        <v>95962</v>
      </c>
      <c r="M62" s="182">
        <f>+'Tab 56 - Sched C-4 Acct Bal #1'!K62+'Tab 56 - Sched C-4 Acct Bal #2'!$E62</f>
        <v>96902</v>
      </c>
      <c r="N62" s="182">
        <f>+'Tab 56 - Sched C-4 Acct Bal #1'!L62+'Tab 56 - Sched C-4 Acct Bal #2'!$E62</f>
        <v>72869.570000000007</v>
      </c>
      <c r="O62" s="182">
        <f>+'Tab 56 - Sched C-4 Acct Bal #1'!M62+'Tab 56 - Sched C-4 Acct Bal #2'!$E62</f>
        <v>-3035.16</v>
      </c>
      <c r="P62" s="182">
        <f>+'Tab 56 - Sched C-4 Acct Bal #1'!N62+'Tab 56 - Sched C-4 Acct Bal #2'!$E62</f>
        <v>91974.16</v>
      </c>
      <c r="Q62" s="182">
        <f>+'Tab 56 - Sched C-4 Acct Bal #1'!O62+'Tab 56 - Sched C-4 Acct Bal #2'!$E62</f>
        <v>90582.25</v>
      </c>
      <c r="R62" s="261"/>
      <c r="S62" s="261">
        <f t="shared" si="13"/>
        <v>1093498.4000000001</v>
      </c>
      <c r="T62" s="219"/>
      <c r="U62" s="73"/>
    </row>
    <row r="63" spans="1:21" x14ac:dyDescent="0.25">
      <c r="A63" s="138">
        <f t="shared" si="19"/>
        <v>62</v>
      </c>
      <c r="B63" s="279" t="s">
        <v>203</v>
      </c>
      <c r="C63" s="259" t="s">
        <v>129</v>
      </c>
      <c r="D63" s="280">
        <f>+'Tab 56 - Sched C-4 Acct Bal #2'!E63</f>
        <v>-51287.5</v>
      </c>
      <c r="E63" s="280"/>
      <c r="F63" s="182">
        <f>+'Tab 56 - Sched C-4 Acct Bal #1'!D63+'Tab 56 - Sched C-4 Acct Bal #2'!$E63</f>
        <v>167487.41933333332</v>
      </c>
      <c r="G63" s="182">
        <f>+'Tab 56 - Sched C-4 Acct Bal #1'!E63+'Tab 56 - Sched C-4 Acct Bal #2'!$E63</f>
        <v>203327.00933333332</v>
      </c>
      <c r="H63" s="182">
        <f>+'Tab 56 - Sched C-4 Acct Bal #1'!F63+'Tab 56 - Sched C-4 Acct Bal #2'!$E63</f>
        <v>215271.40933333337</v>
      </c>
      <c r="I63" s="182">
        <f>+'Tab 56 - Sched C-4 Acct Bal #1'!G63+'Tab 56 - Sched C-4 Acct Bal #2'!$E63</f>
        <v>276118.20933333336</v>
      </c>
      <c r="J63" s="182">
        <f>+'Tab 56 - Sched C-4 Acct Bal #1'!H63+'Tab 56 - Sched C-4 Acct Bal #2'!$E63</f>
        <v>263530.20933333336</v>
      </c>
      <c r="K63" s="182">
        <f>+'Tab 56 - Sched C-4 Acct Bal #1'!I63+'Tab 56 - Sched C-4 Acct Bal #2'!$E63</f>
        <v>276491.20933333336</v>
      </c>
      <c r="L63" s="182">
        <f>+'Tab 56 - Sched C-4 Acct Bal #1'!J63+'Tab 56 - Sched C-4 Acct Bal #2'!$E63</f>
        <v>276115.20933333336</v>
      </c>
      <c r="M63" s="182">
        <f>+'Tab 56 - Sched C-4 Acct Bal #1'!K63+'Tab 56 - Sched C-4 Acct Bal #2'!$E63</f>
        <v>276168.20933333336</v>
      </c>
      <c r="N63" s="182">
        <f>+'Tab 56 - Sched C-4 Acct Bal #1'!L63+'Tab 56 - Sched C-4 Acct Bal #2'!$E63</f>
        <v>161878.67933333333</v>
      </c>
      <c r="O63" s="182">
        <f>+'Tab 56 - Sched C-4 Acct Bal #1'!M63+'Tab 56 - Sched C-4 Acct Bal #2'!$E63</f>
        <v>87252.26933333333</v>
      </c>
      <c r="P63" s="182">
        <f>+'Tab 56 - Sched C-4 Acct Bal #1'!N63+'Tab 56 - Sched C-4 Acct Bal #2'!$E63</f>
        <v>52609.38933333334</v>
      </c>
      <c r="Q63" s="182">
        <f>+'Tab 56 - Sched C-4 Acct Bal #1'!O63+'Tab 56 - Sched C-4 Acct Bal #2'!$E63</f>
        <v>176541.17933333333</v>
      </c>
      <c r="R63" s="261"/>
      <c r="S63" s="261">
        <f t="shared" si="13"/>
        <v>2432790.4020000002</v>
      </c>
      <c r="T63" s="219"/>
      <c r="U63" s="73"/>
    </row>
    <row r="64" spans="1:21" x14ac:dyDescent="0.25">
      <c r="A64" s="138">
        <f t="shared" si="19"/>
        <v>63</v>
      </c>
      <c r="B64" s="279" t="s">
        <v>204</v>
      </c>
      <c r="C64" s="259" t="s">
        <v>130</v>
      </c>
      <c r="D64" s="280">
        <f>+'Tab 56 - Sched C-4 Acct Bal #2'!E64</f>
        <v>0</v>
      </c>
      <c r="E64" s="280"/>
      <c r="F64" s="182">
        <f>+'Tab 56 - Sched C-4 Acct Bal #1'!D64+'Tab 56 - Sched C-4 Acct Bal #2'!$E64</f>
        <v>15831.53</v>
      </c>
      <c r="G64" s="182">
        <f>+'Tab 56 - Sched C-4 Acct Bal #1'!E64+'Tab 56 - Sched C-4 Acct Bal #2'!$E64</f>
        <v>15831.53</v>
      </c>
      <c r="H64" s="182">
        <f>+'Tab 56 - Sched C-4 Acct Bal #1'!F64+'Tab 56 - Sched C-4 Acct Bal #2'!$E64</f>
        <v>15163.21</v>
      </c>
      <c r="I64" s="182">
        <f>+'Tab 56 - Sched C-4 Acct Bal #1'!G64+'Tab 56 - Sched C-4 Acct Bal #2'!$E64</f>
        <v>17944</v>
      </c>
      <c r="J64" s="182">
        <f>+'Tab 56 - Sched C-4 Acct Bal #1'!H64+'Tab 56 - Sched C-4 Acct Bal #2'!$E64</f>
        <v>17448</v>
      </c>
      <c r="K64" s="182">
        <f>+'Tab 56 - Sched C-4 Acct Bal #1'!I64+'Tab 56 - Sched C-4 Acct Bal #2'!$E64</f>
        <v>17894</v>
      </c>
      <c r="L64" s="182">
        <f>+'Tab 56 - Sched C-4 Acct Bal #1'!J64+'Tab 56 - Sched C-4 Acct Bal #2'!$E64</f>
        <v>17945</v>
      </c>
      <c r="M64" s="182">
        <f>+'Tab 56 - Sched C-4 Acct Bal #1'!K64+'Tab 56 - Sched C-4 Acct Bal #2'!$E64</f>
        <v>18112</v>
      </c>
      <c r="N64" s="182">
        <f>+'Tab 56 - Sched C-4 Acct Bal #1'!L64+'Tab 56 - Sched C-4 Acct Bal #2'!$E64</f>
        <v>15846.53</v>
      </c>
      <c r="O64" s="182">
        <f>+'Tab 56 - Sched C-4 Acct Bal #1'!M64+'Tab 56 - Sched C-4 Acct Bal #2'!$E64</f>
        <v>15933.33</v>
      </c>
      <c r="P64" s="182">
        <f>+'Tab 56 - Sched C-4 Acct Bal #1'!N64+'Tab 56 - Sched C-4 Acct Bal #2'!$E64</f>
        <v>15831.53</v>
      </c>
      <c r="Q64" s="182">
        <f>+'Tab 56 - Sched C-4 Acct Bal #1'!O64+'Tab 56 - Sched C-4 Acct Bal #2'!$E64</f>
        <v>15831.53</v>
      </c>
      <c r="R64" s="261"/>
      <c r="S64" s="261">
        <f t="shared" si="13"/>
        <v>199612.19</v>
      </c>
      <c r="T64" s="219"/>
      <c r="U64" s="73"/>
    </row>
    <row r="65" spans="1:21" x14ac:dyDescent="0.25">
      <c r="A65" s="138">
        <f t="shared" si="19"/>
        <v>64</v>
      </c>
      <c r="B65" s="279" t="s">
        <v>205</v>
      </c>
      <c r="C65" s="259" t="s">
        <v>131</v>
      </c>
      <c r="D65" s="280">
        <f>+'Tab 56 - Sched C-4 Acct Bal #2'!E65</f>
        <v>0</v>
      </c>
      <c r="E65" s="280"/>
      <c r="F65" s="182">
        <f>+'Tab 56 - Sched C-4 Acct Bal #1'!D65+'Tab 56 - Sched C-4 Acct Bal #2'!$E65</f>
        <v>6444.7066666666678</v>
      </c>
      <c r="G65" s="182">
        <f>+'Tab 56 - Sched C-4 Acct Bal #1'!E65+'Tab 56 - Sched C-4 Acct Bal #2'!$E65</f>
        <v>-714.45333333333315</v>
      </c>
      <c r="H65" s="182">
        <f>+'Tab 56 - Sched C-4 Acct Bal #1'!F65+'Tab 56 - Sched C-4 Acct Bal #2'!$E65</f>
        <v>-338.81333333333328</v>
      </c>
      <c r="I65" s="182">
        <f>+'Tab 56 - Sched C-4 Acct Bal #1'!G65+'Tab 56 - Sched C-4 Acct Bal #2'!$E65</f>
        <v>-377.33333333333326</v>
      </c>
      <c r="J65" s="182">
        <f>+'Tab 56 - Sched C-4 Acct Bal #1'!H65+'Tab 56 - Sched C-4 Acct Bal #2'!$E65</f>
        <v>-420.33333333333326</v>
      </c>
      <c r="K65" s="182">
        <f>+'Tab 56 - Sched C-4 Acct Bal #1'!I65+'Tab 56 - Sched C-4 Acct Bal #2'!$E65</f>
        <v>-381.33333333333326</v>
      </c>
      <c r="L65" s="182">
        <f>+'Tab 56 - Sched C-4 Acct Bal #1'!J65+'Tab 56 - Sched C-4 Acct Bal #2'!$E65</f>
        <v>-377.33333333333326</v>
      </c>
      <c r="M65" s="182">
        <f>+'Tab 56 - Sched C-4 Acct Bal #1'!K65+'Tab 56 - Sched C-4 Acct Bal #2'!$E65</f>
        <v>-363.33333333333326</v>
      </c>
      <c r="N65" s="182">
        <f>+'Tab 56 - Sched C-4 Acct Bal #1'!L65+'Tab 56 - Sched C-4 Acct Bal #2'!$E65</f>
        <v>-727.83333333333326</v>
      </c>
      <c r="O65" s="182">
        <f>+'Tab 56 - Sched C-4 Acct Bal #1'!M65+'Tab 56 - Sched C-4 Acct Bal #2'!$E65</f>
        <v>-727.83333333333326</v>
      </c>
      <c r="P65" s="182">
        <f>+'Tab 56 - Sched C-4 Acct Bal #1'!N65+'Tab 56 - Sched C-4 Acct Bal #2'!$E65</f>
        <v>-1920.3333333333333</v>
      </c>
      <c r="Q65" s="182">
        <f>+'Tab 56 - Sched C-4 Acct Bal #1'!O65+'Tab 56 - Sched C-4 Acct Bal #2'!$E65</f>
        <v>-95.333333333333258</v>
      </c>
      <c r="R65" s="261"/>
      <c r="S65" s="261">
        <f t="shared" si="13"/>
        <v>0.44000000000346517</v>
      </c>
      <c r="T65" s="219"/>
      <c r="U65" s="73"/>
    </row>
    <row r="66" spans="1:21" x14ac:dyDescent="0.25">
      <c r="A66" s="138">
        <f t="shared" si="19"/>
        <v>65</v>
      </c>
      <c r="B66" s="279" t="s">
        <v>206</v>
      </c>
      <c r="C66" s="259" t="s">
        <v>132</v>
      </c>
      <c r="D66" s="280">
        <f>+'Tab 56 - Sched C-4 Acct Bal #2'!E66</f>
        <v>-15641.583333333334</v>
      </c>
      <c r="E66" s="280"/>
      <c r="F66" s="182">
        <f>+'Tab 56 - Sched C-4 Acct Bal #1'!D66+'Tab 56 - Sched C-4 Acct Bal #2'!$E66</f>
        <v>-3137.7733333333344</v>
      </c>
      <c r="G66" s="182">
        <f>+'Tab 56 - Sched C-4 Acct Bal #1'!E66+'Tab 56 - Sched C-4 Acct Bal #2'!$E66</f>
        <v>-4606.1333333333332</v>
      </c>
      <c r="H66" s="182">
        <f>+'Tab 56 - Sched C-4 Acct Bal #1'!F66+'Tab 56 - Sched C-4 Acct Bal #2'!$E66</f>
        <v>-8572.6033333333344</v>
      </c>
      <c r="I66" s="182">
        <f>+'Tab 56 - Sched C-4 Acct Bal #1'!G66+'Tab 56 - Sched C-4 Acct Bal #2'!$E66</f>
        <v>-6713.5833333333339</v>
      </c>
      <c r="J66" s="182">
        <f>+'Tab 56 - Sched C-4 Acct Bal #1'!H66+'Tab 56 - Sched C-4 Acct Bal #2'!$E66</f>
        <v>-6959.5833333333339</v>
      </c>
      <c r="K66" s="182">
        <f>+'Tab 56 - Sched C-4 Acct Bal #1'!I66+'Tab 56 - Sched C-4 Acct Bal #2'!$E66</f>
        <v>-6737.5833333333339</v>
      </c>
      <c r="L66" s="182">
        <f>+'Tab 56 - Sched C-4 Acct Bal #1'!J66+'Tab 56 - Sched C-4 Acct Bal #2'!$E66</f>
        <v>-6712.5833333333339</v>
      </c>
      <c r="M66" s="182">
        <f>+'Tab 56 - Sched C-4 Acct Bal #1'!K66+'Tab 56 - Sched C-4 Acct Bal #2'!$E66</f>
        <v>-6629.5833333333339</v>
      </c>
      <c r="N66" s="182">
        <f>+'Tab 56 - Sched C-4 Acct Bal #1'!L66+'Tab 56 - Sched C-4 Acct Bal #2'!$E66</f>
        <v>-6522.6733333333341</v>
      </c>
      <c r="O66" s="182">
        <f>+'Tab 56 - Sched C-4 Acct Bal #1'!M66+'Tab 56 - Sched C-4 Acct Bal #2'!$E66</f>
        <v>1920.2166666666653</v>
      </c>
      <c r="P66" s="182">
        <f>+'Tab 56 - Sched C-4 Acct Bal #1'!N66+'Tab 56 - Sched C-4 Acct Bal #2'!$E66</f>
        <v>-9021.7033333333347</v>
      </c>
      <c r="Q66" s="182">
        <f>+'Tab 56 - Sched C-4 Acct Bal #1'!O66+'Tab 56 - Sched C-4 Acct Bal #2'!$E66</f>
        <v>-12523.703333333335</v>
      </c>
      <c r="R66" s="261"/>
      <c r="S66" s="261">
        <f t="shared" si="13"/>
        <v>-76217.290000000023</v>
      </c>
      <c r="T66" s="219"/>
      <c r="U66" s="73"/>
    </row>
    <row r="67" spans="1:21" x14ac:dyDescent="0.25">
      <c r="A67" s="138">
        <f t="shared" si="19"/>
        <v>66</v>
      </c>
      <c r="B67" s="279" t="s">
        <v>207</v>
      </c>
      <c r="C67" s="259" t="s">
        <v>133</v>
      </c>
      <c r="D67" s="280">
        <f>+'Tab 56 - Sched C-4 Acct Bal #2'!E67</f>
        <v>0</v>
      </c>
      <c r="E67" s="280"/>
      <c r="F67" s="182">
        <f>+'Tab 56 - Sched C-4 Acct Bal #1'!D67+'Tab 56 - Sched C-4 Acct Bal #2'!$E67</f>
        <v>0</v>
      </c>
      <c r="G67" s="182">
        <f>+'Tab 56 - Sched C-4 Acct Bal #1'!E67+'Tab 56 - Sched C-4 Acct Bal #2'!$E67</f>
        <v>0</v>
      </c>
      <c r="H67" s="182">
        <f>+'Tab 56 - Sched C-4 Acct Bal #1'!F67+'Tab 56 - Sched C-4 Acct Bal #2'!$E67</f>
        <v>0</v>
      </c>
      <c r="I67" s="182">
        <f>+'Tab 56 - Sched C-4 Acct Bal #1'!G67+'Tab 56 - Sched C-4 Acct Bal #2'!$E67</f>
        <v>827</v>
      </c>
      <c r="J67" s="182">
        <f>+'Tab 56 - Sched C-4 Acct Bal #1'!H67+'Tab 56 - Sched C-4 Acct Bal #2'!$E67</f>
        <v>809</v>
      </c>
      <c r="K67" s="182">
        <f>+'Tab 56 - Sched C-4 Acct Bal #1'!I67+'Tab 56 - Sched C-4 Acct Bal #2'!$E67</f>
        <v>838</v>
      </c>
      <c r="L67" s="182">
        <f>+'Tab 56 - Sched C-4 Acct Bal #1'!J67+'Tab 56 - Sched C-4 Acct Bal #2'!$E67</f>
        <v>818</v>
      </c>
      <c r="M67" s="182">
        <f>+'Tab 56 - Sched C-4 Acct Bal #1'!K67+'Tab 56 - Sched C-4 Acct Bal #2'!$E67</f>
        <v>847</v>
      </c>
      <c r="N67" s="182">
        <f>+'Tab 56 - Sched C-4 Acct Bal #1'!L67+'Tab 56 - Sched C-4 Acct Bal #2'!$E67</f>
        <v>922.22</v>
      </c>
      <c r="O67" s="182">
        <f>+'Tab 56 - Sched C-4 Acct Bal #1'!M67+'Tab 56 - Sched C-4 Acct Bal #2'!$E67</f>
        <v>922.22</v>
      </c>
      <c r="P67" s="182">
        <f>+'Tab 56 - Sched C-4 Acct Bal #1'!N67+'Tab 56 - Sched C-4 Acct Bal #2'!$E67</f>
        <v>922.22</v>
      </c>
      <c r="Q67" s="182">
        <f>+'Tab 56 - Sched C-4 Acct Bal #1'!O67+'Tab 56 - Sched C-4 Acct Bal #2'!$E67</f>
        <v>922.22</v>
      </c>
      <c r="R67" s="261"/>
      <c r="S67" s="261">
        <f t="shared" si="13"/>
        <v>7827.880000000001</v>
      </c>
      <c r="T67" s="219"/>
      <c r="U67" s="73"/>
    </row>
    <row r="68" spans="1:21" x14ac:dyDescent="0.25">
      <c r="A68" s="138">
        <f t="shared" si="19"/>
        <v>67</v>
      </c>
      <c r="B68" s="281"/>
      <c r="C68" s="263" t="s">
        <v>63</v>
      </c>
      <c r="D68" s="280">
        <f>+'Tab 56 - Sched C-4 Acct Bal #2'!E68</f>
        <v>0</v>
      </c>
      <c r="E68" s="263"/>
      <c r="F68" s="265">
        <f t="shared" ref="F68:Q68" si="20">SUM(F57:F67)</f>
        <v>681238.98805334605</v>
      </c>
      <c r="G68" s="265">
        <f t="shared" si="20"/>
        <v>724460.12805334595</v>
      </c>
      <c r="H68" s="265">
        <f t="shared" si="20"/>
        <v>883294.15805334586</v>
      </c>
      <c r="I68" s="265">
        <f t="shared" si="20"/>
        <v>605993.77805334586</v>
      </c>
      <c r="J68" s="265">
        <f t="shared" si="20"/>
        <v>579389.77805334586</v>
      </c>
      <c r="K68" s="265">
        <f t="shared" si="20"/>
        <v>605313.77805334586</v>
      </c>
      <c r="L68" s="265">
        <f t="shared" si="20"/>
        <v>605828.77805334586</v>
      </c>
      <c r="M68" s="265">
        <f t="shared" si="20"/>
        <v>611167.77805334586</v>
      </c>
      <c r="N68" s="265">
        <f t="shared" si="20"/>
        <v>318839.53805334598</v>
      </c>
      <c r="O68" s="265">
        <f t="shared" si="20"/>
        <v>303418.21805334592</v>
      </c>
      <c r="P68" s="265">
        <f t="shared" si="20"/>
        <v>365726.95805334602</v>
      </c>
      <c r="Q68" s="265">
        <f t="shared" si="20"/>
        <v>668709.32805334579</v>
      </c>
      <c r="R68" s="265"/>
      <c r="S68" s="265">
        <f t="shared" si="13"/>
        <v>6953381.2066401513</v>
      </c>
      <c r="T68" s="219"/>
      <c r="U68" s="73"/>
    </row>
    <row r="69" spans="1:21" x14ac:dyDescent="0.25">
      <c r="A69" s="138">
        <f t="shared" si="19"/>
        <v>68</v>
      </c>
      <c r="B69" s="281"/>
      <c r="C69" s="263" t="s">
        <v>64</v>
      </c>
      <c r="D69" s="280">
        <f>+'Tab 56 - Sched C-4 Acct Bal #2'!E69</f>
        <v>0</v>
      </c>
      <c r="E69" s="263"/>
      <c r="F69" s="265">
        <f t="shared" ref="F69:Q69" si="21">F68+F56+F54+F52+F48+F41+F37+F28</f>
        <v>3530931.7018588502</v>
      </c>
      <c r="G69" s="265">
        <f t="shared" si="21"/>
        <v>4005135.5318588498</v>
      </c>
      <c r="H69" s="265">
        <f t="shared" si="21"/>
        <v>3107793.8518588496</v>
      </c>
      <c r="I69" s="265">
        <f t="shared" si="21"/>
        <v>2533254.2618588498</v>
      </c>
      <c r="J69" s="265">
        <f t="shared" si="21"/>
        <v>1826660.2618588498</v>
      </c>
      <c r="K69" s="265">
        <f t="shared" si="21"/>
        <v>1907273.26185885</v>
      </c>
      <c r="L69" s="265">
        <f t="shared" si="21"/>
        <v>1855928.2618588498</v>
      </c>
      <c r="M69" s="265">
        <f t="shared" si="21"/>
        <v>1852900.2618588498</v>
      </c>
      <c r="N69" s="265">
        <f t="shared" si="21"/>
        <v>1503682.0718588501</v>
      </c>
      <c r="O69" s="265">
        <f t="shared" si="21"/>
        <v>1770882.6718588504</v>
      </c>
      <c r="P69" s="265">
        <f t="shared" si="21"/>
        <v>2245750.19185885</v>
      </c>
      <c r="Q69" s="265">
        <f t="shared" si="21"/>
        <v>4294302.4818588505</v>
      </c>
      <c r="R69" s="265"/>
      <c r="S69" s="265">
        <f t="shared" si="13"/>
        <v>30434494.812306203</v>
      </c>
      <c r="T69" s="219">
        <f>+S69-S28</f>
        <v>14612611.761906203</v>
      </c>
      <c r="U69" s="73"/>
    </row>
    <row r="70" spans="1:21" x14ac:dyDescent="0.25">
      <c r="A70" s="138">
        <f t="shared" si="19"/>
        <v>69</v>
      </c>
      <c r="B70" s="279"/>
      <c r="C70" s="259" t="s">
        <v>65</v>
      </c>
      <c r="D70" s="280">
        <f>+'Tab 56 - Sched C-4 Acct Bal #2'!E70</f>
        <v>0</v>
      </c>
      <c r="E70" s="280"/>
      <c r="F70" s="182">
        <f>+'Tab 56 - Sched C-4 Acct Bal #1'!D70+'Tab 56 - Sched C-4 Acct Bal #2'!$E70</f>
        <v>0</v>
      </c>
      <c r="G70" s="182">
        <f>+'Tab 56 - Sched C-4 Acct Bal #1'!E70+'Tab 56 - Sched C-4 Acct Bal #2'!$E70</f>
        <v>0</v>
      </c>
      <c r="H70" s="182">
        <f>+'Tab 56 - Sched C-4 Acct Bal #1'!F70+'Tab 56 - Sched C-4 Acct Bal #2'!$E70</f>
        <v>0</v>
      </c>
      <c r="I70" s="182">
        <f>+'Tab 56 - Sched C-4 Acct Bal #1'!G70+'Tab 56 - Sched C-4 Acct Bal #2'!$E70</f>
        <v>0</v>
      </c>
      <c r="J70" s="182">
        <f>+'Tab 56 - Sched C-4 Acct Bal #1'!H70+'Tab 56 - Sched C-4 Acct Bal #2'!$E70</f>
        <v>0</v>
      </c>
      <c r="K70" s="182">
        <f>+'Tab 56 - Sched C-4 Acct Bal #1'!I70+'Tab 56 - Sched C-4 Acct Bal #2'!$E70</f>
        <v>0</v>
      </c>
      <c r="L70" s="182">
        <f>+'Tab 56 - Sched C-4 Acct Bal #1'!J70+'Tab 56 - Sched C-4 Acct Bal #2'!$E70</f>
        <v>0</v>
      </c>
      <c r="M70" s="182">
        <f>+'Tab 56 - Sched C-4 Acct Bal #1'!K70+'Tab 56 - Sched C-4 Acct Bal #2'!$E70</f>
        <v>0</v>
      </c>
      <c r="N70" s="182">
        <f>+'Tab 56 - Sched C-4 Acct Bal #1'!L70+'Tab 56 - Sched C-4 Acct Bal #2'!$E70</f>
        <v>0</v>
      </c>
      <c r="O70" s="182">
        <f>+'Tab 56 - Sched C-4 Acct Bal #1'!M70+'Tab 56 - Sched C-4 Acct Bal #2'!$E70</f>
        <v>0</v>
      </c>
      <c r="P70" s="182">
        <f>+'Tab 56 - Sched C-4 Acct Bal #1'!N70+'Tab 56 - Sched C-4 Acct Bal #2'!$E70</f>
        <v>0</v>
      </c>
      <c r="Q70" s="182">
        <f>+'Tab 56 - Sched C-4 Acct Bal #1'!O70+'Tab 56 - Sched C-4 Acct Bal #2'!$E70</f>
        <v>0</v>
      </c>
      <c r="R70" s="261"/>
      <c r="S70" s="261">
        <f t="shared" ref="S70:S101" si="22">SUM(F70:Q70)</f>
        <v>0</v>
      </c>
      <c r="T70" s="219"/>
      <c r="U70" s="73"/>
    </row>
    <row r="71" spans="1:21" x14ac:dyDescent="0.25">
      <c r="A71" s="138">
        <f t="shared" si="19"/>
        <v>70</v>
      </c>
      <c r="B71" s="279"/>
      <c r="C71" s="259" t="s">
        <v>66</v>
      </c>
      <c r="D71" s="280">
        <f>+'Tab 56 - Sched C-4 Acct Bal #2'!E71</f>
        <v>0</v>
      </c>
      <c r="E71" s="280"/>
      <c r="F71" s="182">
        <f>+'Tab 56 - Sched C-4 Acct Bal #1'!D71+'Tab 56 - Sched C-4 Acct Bal #2'!$E71</f>
        <v>0</v>
      </c>
      <c r="G71" s="182">
        <f>+'Tab 56 - Sched C-4 Acct Bal #1'!E71+'Tab 56 - Sched C-4 Acct Bal #2'!$E71</f>
        <v>0</v>
      </c>
      <c r="H71" s="182">
        <f>+'Tab 56 - Sched C-4 Acct Bal #1'!F71+'Tab 56 - Sched C-4 Acct Bal #2'!$E71</f>
        <v>0</v>
      </c>
      <c r="I71" s="182">
        <f>+'Tab 56 - Sched C-4 Acct Bal #1'!G71+'Tab 56 - Sched C-4 Acct Bal #2'!$E71</f>
        <v>0</v>
      </c>
      <c r="J71" s="182">
        <f>+'Tab 56 - Sched C-4 Acct Bal #1'!H71+'Tab 56 - Sched C-4 Acct Bal #2'!$E71</f>
        <v>0</v>
      </c>
      <c r="K71" s="182">
        <f>+'Tab 56 - Sched C-4 Acct Bal #1'!I71+'Tab 56 - Sched C-4 Acct Bal #2'!$E71</f>
        <v>0</v>
      </c>
      <c r="L71" s="182">
        <f>+'Tab 56 - Sched C-4 Acct Bal #1'!J71+'Tab 56 - Sched C-4 Acct Bal #2'!$E71</f>
        <v>0</v>
      </c>
      <c r="M71" s="182">
        <f>+'Tab 56 - Sched C-4 Acct Bal #1'!K71+'Tab 56 - Sched C-4 Acct Bal #2'!$E71</f>
        <v>0</v>
      </c>
      <c r="N71" s="182">
        <f>+'Tab 56 - Sched C-4 Acct Bal #1'!L71+'Tab 56 - Sched C-4 Acct Bal #2'!$E71</f>
        <v>0</v>
      </c>
      <c r="O71" s="182">
        <f>+'Tab 56 - Sched C-4 Acct Bal #1'!M71+'Tab 56 - Sched C-4 Acct Bal #2'!$E71</f>
        <v>0</v>
      </c>
      <c r="P71" s="182">
        <f>+'Tab 56 - Sched C-4 Acct Bal #1'!N71+'Tab 56 - Sched C-4 Acct Bal #2'!$E71</f>
        <v>0</v>
      </c>
      <c r="Q71" s="182">
        <f>+'Tab 56 - Sched C-4 Acct Bal #1'!O71+'Tab 56 - Sched C-4 Acct Bal #2'!$E71</f>
        <v>0</v>
      </c>
      <c r="R71" s="261"/>
      <c r="S71" s="261">
        <f t="shared" si="22"/>
        <v>0</v>
      </c>
      <c r="T71" s="219"/>
      <c r="U71" s="73"/>
    </row>
    <row r="72" spans="1:21" x14ac:dyDescent="0.25">
      <c r="A72" s="138">
        <v>71</v>
      </c>
      <c r="B72" s="196">
        <v>9764000</v>
      </c>
      <c r="C72" s="184" t="s">
        <v>134</v>
      </c>
      <c r="D72" s="280">
        <f>+'Tab 56 - Sched C-4 Acct Bal #2'!E72</f>
        <v>0</v>
      </c>
      <c r="E72" s="280"/>
      <c r="F72" s="182">
        <f>+'Tab 56 - Sched C-4 Acct Bal #1'!D72+'Tab 56 - Sched C-4 Acct Bal #2'!$E72</f>
        <v>0</v>
      </c>
      <c r="G72" s="182">
        <f>+'Tab 56 - Sched C-4 Acct Bal #1'!E72+'Tab 56 - Sched C-4 Acct Bal #2'!$E72</f>
        <v>0</v>
      </c>
      <c r="H72" s="182">
        <f>+'Tab 56 - Sched C-4 Acct Bal #1'!F72+'Tab 56 - Sched C-4 Acct Bal #2'!$E72</f>
        <v>0</v>
      </c>
      <c r="I72" s="182">
        <f>+'Tab 56 - Sched C-4 Acct Bal #1'!G72+'Tab 56 - Sched C-4 Acct Bal #2'!$E72</f>
        <v>216</v>
      </c>
      <c r="J72" s="182">
        <f>+'Tab 56 - Sched C-4 Acct Bal #1'!H72+'Tab 56 - Sched C-4 Acct Bal #2'!$E72</f>
        <v>210</v>
      </c>
      <c r="K72" s="182">
        <f>+'Tab 56 - Sched C-4 Acct Bal #1'!I72+'Tab 56 - Sched C-4 Acct Bal #2'!$E72</f>
        <v>215</v>
      </c>
      <c r="L72" s="182">
        <f>+'Tab 56 - Sched C-4 Acct Bal #1'!J72+'Tab 56 - Sched C-4 Acct Bal #2'!$E72</f>
        <v>216</v>
      </c>
      <c r="M72" s="182">
        <f>+'Tab 56 - Sched C-4 Acct Bal #1'!K72+'Tab 56 - Sched C-4 Acct Bal #2'!$E72</f>
        <v>218</v>
      </c>
      <c r="N72" s="182">
        <f>+'Tab 56 - Sched C-4 Acct Bal #1'!L72+'Tab 56 - Sched C-4 Acct Bal #2'!$E72</f>
        <v>0</v>
      </c>
      <c r="O72" s="182">
        <f>+'Tab 56 - Sched C-4 Acct Bal #1'!M72+'Tab 56 - Sched C-4 Acct Bal #2'!$E72</f>
        <v>0</v>
      </c>
      <c r="P72" s="182">
        <f>+'Tab 56 - Sched C-4 Acct Bal #1'!N72+'Tab 56 - Sched C-4 Acct Bal #2'!$E72</f>
        <v>0</v>
      </c>
      <c r="Q72" s="182">
        <f>+'Tab 56 - Sched C-4 Acct Bal #1'!O72+'Tab 56 - Sched C-4 Acct Bal #2'!$E72</f>
        <v>0</v>
      </c>
      <c r="R72" s="261"/>
      <c r="S72" s="261">
        <f t="shared" si="22"/>
        <v>1075</v>
      </c>
      <c r="T72" s="219"/>
      <c r="U72" s="73"/>
    </row>
    <row r="73" spans="1:21" x14ac:dyDescent="0.25">
      <c r="A73" s="138">
        <v>72</v>
      </c>
      <c r="B73" s="279" t="s">
        <v>208</v>
      </c>
      <c r="C73" s="259" t="s">
        <v>135</v>
      </c>
      <c r="D73" s="280">
        <f>+'Tab 56 - Sched C-4 Acct Bal #2'!E73</f>
        <v>0</v>
      </c>
      <c r="E73" s="280"/>
      <c r="F73" s="182">
        <f>+'Tab 56 - Sched C-4 Acct Bal #1'!D73+'Tab 56 - Sched C-4 Acct Bal #2'!$E73</f>
        <v>5373.4267813534025</v>
      </c>
      <c r="G73" s="182">
        <f>+'Tab 56 - Sched C-4 Acct Bal #1'!E73+'Tab 56 - Sched C-4 Acct Bal #2'!$E73</f>
        <v>876.20678135340233</v>
      </c>
      <c r="H73" s="182">
        <f>+'Tab 56 - Sched C-4 Acct Bal #1'!F73+'Tab 56 - Sched C-4 Acct Bal #2'!$E73</f>
        <v>3415.3367813534023</v>
      </c>
      <c r="I73" s="182">
        <f>+'Tab 56 - Sched C-4 Acct Bal #1'!G73+'Tab 56 - Sched C-4 Acct Bal #2'!$E73</f>
        <v>3507.4167813534023</v>
      </c>
      <c r="J73" s="182">
        <f>+'Tab 56 - Sched C-4 Acct Bal #1'!H73+'Tab 56 - Sched C-4 Acct Bal #2'!$E73</f>
        <v>3413.4167813534023</v>
      </c>
      <c r="K73" s="182">
        <f>+'Tab 56 - Sched C-4 Acct Bal #1'!I73+'Tab 56 - Sched C-4 Acct Bal #2'!$E73</f>
        <v>3498.4167813534023</v>
      </c>
      <c r="L73" s="182">
        <f>+'Tab 56 - Sched C-4 Acct Bal #1'!J73+'Tab 56 - Sched C-4 Acct Bal #2'!$E73</f>
        <v>3508.4167813534023</v>
      </c>
      <c r="M73" s="182">
        <f>+'Tab 56 - Sched C-4 Acct Bal #1'!K73+'Tab 56 - Sched C-4 Acct Bal #2'!$E73</f>
        <v>3539.4167813534023</v>
      </c>
      <c r="N73" s="182">
        <f>+'Tab 56 - Sched C-4 Acct Bal #1'!L73+'Tab 56 - Sched C-4 Acct Bal #2'!$E73</f>
        <v>3624.4667813534024</v>
      </c>
      <c r="O73" s="182">
        <f>+'Tab 56 - Sched C-4 Acct Bal #1'!M73+'Tab 56 - Sched C-4 Acct Bal #2'!$E73</f>
        <v>2091.4867813534024</v>
      </c>
      <c r="P73" s="182">
        <f>+'Tab 56 - Sched C-4 Acct Bal #1'!N73+'Tab 56 - Sched C-4 Acct Bal #2'!$E73</f>
        <v>2274.4667813534024</v>
      </c>
      <c r="Q73" s="182">
        <f>+'Tab 56 - Sched C-4 Acct Bal #1'!O73+'Tab 56 - Sched C-4 Acct Bal #2'!$E73</f>
        <v>1907.3667813534023</v>
      </c>
      <c r="R73" s="261"/>
      <c r="S73" s="261">
        <f t="shared" si="22"/>
        <v>37029.841376240824</v>
      </c>
      <c r="T73" s="219"/>
      <c r="U73" s="73"/>
    </row>
    <row r="74" spans="1:21" x14ac:dyDescent="0.25">
      <c r="A74" s="138">
        <f>1+A73</f>
        <v>73</v>
      </c>
      <c r="B74" s="281"/>
      <c r="C74" s="263" t="s">
        <v>67</v>
      </c>
      <c r="D74" s="280">
        <f>+'Tab 56 - Sched C-4 Acct Bal #2'!E74</f>
        <v>0</v>
      </c>
      <c r="E74" s="263"/>
      <c r="F74" s="265">
        <f t="shared" ref="F74:Q74" si="23">SUM(F72:F73)</f>
        <v>5373.4267813534025</v>
      </c>
      <c r="G74" s="265">
        <f t="shared" si="23"/>
        <v>876.20678135340233</v>
      </c>
      <c r="H74" s="265">
        <f t="shared" si="23"/>
        <v>3415.3367813534023</v>
      </c>
      <c r="I74" s="265">
        <f t="shared" si="23"/>
        <v>3723.4167813534023</v>
      </c>
      <c r="J74" s="265">
        <f t="shared" si="23"/>
        <v>3623.4167813534023</v>
      </c>
      <c r="K74" s="265">
        <f t="shared" si="23"/>
        <v>3713.4167813534023</v>
      </c>
      <c r="L74" s="265">
        <f t="shared" si="23"/>
        <v>3724.4167813534023</v>
      </c>
      <c r="M74" s="265">
        <f t="shared" si="23"/>
        <v>3757.4167813534023</v>
      </c>
      <c r="N74" s="265">
        <f t="shared" si="23"/>
        <v>3624.4667813534024</v>
      </c>
      <c r="O74" s="265">
        <f t="shared" si="23"/>
        <v>2091.4867813534024</v>
      </c>
      <c r="P74" s="265">
        <f t="shared" si="23"/>
        <v>2274.4667813534024</v>
      </c>
      <c r="Q74" s="265">
        <f t="shared" si="23"/>
        <v>1907.3667813534023</v>
      </c>
      <c r="R74" s="265"/>
      <c r="S74" s="265">
        <f t="shared" si="22"/>
        <v>38104.841376240824</v>
      </c>
      <c r="T74" s="219"/>
      <c r="U74" s="73"/>
    </row>
    <row r="75" spans="1:21" x14ac:dyDescent="0.25">
      <c r="A75" s="138">
        <f>1+A74</f>
        <v>74</v>
      </c>
      <c r="B75" s="281"/>
      <c r="C75" s="263" t="s">
        <v>68</v>
      </c>
      <c r="D75" s="280">
        <f>+'Tab 56 - Sched C-4 Acct Bal #2'!E75</f>
        <v>0</v>
      </c>
      <c r="E75" s="263"/>
      <c r="F75" s="265">
        <f t="shared" ref="F75:Q76" si="24">F74</f>
        <v>5373.4267813534025</v>
      </c>
      <c r="G75" s="265">
        <f t="shared" si="24"/>
        <v>876.20678135340233</v>
      </c>
      <c r="H75" s="265">
        <f t="shared" si="24"/>
        <v>3415.3367813534023</v>
      </c>
      <c r="I75" s="265">
        <f t="shared" si="24"/>
        <v>3723.4167813534023</v>
      </c>
      <c r="J75" s="265">
        <f t="shared" si="24"/>
        <v>3623.4167813534023</v>
      </c>
      <c r="K75" s="265">
        <f t="shared" si="24"/>
        <v>3713.4167813534023</v>
      </c>
      <c r="L75" s="265">
        <f t="shared" si="24"/>
        <v>3724.4167813534023</v>
      </c>
      <c r="M75" s="265">
        <f t="shared" si="24"/>
        <v>3757.4167813534023</v>
      </c>
      <c r="N75" s="265">
        <f t="shared" si="24"/>
        <v>3624.4667813534024</v>
      </c>
      <c r="O75" s="265">
        <f t="shared" si="24"/>
        <v>2091.4867813534024</v>
      </c>
      <c r="P75" s="265">
        <f t="shared" si="24"/>
        <v>2274.4667813534024</v>
      </c>
      <c r="Q75" s="265">
        <f t="shared" si="24"/>
        <v>1907.3667813534023</v>
      </c>
      <c r="R75" s="265"/>
      <c r="S75" s="265">
        <f t="shared" si="22"/>
        <v>38104.841376240824</v>
      </c>
      <c r="T75" s="219"/>
      <c r="U75" s="73"/>
    </row>
    <row r="76" spans="1:21" x14ac:dyDescent="0.25">
      <c r="A76" s="138">
        <f>1+A75</f>
        <v>75</v>
      </c>
      <c r="B76" s="281"/>
      <c r="C76" s="263" t="s">
        <v>69</v>
      </c>
      <c r="D76" s="280">
        <f>+'Tab 56 - Sched C-4 Acct Bal #2'!E76</f>
        <v>0</v>
      </c>
      <c r="E76" s="263"/>
      <c r="F76" s="265">
        <f t="shared" si="24"/>
        <v>5373.4267813534025</v>
      </c>
      <c r="G76" s="265">
        <f t="shared" si="24"/>
        <v>876.20678135340233</v>
      </c>
      <c r="H76" s="265">
        <f t="shared" si="24"/>
        <v>3415.3367813534023</v>
      </c>
      <c r="I76" s="265">
        <f t="shared" si="24"/>
        <v>3723.4167813534023</v>
      </c>
      <c r="J76" s="265">
        <f t="shared" si="24"/>
        <v>3623.4167813534023</v>
      </c>
      <c r="K76" s="265">
        <f t="shared" si="24"/>
        <v>3713.4167813534023</v>
      </c>
      <c r="L76" s="265">
        <f t="shared" si="24"/>
        <v>3724.4167813534023</v>
      </c>
      <c r="M76" s="265">
        <f t="shared" si="24"/>
        <v>3757.4167813534023</v>
      </c>
      <c r="N76" s="265">
        <f t="shared" si="24"/>
        <v>3624.4667813534024</v>
      </c>
      <c r="O76" s="265">
        <f t="shared" si="24"/>
        <v>2091.4867813534024</v>
      </c>
      <c r="P76" s="265">
        <f t="shared" si="24"/>
        <v>2274.4667813534024</v>
      </c>
      <c r="Q76" s="265">
        <f t="shared" si="24"/>
        <v>1907.3667813534023</v>
      </c>
      <c r="R76" s="265"/>
      <c r="S76" s="265">
        <f t="shared" si="22"/>
        <v>38104.841376240824</v>
      </c>
      <c r="T76" s="219"/>
      <c r="U76" s="73"/>
    </row>
    <row r="77" spans="1:21" x14ac:dyDescent="0.25">
      <c r="A77" s="138">
        <f>1+A76</f>
        <v>76</v>
      </c>
      <c r="B77" s="279"/>
      <c r="C77" s="259" t="s">
        <v>70</v>
      </c>
      <c r="D77" s="280">
        <f>+'Tab 56 - Sched C-4 Acct Bal #2'!E77</f>
        <v>0</v>
      </c>
      <c r="E77" s="280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>
        <f t="shared" si="22"/>
        <v>0</v>
      </c>
      <c r="T77" s="219"/>
      <c r="U77" s="73"/>
    </row>
    <row r="78" spans="1:21" x14ac:dyDescent="0.25">
      <c r="A78" s="138">
        <f>1+A77</f>
        <v>77</v>
      </c>
      <c r="B78" s="279" t="s">
        <v>209</v>
      </c>
      <c r="C78" s="259" t="s">
        <v>136</v>
      </c>
      <c r="D78" s="280">
        <f>+'Tab 56 - Sched C-4 Acct Bal #2'!E78</f>
        <v>0</v>
      </c>
      <c r="E78" s="280"/>
      <c r="F78" s="182">
        <f>+'Tab 56 - Sched C-4 Acct Bal #1'!D78+'Tab 56 - Sched C-4 Acct Bal #2'!$E78</f>
        <v>0</v>
      </c>
      <c r="G78" s="182">
        <f>+'Tab 56 - Sched C-4 Acct Bal #1'!E78+'Tab 56 - Sched C-4 Acct Bal #2'!$E78</f>
        <v>0</v>
      </c>
      <c r="H78" s="182">
        <f>+'Tab 56 - Sched C-4 Acct Bal #1'!F78+'Tab 56 - Sched C-4 Acct Bal #2'!$E78</f>
        <v>437.54</v>
      </c>
      <c r="I78" s="182">
        <f>+'Tab 56 - Sched C-4 Acct Bal #1'!G78+'Tab 56 - Sched C-4 Acct Bal #2'!$E78</f>
        <v>28</v>
      </c>
      <c r="J78" s="182">
        <f>+'Tab 56 - Sched C-4 Acct Bal #1'!H78+'Tab 56 - Sched C-4 Acct Bal #2'!$E78</f>
        <v>27</v>
      </c>
      <c r="K78" s="182">
        <f>+'Tab 56 - Sched C-4 Acct Bal #1'!I78+'Tab 56 - Sched C-4 Acct Bal #2'!$E78</f>
        <v>28</v>
      </c>
      <c r="L78" s="182">
        <f>+'Tab 56 - Sched C-4 Acct Bal #1'!J78+'Tab 56 - Sched C-4 Acct Bal #2'!$E78</f>
        <v>28</v>
      </c>
      <c r="M78" s="182">
        <f>+'Tab 56 - Sched C-4 Acct Bal #1'!K78+'Tab 56 - Sched C-4 Acct Bal #2'!$E78</f>
        <v>28</v>
      </c>
      <c r="N78" s="182">
        <f>+'Tab 56 - Sched C-4 Acct Bal #1'!L78+'Tab 56 - Sched C-4 Acct Bal #2'!$E78</f>
        <v>0</v>
      </c>
      <c r="O78" s="182">
        <f>+'Tab 56 - Sched C-4 Acct Bal #1'!M78+'Tab 56 - Sched C-4 Acct Bal #2'!$E78</f>
        <v>777.36</v>
      </c>
      <c r="P78" s="182">
        <f>+'Tab 56 - Sched C-4 Acct Bal #1'!N78+'Tab 56 - Sched C-4 Acct Bal #2'!$E78</f>
        <v>1171</v>
      </c>
      <c r="Q78" s="182">
        <f>+'Tab 56 - Sched C-4 Acct Bal #1'!O78+'Tab 56 - Sched C-4 Acct Bal #2'!$E78</f>
        <v>0</v>
      </c>
      <c r="R78" s="261"/>
      <c r="S78" s="261">
        <f t="shared" si="22"/>
        <v>2524.9</v>
      </c>
      <c r="T78" s="219"/>
      <c r="U78" s="73"/>
    </row>
    <row r="79" spans="1:21" x14ac:dyDescent="0.25">
      <c r="A79" s="138">
        <v>78</v>
      </c>
      <c r="B79" s="279" t="s">
        <v>210</v>
      </c>
      <c r="C79" s="259" t="s">
        <v>137</v>
      </c>
      <c r="D79" s="280">
        <f>+'Tab 56 - Sched C-4 Acct Bal #2'!E79</f>
        <v>0</v>
      </c>
      <c r="E79" s="280"/>
      <c r="F79" s="182">
        <f>+'Tab 56 - Sched C-4 Acct Bal #1'!D79+'Tab 56 - Sched C-4 Acct Bal #2'!$E79</f>
        <v>63.504309873423892</v>
      </c>
      <c r="G79" s="182">
        <f>+'Tab 56 - Sched C-4 Acct Bal #1'!E79+'Tab 56 - Sched C-4 Acct Bal #2'!$E79</f>
        <v>393.73430987342391</v>
      </c>
      <c r="H79" s="182">
        <f>+'Tab 56 - Sched C-4 Acct Bal #1'!F79+'Tab 56 - Sched C-4 Acct Bal #2'!$E79</f>
        <v>380.57430987342389</v>
      </c>
      <c r="I79" s="182">
        <f>+'Tab 56 - Sched C-4 Acct Bal #1'!G79+'Tab 56 - Sched C-4 Acct Bal #2'!$E79</f>
        <v>2752.5043098734241</v>
      </c>
      <c r="J79" s="182">
        <f>+'Tab 56 - Sched C-4 Acct Bal #1'!H79+'Tab 56 - Sched C-4 Acct Bal #2'!$E79</f>
        <v>2677.5043098734241</v>
      </c>
      <c r="K79" s="182">
        <f>+'Tab 56 - Sched C-4 Acct Bal #1'!I79+'Tab 56 - Sched C-4 Acct Bal #2'!$E79</f>
        <v>2744.5043098734241</v>
      </c>
      <c r="L79" s="182">
        <f>+'Tab 56 - Sched C-4 Acct Bal #1'!J79+'Tab 56 - Sched C-4 Acct Bal #2'!$E79</f>
        <v>2752.5043098734241</v>
      </c>
      <c r="M79" s="182">
        <f>+'Tab 56 - Sched C-4 Acct Bal #1'!K79+'Tab 56 - Sched C-4 Acct Bal #2'!$E79</f>
        <v>2777.5043098734241</v>
      </c>
      <c r="N79" s="182">
        <f>+'Tab 56 - Sched C-4 Acct Bal #1'!L79+'Tab 56 - Sched C-4 Acct Bal #2'!$E79</f>
        <v>63.504309873423892</v>
      </c>
      <c r="O79" s="182">
        <f>+'Tab 56 - Sched C-4 Acct Bal #1'!M79+'Tab 56 - Sched C-4 Acct Bal #2'!$E79</f>
        <v>63.504309873423892</v>
      </c>
      <c r="P79" s="182">
        <f>+'Tab 56 - Sched C-4 Acct Bal #1'!N79+'Tab 56 - Sched C-4 Acct Bal #2'!$E79</f>
        <v>63.504309873423892</v>
      </c>
      <c r="Q79" s="182">
        <f>+'Tab 56 - Sched C-4 Acct Bal #1'!O79+'Tab 56 - Sched C-4 Acct Bal #2'!$E79</f>
        <v>63.504309873423892</v>
      </c>
      <c r="R79" s="261"/>
      <c r="S79" s="261">
        <f t="shared" si="22"/>
        <v>14796.351718481088</v>
      </c>
      <c r="T79" s="219"/>
      <c r="U79" s="73"/>
    </row>
    <row r="80" spans="1:21" x14ac:dyDescent="0.25">
      <c r="A80" s="138">
        <v>79</v>
      </c>
      <c r="B80" s="279" t="s">
        <v>211</v>
      </c>
      <c r="C80" s="259" t="s">
        <v>138</v>
      </c>
      <c r="D80" s="280">
        <f>+'Tab 56 - Sched C-4 Acct Bal #2'!E80</f>
        <v>0</v>
      </c>
      <c r="E80" s="280"/>
      <c r="F80" s="182">
        <f>+'Tab 56 - Sched C-4 Acct Bal #1'!D80+'Tab 56 - Sched C-4 Acct Bal #2'!$E80</f>
        <v>1016.09</v>
      </c>
      <c r="G80" s="182">
        <f>+'Tab 56 - Sched C-4 Acct Bal #1'!E80+'Tab 56 - Sched C-4 Acct Bal #2'!$E80</f>
        <v>0</v>
      </c>
      <c r="H80" s="182">
        <f>+'Tab 56 - Sched C-4 Acct Bal #1'!F80+'Tab 56 - Sched C-4 Acct Bal #2'!$E80</f>
        <v>0</v>
      </c>
      <c r="I80" s="182">
        <f>+'Tab 56 - Sched C-4 Acct Bal #1'!G80+'Tab 56 - Sched C-4 Acct Bal #2'!$E80</f>
        <v>852</v>
      </c>
      <c r="J80" s="182">
        <f>+'Tab 56 - Sched C-4 Acct Bal #1'!H80+'Tab 56 - Sched C-4 Acct Bal #2'!$E80</f>
        <v>828</v>
      </c>
      <c r="K80" s="182">
        <f>+'Tab 56 - Sched C-4 Acct Bal #1'!I80+'Tab 56 - Sched C-4 Acct Bal #2'!$E80</f>
        <v>849</v>
      </c>
      <c r="L80" s="182">
        <f>+'Tab 56 - Sched C-4 Acct Bal #1'!J80+'Tab 56 - Sched C-4 Acct Bal #2'!$E80</f>
        <v>852</v>
      </c>
      <c r="M80" s="182">
        <f>+'Tab 56 - Sched C-4 Acct Bal #1'!K80+'Tab 56 - Sched C-4 Acct Bal #2'!$E80</f>
        <v>860</v>
      </c>
      <c r="N80" s="182">
        <f>+'Tab 56 - Sched C-4 Acct Bal #1'!L80+'Tab 56 - Sched C-4 Acct Bal #2'!$E80</f>
        <v>1331.96</v>
      </c>
      <c r="O80" s="182">
        <f>+'Tab 56 - Sched C-4 Acct Bal #1'!M80+'Tab 56 - Sched C-4 Acct Bal #2'!$E80</f>
        <v>198.83</v>
      </c>
      <c r="P80" s="182">
        <f>+'Tab 56 - Sched C-4 Acct Bal #1'!N80+'Tab 56 - Sched C-4 Acct Bal #2'!$E80</f>
        <v>692.26</v>
      </c>
      <c r="Q80" s="182">
        <f>+'Tab 56 - Sched C-4 Acct Bal #1'!O80+'Tab 56 - Sched C-4 Acct Bal #2'!$E80</f>
        <v>1339.13</v>
      </c>
      <c r="R80" s="261"/>
      <c r="S80" s="261">
        <f t="shared" si="22"/>
        <v>8819.27</v>
      </c>
      <c r="T80" s="219"/>
      <c r="U80" s="73"/>
    </row>
    <row r="81" spans="1:21" x14ac:dyDescent="0.25">
      <c r="A81" s="138">
        <v>80</v>
      </c>
      <c r="B81" s="196">
        <v>9835000</v>
      </c>
      <c r="C81" s="184" t="s">
        <v>139</v>
      </c>
      <c r="D81" s="280">
        <f>+'Tab 56 - Sched C-4 Acct Bal #2'!E81</f>
        <v>0</v>
      </c>
      <c r="E81" s="280"/>
      <c r="F81" s="182">
        <f>+'Tab 56 - Sched C-4 Acct Bal #1'!D81+'Tab 56 - Sched C-4 Acct Bal #2'!$E81</f>
        <v>0</v>
      </c>
      <c r="G81" s="182">
        <f>+'Tab 56 - Sched C-4 Acct Bal #1'!E81+'Tab 56 - Sched C-4 Acct Bal #2'!$E81</f>
        <v>0</v>
      </c>
      <c r="H81" s="182">
        <f>+'Tab 56 - Sched C-4 Acct Bal #1'!F81+'Tab 56 - Sched C-4 Acct Bal #2'!$E81</f>
        <v>0</v>
      </c>
      <c r="I81" s="182">
        <f>+'Tab 56 - Sched C-4 Acct Bal #1'!G81+'Tab 56 - Sched C-4 Acct Bal #2'!$E81</f>
        <v>38</v>
      </c>
      <c r="J81" s="182">
        <f>+'Tab 56 - Sched C-4 Acct Bal #1'!H81+'Tab 56 - Sched C-4 Acct Bal #2'!$E81</f>
        <v>37</v>
      </c>
      <c r="K81" s="182">
        <f>+'Tab 56 - Sched C-4 Acct Bal #1'!I81+'Tab 56 - Sched C-4 Acct Bal #2'!$E81</f>
        <v>38</v>
      </c>
      <c r="L81" s="182">
        <f>+'Tab 56 - Sched C-4 Acct Bal #1'!J81+'Tab 56 - Sched C-4 Acct Bal #2'!$E81</f>
        <v>38</v>
      </c>
      <c r="M81" s="182">
        <f>+'Tab 56 - Sched C-4 Acct Bal #1'!K81+'Tab 56 - Sched C-4 Acct Bal #2'!$E81</f>
        <v>38</v>
      </c>
      <c r="N81" s="182">
        <f>+'Tab 56 - Sched C-4 Acct Bal #1'!L81+'Tab 56 - Sched C-4 Acct Bal #2'!$E81</f>
        <v>0</v>
      </c>
      <c r="O81" s="182">
        <f>+'Tab 56 - Sched C-4 Acct Bal #1'!M81+'Tab 56 - Sched C-4 Acct Bal #2'!$E81</f>
        <v>0</v>
      </c>
      <c r="P81" s="182">
        <f>+'Tab 56 - Sched C-4 Acct Bal #1'!N81+'Tab 56 - Sched C-4 Acct Bal #2'!$E81</f>
        <v>0</v>
      </c>
      <c r="Q81" s="182">
        <f>+'Tab 56 - Sched C-4 Acct Bal #1'!O81+'Tab 56 - Sched C-4 Acct Bal #2'!$E81</f>
        <v>0</v>
      </c>
      <c r="R81" s="261"/>
      <c r="S81" s="261">
        <f t="shared" si="22"/>
        <v>189</v>
      </c>
      <c r="T81" s="219"/>
      <c r="U81" s="73"/>
    </row>
    <row r="82" spans="1:21" x14ac:dyDescent="0.25">
      <c r="A82" s="138">
        <v>81</v>
      </c>
      <c r="B82" s="279" t="s">
        <v>212</v>
      </c>
      <c r="C82" s="259" t="s">
        <v>140</v>
      </c>
      <c r="D82" s="280">
        <f>+'Tab 56 - Sched C-4 Acct Bal #2'!E82</f>
        <v>0</v>
      </c>
      <c r="E82" s="280"/>
      <c r="F82" s="182">
        <f>+'Tab 56 - Sched C-4 Acct Bal #1'!D82+'Tab 56 - Sched C-4 Acct Bal #2'!$E82</f>
        <v>183.15</v>
      </c>
      <c r="G82" s="182">
        <f>+'Tab 56 - Sched C-4 Acct Bal #1'!E82+'Tab 56 - Sched C-4 Acct Bal #2'!$E82</f>
        <v>0</v>
      </c>
      <c r="H82" s="182">
        <f>+'Tab 56 - Sched C-4 Acct Bal #1'!F82+'Tab 56 - Sched C-4 Acct Bal #2'!$E82</f>
        <v>0</v>
      </c>
      <c r="I82" s="182">
        <f>+'Tab 56 - Sched C-4 Acct Bal #1'!G82+'Tab 56 - Sched C-4 Acct Bal #2'!$E82</f>
        <v>29</v>
      </c>
      <c r="J82" s="182">
        <f>+'Tab 56 - Sched C-4 Acct Bal #1'!H82+'Tab 56 - Sched C-4 Acct Bal #2'!$E82</f>
        <v>28</v>
      </c>
      <c r="K82" s="182">
        <f>+'Tab 56 - Sched C-4 Acct Bal #1'!I82+'Tab 56 - Sched C-4 Acct Bal #2'!$E82</f>
        <v>29</v>
      </c>
      <c r="L82" s="182">
        <f>+'Tab 56 - Sched C-4 Acct Bal #1'!J82+'Tab 56 - Sched C-4 Acct Bal #2'!$E82</f>
        <v>29</v>
      </c>
      <c r="M82" s="182">
        <f>+'Tab 56 - Sched C-4 Acct Bal #1'!K82+'Tab 56 - Sched C-4 Acct Bal #2'!$E82</f>
        <v>29</v>
      </c>
      <c r="N82" s="182">
        <f>+'Tab 56 - Sched C-4 Acct Bal #1'!L82+'Tab 56 - Sched C-4 Acct Bal #2'!$E82</f>
        <v>0</v>
      </c>
      <c r="O82" s="182">
        <f>+'Tab 56 - Sched C-4 Acct Bal #1'!M82+'Tab 56 - Sched C-4 Acct Bal #2'!$E82</f>
        <v>0</v>
      </c>
      <c r="P82" s="182">
        <f>+'Tab 56 - Sched C-4 Acct Bal #1'!N82+'Tab 56 - Sched C-4 Acct Bal #2'!$E82</f>
        <v>116.59</v>
      </c>
      <c r="Q82" s="182">
        <f>+'Tab 56 - Sched C-4 Acct Bal #1'!O82+'Tab 56 - Sched C-4 Acct Bal #2'!$E82</f>
        <v>0</v>
      </c>
      <c r="R82" s="261"/>
      <c r="S82" s="280">
        <f t="shared" si="22"/>
        <v>443.74</v>
      </c>
      <c r="T82" s="219"/>
      <c r="U82" s="73"/>
    </row>
    <row r="83" spans="1:21" x14ac:dyDescent="0.25">
      <c r="A83" s="138">
        <v>82</v>
      </c>
      <c r="B83" s="281"/>
      <c r="C83" s="263" t="s">
        <v>71</v>
      </c>
      <c r="D83" s="280">
        <f>+'Tab 56 - Sched C-4 Acct Bal #2'!E83</f>
        <v>0</v>
      </c>
      <c r="E83" s="263"/>
      <c r="F83" s="265">
        <f t="shared" ref="F83:Q83" si="25">SUM(F78:F82)</f>
        <v>1262.7443098734241</v>
      </c>
      <c r="G83" s="265">
        <f t="shared" si="25"/>
        <v>393.73430987342391</v>
      </c>
      <c r="H83" s="265">
        <f t="shared" si="25"/>
        <v>818.11430987342396</v>
      </c>
      <c r="I83" s="265">
        <f t="shared" si="25"/>
        <v>3699.5043098734241</v>
      </c>
      <c r="J83" s="265">
        <f t="shared" si="25"/>
        <v>3597.5043098734241</v>
      </c>
      <c r="K83" s="265">
        <f t="shared" si="25"/>
        <v>3688.5043098734241</v>
      </c>
      <c r="L83" s="265">
        <f t="shared" si="25"/>
        <v>3699.5043098734241</v>
      </c>
      <c r="M83" s="265">
        <f t="shared" si="25"/>
        <v>3732.5043098734241</v>
      </c>
      <c r="N83" s="265">
        <f t="shared" si="25"/>
        <v>1395.4643098734239</v>
      </c>
      <c r="O83" s="265">
        <f t="shared" si="25"/>
        <v>1039.6943098734239</v>
      </c>
      <c r="P83" s="265">
        <f t="shared" si="25"/>
        <v>2043.3543098734237</v>
      </c>
      <c r="Q83" s="265">
        <f t="shared" si="25"/>
        <v>1402.6343098734239</v>
      </c>
      <c r="R83" s="265"/>
      <c r="S83" s="265">
        <f t="shared" si="22"/>
        <v>26773.261718481088</v>
      </c>
      <c r="T83" s="219"/>
      <c r="U83" s="73"/>
    </row>
    <row r="84" spans="1:21" x14ac:dyDescent="0.25">
      <c r="A84" s="138">
        <f t="shared" ref="A84:A89" si="26">1+A83</f>
        <v>83</v>
      </c>
      <c r="B84" s="281"/>
      <c r="C84" s="263" t="s">
        <v>72</v>
      </c>
      <c r="D84" s="280">
        <f>+'Tab 56 - Sched C-4 Acct Bal #2'!E84</f>
        <v>0</v>
      </c>
      <c r="E84" s="263"/>
      <c r="F84" s="265">
        <f t="shared" ref="F84:Q84" si="27">F83</f>
        <v>1262.7443098734241</v>
      </c>
      <c r="G84" s="265">
        <f t="shared" si="27"/>
        <v>393.73430987342391</v>
      </c>
      <c r="H84" s="265">
        <f t="shared" si="27"/>
        <v>818.11430987342396</v>
      </c>
      <c r="I84" s="265">
        <f t="shared" si="27"/>
        <v>3699.5043098734241</v>
      </c>
      <c r="J84" s="265">
        <f t="shared" si="27"/>
        <v>3597.5043098734241</v>
      </c>
      <c r="K84" s="265">
        <f t="shared" si="27"/>
        <v>3688.5043098734241</v>
      </c>
      <c r="L84" s="265">
        <f t="shared" si="27"/>
        <v>3699.5043098734241</v>
      </c>
      <c r="M84" s="265">
        <f t="shared" si="27"/>
        <v>3732.5043098734241</v>
      </c>
      <c r="N84" s="265">
        <f t="shared" si="27"/>
        <v>1395.4643098734239</v>
      </c>
      <c r="O84" s="265">
        <f t="shared" si="27"/>
        <v>1039.6943098734239</v>
      </c>
      <c r="P84" s="265">
        <f t="shared" si="27"/>
        <v>2043.3543098734237</v>
      </c>
      <c r="Q84" s="265">
        <f t="shared" si="27"/>
        <v>1402.6343098734239</v>
      </c>
      <c r="R84" s="265"/>
      <c r="S84" s="265">
        <f t="shared" si="22"/>
        <v>26773.261718481088</v>
      </c>
      <c r="T84" s="219"/>
      <c r="U84" s="73"/>
    </row>
    <row r="85" spans="1:21" x14ac:dyDescent="0.25">
      <c r="A85" s="138">
        <f t="shared" si="26"/>
        <v>84</v>
      </c>
      <c r="B85" s="279" t="s">
        <v>213</v>
      </c>
      <c r="C85" s="259" t="s">
        <v>141</v>
      </c>
      <c r="D85" s="280">
        <f>+'Tab 56 - Sched C-4 Acct Bal #2'!E85</f>
        <v>0</v>
      </c>
      <c r="E85" s="280"/>
      <c r="F85" s="182">
        <f>+'Tab 56 - Sched C-4 Acct Bal #1'!D85+'Tab 56 - Sched C-4 Acct Bal #2'!$E85</f>
        <v>-7732.26</v>
      </c>
      <c r="G85" s="182">
        <f>+'Tab 56 - Sched C-4 Acct Bal #1'!E85+'Tab 56 - Sched C-4 Acct Bal #2'!$E85</f>
        <v>-5442.9</v>
      </c>
      <c r="H85" s="182">
        <f>+'Tab 56 - Sched C-4 Acct Bal #1'!F85+'Tab 56 - Sched C-4 Acct Bal #2'!$E85</f>
        <v>-11503.33</v>
      </c>
      <c r="I85" s="182">
        <f>+'Tab 56 - Sched C-4 Acct Bal #1'!G85+'Tab 56 - Sched C-4 Acct Bal #2'!$E85</f>
        <v>-6935</v>
      </c>
      <c r="J85" s="182">
        <f>+'Tab 56 - Sched C-4 Acct Bal #1'!H85+'Tab 56 - Sched C-4 Acct Bal #2'!$E85</f>
        <v>-6743</v>
      </c>
      <c r="K85" s="182">
        <f>+'Tab 56 - Sched C-4 Acct Bal #1'!I85+'Tab 56 - Sched C-4 Acct Bal #2'!$E85</f>
        <v>-6915</v>
      </c>
      <c r="L85" s="182">
        <f>+'Tab 56 - Sched C-4 Acct Bal #1'!J85+'Tab 56 - Sched C-4 Acct Bal #2'!$E85</f>
        <v>-6935</v>
      </c>
      <c r="M85" s="182">
        <f>+'Tab 56 - Sched C-4 Acct Bal #1'!K85+'Tab 56 - Sched C-4 Acct Bal #2'!$E85</f>
        <v>-7000</v>
      </c>
      <c r="N85" s="182">
        <f>+'Tab 56 - Sched C-4 Acct Bal #1'!L85+'Tab 56 - Sched C-4 Acct Bal #2'!$E85</f>
        <v>-5657.93</v>
      </c>
      <c r="O85" s="182">
        <f>+'Tab 56 - Sched C-4 Acct Bal #1'!M85+'Tab 56 - Sched C-4 Acct Bal #2'!$E85</f>
        <v>-3968.41</v>
      </c>
      <c r="P85" s="182">
        <f>+'Tab 56 - Sched C-4 Acct Bal #1'!N85+'Tab 56 - Sched C-4 Acct Bal #2'!$E85</f>
        <v>-4142.96</v>
      </c>
      <c r="Q85" s="182">
        <f>+'Tab 56 - Sched C-4 Acct Bal #1'!O85+'Tab 56 - Sched C-4 Acct Bal #2'!$E85</f>
        <v>-7986.69</v>
      </c>
      <c r="R85" s="261"/>
      <c r="S85" s="261">
        <f t="shared" si="22"/>
        <v>-80962.48000000001</v>
      </c>
      <c r="T85" s="219"/>
      <c r="U85" s="73"/>
    </row>
    <row r="86" spans="1:21" x14ac:dyDescent="0.25">
      <c r="A86" s="138">
        <f t="shared" si="26"/>
        <v>85</v>
      </c>
      <c r="B86" s="281"/>
      <c r="C86" s="263" t="s">
        <v>73</v>
      </c>
      <c r="D86" s="280">
        <f>+'Tab 56 - Sched C-4 Acct Bal #2'!E86</f>
        <v>0</v>
      </c>
      <c r="E86" s="263"/>
      <c r="F86" s="265">
        <f t="shared" ref="F86:Q86" si="28">F85</f>
        <v>-7732.26</v>
      </c>
      <c r="G86" s="265">
        <f t="shared" si="28"/>
        <v>-5442.9</v>
      </c>
      <c r="H86" s="265">
        <f t="shared" si="28"/>
        <v>-11503.33</v>
      </c>
      <c r="I86" s="265">
        <f t="shared" si="28"/>
        <v>-6935</v>
      </c>
      <c r="J86" s="265">
        <f t="shared" si="28"/>
        <v>-6743</v>
      </c>
      <c r="K86" s="265">
        <f t="shared" si="28"/>
        <v>-6915</v>
      </c>
      <c r="L86" s="265">
        <f t="shared" si="28"/>
        <v>-6935</v>
      </c>
      <c r="M86" s="265">
        <f t="shared" si="28"/>
        <v>-7000</v>
      </c>
      <c r="N86" s="265">
        <f t="shared" si="28"/>
        <v>-5657.93</v>
      </c>
      <c r="O86" s="265">
        <f t="shared" si="28"/>
        <v>-3968.41</v>
      </c>
      <c r="P86" s="265">
        <f t="shared" si="28"/>
        <v>-4142.96</v>
      </c>
      <c r="Q86" s="265">
        <f t="shared" si="28"/>
        <v>-7986.69</v>
      </c>
      <c r="R86" s="265"/>
      <c r="S86" s="265">
        <f t="shared" si="22"/>
        <v>-80962.48000000001</v>
      </c>
      <c r="T86" s="219"/>
      <c r="U86" s="73"/>
    </row>
    <row r="87" spans="1:21" x14ac:dyDescent="0.25">
      <c r="A87" s="138">
        <f t="shared" si="26"/>
        <v>86</v>
      </c>
      <c r="B87" s="279" t="s">
        <v>214</v>
      </c>
      <c r="C87" s="259" t="s">
        <v>142</v>
      </c>
      <c r="D87" s="280">
        <f>+'Tab 56 - Sched C-4 Acct Bal #2'!E87</f>
        <v>0</v>
      </c>
      <c r="E87" s="280"/>
      <c r="F87" s="182">
        <f>+'Tab 56 - Sched C-4 Acct Bal #1'!D87+'Tab 56 - Sched C-4 Acct Bal #2'!$E87</f>
        <v>3594.2645202324225</v>
      </c>
      <c r="G87" s="182">
        <f>+'Tab 56 - Sched C-4 Acct Bal #1'!E87+'Tab 56 - Sched C-4 Acct Bal #2'!$E87</f>
        <v>11873.524520232422</v>
      </c>
      <c r="H87" s="182">
        <f>+'Tab 56 - Sched C-4 Acct Bal #1'!F87+'Tab 56 - Sched C-4 Acct Bal #2'!$E87</f>
        <v>14293.574520232421</v>
      </c>
      <c r="I87" s="182">
        <f>+'Tab 56 - Sched C-4 Acct Bal #1'!G87+'Tab 56 - Sched C-4 Acct Bal #2'!$E87</f>
        <v>10004.014520232422</v>
      </c>
      <c r="J87" s="182">
        <f>+'Tab 56 - Sched C-4 Acct Bal #1'!H87+'Tab 56 - Sched C-4 Acct Bal #2'!$E87</f>
        <v>9735.014520232422</v>
      </c>
      <c r="K87" s="182">
        <f>+'Tab 56 - Sched C-4 Acct Bal #1'!I87+'Tab 56 - Sched C-4 Acct Bal #2'!$E87</f>
        <v>9977.014520232422</v>
      </c>
      <c r="L87" s="182">
        <f>+'Tab 56 - Sched C-4 Acct Bal #1'!J87+'Tab 56 - Sched C-4 Acct Bal #2'!$E87</f>
        <v>10005.014520232422</v>
      </c>
      <c r="M87" s="182">
        <f>+'Tab 56 - Sched C-4 Acct Bal #1'!K87+'Tab 56 - Sched C-4 Acct Bal #2'!$E87</f>
        <v>10095.014520232422</v>
      </c>
      <c r="N87" s="182">
        <f>+'Tab 56 - Sched C-4 Acct Bal #1'!L87+'Tab 56 - Sched C-4 Acct Bal #2'!$E87</f>
        <v>12284.134520232423</v>
      </c>
      <c r="O87" s="182">
        <f>+'Tab 56 - Sched C-4 Acct Bal #1'!M87+'Tab 56 - Sched C-4 Acct Bal #2'!$E87</f>
        <v>-6216.2954797675784</v>
      </c>
      <c r="P87" s="182">
        <f>+'Tab 56 - Sched C-4 Acct Bal #1'!N87+'Tab 56 - Sched C-4 Acct Bal #2'!$E87</f>
        <v>-3918.4454797675776</v>
      </c>
      <c r="Q87" s="182">
        <f>+'Tab 56 - Sched C-4 Acct Bal #1'!O87+'Tab 56 - Sched C-4 Acct Bal #2'!$E87</f>
        <v>25431.834520232424</v>
      </c>
      <c r="R87" s="261"/>
      <c r="S87" s="261">
        <f t="shared" si="22"/>
        <v>107158.66424278906</v>
      </c>
      <c r="T87" s="219"/>
      <c r="U87" s="73"/>
    </row>
    <row r="88" spans="1:21" x14ac:dyDescent="0.25">
      <c r="A88" s="138">
        <f t="shared" si="26"/>
        <v>87</v>
      </c>
      <c r="B88" s="279" t="s">
        <v>215</v>
      </c>
      <c r="C88" s="259" t="s">
        <v>143</v>
      </c>
      <c r="D88" s="280">
        <f>+'Tab 56 - Sched C-4 Acct Bal #2'!E88</f>
        <v>0</v>
      </c>
      <c r="E88" s="280"/>
      <c r="F88" s="182">
        <f>+'Tab 56 - Sched C-4 Acct Bal #1'!D88+'Tab 56 - Sched C-4 Acct Bal #2'!$E88</f>
        <v>3528.59</v>
      </c>
      <c r="G88" s="182">
        <f>+'Tab 56 - Sched C-4 Acct Bal #1'!E88+'Tab 56 - Sched C-4 Acct Bal #2'!$E88</f>
        <v>4004.56</v>
      </c>
      <c r="H88" s="182">
        <f>+'Tab 56 - Sched C-4 Acct Bal #1'!F88+'Tab 56 - Sched C-4 Acct Bal #2'!$E88</f>
        <v>4244.03</v>
      </c>
      <c r="I88" s="182">
        <f>+'Tab 56 - Sched C-4 Acct Bal #1'!G88+'Tab 56 - Sched C-4 Acct Bal #2'!$E88</f>
        <v>2273</v>
      </c>
      <c r="J88" s="182">
        <f>+'Tab 56 - Sched C-4 Acct Bal #1'!H88+'Tab 56 - Sched C-4 Acct Bal #2'!$E88</f>
        <v>2224</v>
      </c>
      <c r="K88" s="182">
        <f>+'Tab 56 - Sched C-4 Acct Bal #1'!I88+'Tab 56 - Sched C-4 Acct Bal #2'!$E88</f>
        <v>2304</v>
      </c>
      <c r="L88" s="182">
        <f>+'Tab 56 - Sched C-4 Acct Bal #1'!J88+'Tab 56 - Sched C-4 Acct Bal #2'!$E88</f>
        <v>2249</v>
      </c>
      <c r="M88" s="182">
        <f>+'Tab 56 - Sched C-4 Acct Bal #1'!K88+'Tab 56 - Sched C-4 Acct Bal #2'!$E88</f>
        <v>2327</v>
      </c>
      <c r="N88" s="182">
        <f>+'Tab 56 - Sched C-4 Acct Bal #1'!L88+'Tab 56 - Sched C-4 Acct Bal #2'!$E88</f>
        <v>2369.9299999999998</v>
      </c>
      <c r="O88" s="182">
        <f>+'Tab 56 - Sched C-4 Acct Bal #1'!M88+'Tab 56 - Sched C-4 Acct Bal #2'!$E88</f>
        <v>2534.91</v>
      </c>
      <c r="P88" s="182">
        <f>+'Tab 56 - Sched C-4 Acct Bal #1'!N88+'Tab 56 - Sched C-4 Acct Bal #2'!$E88</f>
        <v>2594.5300000000002</v>
      </c>
      <c r="Q88" s="182">
        <f>+'Tab 56 - Sched C-4 Acct Bal #1'!O88+'Tab 56 - Sched C-4 Acct Bal #2'!$E88</f>
        <v>2424.7600000000002</v>
      </c>
      <c r="R88" s="261"/>
      <c r="S88" s="261">
        <f t="shared" si="22"/>
        <v>33078.31</v>
      </c>
      <c r="T88" s="219"/>
      <c r="U88" s="73"/>
    </row>
    <row r="89" spans="1:21" x14ac:dyDescent="0.25">
      <c r="A89" s="138">
        <f t="shared" si="26"/>
        <v>88</v>
      </c>
      <c r="B89" s="279" t="s">
        <v>216</v>
      </c>
      <c r="C89" s="259" t="s">
        <v>144</v>
      </c>
      <c r="D89" s="280">
        <f>+'Tab 56 - Sched C-4 Acct Bal #2'!E89</f>
        <v>0</v>
      </c>
      <c r="E89" s="280"/>
      <c r="F89" s="182">
        <f>+'Tab 56 - Sched C-4 Acct Bal #1'!D89+'Tab 56 - Sched C-4 Acct Bal #2'!$E89</f>
        <v>3648.94</v>
      </c>
      <c r="G89" s="182">
        <f>+'Tab 56 - Sched C-4 Acct Bal #1'!E89+'Tab 56 - Sched C-4 Acct Bal #2'!$E89</f>
        <v>42253.72</v>
      </c>
      <c r="H89" s="182">
        <f>+'Tab 56 - Sched C-4 Acct Bal #1'!F89+'Tab 56 - Sched C-4 Acct Bal #2'!$E89</f>
        <v>-34739.17</v>
      </c>
      <c r="I89" s="182">
        <f>+'Tab 56 - Sched C-4 Acct Bal #1'!G89+'Tab 56 - Sched C-4 Acct Bal #2'!$E89</f>
        <v>-9347</v>
      </c>
      <c r="J89" s="182">
        <f>+'Tab 56 - Sched C-4 Acct Bal #1'!H89+'Tab 56 - Sched C-4 Acct Bal #2'!$E89</f>
        <v>-9087</v>
      </c>
      <c r="K89" s="182">
        <f>+'Tab 56 - Sched C-4 Acct Bal #1'!I89+'Tab 56 - Sched C-4 Acct Bal #2'!$E89</f>
        <v>-9318</v>
      </c>
      <c r="L89" s="182">
        <f>+'Tab 56 - Sched C-4 Acct Bal #1'!J89+'Tab 56 - Sched C-4 Acct Bal #2'!$E89</f>
        <v>-9348</v>
      </c>
      <c r="M89" s="182">
        <f>+'Tab 56 - Sched C-4 Acct Bal #1'!K89+'Tab 56 - Sched C-4 Acct Bal #2'!$E89</f>
        <v>-9432</v>
      </c>
      <c r="N89" s="182">
        <f>+'Tab 56 - Sched C-4 Acct Bal #1'!L89+'Tab 56 - Sched C-4 Acct Bal #2'!$E89</f>
        <v>-11825.55</v>
      </c>
      <c r="O89" s="182">
        <f>+'Tab 56 - Sched C-4 Acct Bal #1'!M89+'Tab 56 - Sched C-4 Acct Bal #2'!$E89</f>
        <v>-10795.46</v>
      </c>
      <c r="P89" s="182">
        <f>+'Tab 56 - Sched C-4 Acct Bal #1'!N89+'Tab 56 - Sched C-4 Acct Bal #2'!$E89</f>
        <v>-5996.17</v>
      </c>
      <c r="Q89" s="182">
        <f>+'Tab 56 - Sched C-4 Acct Bal #1'!O89+'Tab 56 - Sched C-4 Acct Bal #2'!$E89</f>
        <v>-1409.61</v>
      </c>
      <c r="R89" s="261"/>
      <c r="S89" s="261">
        <f t="shared" si="22"/>
        <v>-65395.299999999996</v>
      </c>
      <c r="T89" s="219"/>
      <c r="U89" s="73"/>
    </row>
    <row r="90" spans="1:21" x14ac:dyDescent="0.25">
      <c r="A90" s="138">
        <v>89</v>
      </c>
      <c r="B90" s="196">
        <v>9889000</v>
      </c>
      <c r="C90" s="184" t="s">
        <v>145</v>
      </c>
      <c r="D90" s="280">
        <f>+'Tab 56 - Sched C-4 Acct Bal #2'!E90</f>
        <v>0</v>
      </c>
      <c r="E90" s="280"/>
      <c r="F90" s="182">
        <f>+'Tab 56 - Sched C-4 Acct Bal #1'!D90+'Tab 56 - Sched C-4 Acct Bal #2'!$E90</f>
        <v>0</v>
      </c>
      <c r="G90" s="182">
        <f>+'Tab 56 - Sched C-4 Acct Bal #1'!E90+'Tab 56 - Sched C-4 Acct Bal #2'!$E90</f>
        <v>0</v>
      </c>
      <c r="H90" s="182">
        <f>+'Tab 56 - Sched C-4 Acct Bal #1'!F90+'Tab 56 - Sched C-4 Acct Bal #2'!$E90</f>
        <v>0</v>
      </c>
      <c r="I90" s="182">
        <f>+'Tab 56 - Sched C-4 Acct Bal #1'!G90+'Tab 56 - Sched C-4 Acct Bal #2'!$E90</f>
        <v>1</v>
      </c>
      <c r="J90" s="182">
        <f>+'Tab 56 - Sched C-4 Acct Bal #1'!H90+'Tab 56 - Sched C-4 Acct Bal #2'!$E90</f>
        <v>1</v>
      </c>
      <c r="K90" s="182">
        <f>+'Tab 56 - Sched C-4 Acct Bal #1'!I90+'Tab 56 - Sched C-4 Acct Bal #2'!$E90</f>
        <v>1</v>
      </c>
      <c r="L90" s="182">
        <f>+'Tab 56 - Sched C-4 Acct Bal #1'!J90+'Tab 56 - Sched C-4 Acct Bal #2'!$E90</f>
        <v>1</v>
      </c>
      <c r="M90" s="182">
        <f>+'Tab 56 - Sched C-4 Acct Bal #1'!K90+'Tab 56 - Sched C-4 Acct Bal #2'!$E90</f>
        <v>1</v>
      </c>
      <c r="N90" s="182">
        <f>+'Tab 56 - Sched C-4 Acct Bal #1'!L90+'Tab 56 - Sched C-4 Acct Bal #2'!$E90</f>
        <v>0</v>
      </c>
      <c r="O90" s="182">
        <f>+'Tab 56 - Sched C-4 Acct Bal #1'!M90+'Tab 56 - Sched C-4 Acct Bal #2'!$E90</f>
        <v>0</v>
      </c>
      <c r="P90" s="182">
        <f>+'Tab 56 - Sched C-4 Acct Bal #1'!N90+'Tab 56 - Sched C-4 Acct Bal #2'!$E90</f>
        <v>0</v>
      </c>
      <c r="Q90" s="182">
        <f>+'Tab 56 - Sched C-4 Acct Bal #1'!O90+'Tab 56 - Sched C-4 Acct Bal #2'!$E90</f>
        <v>0</v>
      </c>
      <c r="R90" s="261"/>
      <c r="S90" s="261">
        <f t="shared" si="22"/>
        <v>5</v>
      </c>
      <c r="T90" s="219"/>
      <c r="U90" s="73"/>
    </row>
    <row r="91" spans="1:21" x14ac:dyDescent="0.25">
      <c r="A91" s="138">
        <v>90</v>
      </c>
      <c r="B91" s="279" t="s">
        <v>217</v>
      </c>
      <c r="C91" s="259" t="s">
        <v>146</v>
      </c>
      <c r="D91" s="280">
        <f>+'Tab 56 - Sched C-4 Acct Bal #2'!E91</f>
        <v>0</v>
      </c>
      <c r="E91" s="280"/>
      <c r="F91" s="182">
        <f>+'Tab 56 - Sched C-4 Acct Bal #1'!D91+'Tab 56 - Sched C-4 Acct Bal #2'!$E91</f>
        <v>2767.95</v>
      </c>
      <c r="G91" s="182">
        <f>+'Tab 56 - Sched C-4 Acct Bal #1'!E91+'Tab 56 - Sched C-4 Acct Bal #2'!$E91</f>
        <v>7975.94</v>
      </c>
      <c r="H91" s="182">
        <f>+'Tab 56 - Sched C-4 Acct Bal #1'!F91+'Tab 56 - Sched C-4 Acct Bal #2'!$E91</f>
        <v>10447.709999999999</v>
      </c>
      <c r="I91" s="182">
        <f>+'Tab 56 - Sched C-4 Acct Bal #1'!G91+'Tab 56 - Sched C-4 Acct Bal #2'!$E91</f>
        <v>3816</v>
      </c>
      <c r="J91" s="182">
        <f>+'Tab 56 - Sched C-4 Acct Bal #1'!H91+'Tab 56 - Sched C-4 Acct Bal #2'!$E91</f>
        <v>3729</v>
      </c>
      <c r="K91" s="182">
        <f>+'Tab 56 - Sched C-4 Acct Bal #1'!I91+'Tab 56 - Sched C-4 Acct Bal #2'!$E91</f>
        <v>3853</v>
      </c>
      <c r="L91" s="182">
        <f>+'Tab 56 - Sched C-4 Acct Bal #1'!J91+'Tab 56 - Sched C-4 Acct Bal #2'!$E91</f>
        <v>3786</v>
      </c>
      <c r="M91" s="182">
        <f>+'Tab 56 - Sched C-4 Acct Bal #1'!K91+'Tab 56 - Sched C-4 Acct Bal #2'!$E91</f>
        <v>3893</v>
      </c>
      <c r="N91" s="182">
        <f>+'Tab 56 - Sched C-4 Acct Bal #1'!L91+'Tab 56 - Sched C-4 Acct Bal #2'!$E91</f>
        <v>2718.94</v>
      </c>
      <c r="O91" s="182">
        <f>+'Tab 56 - Sched C-4 Acct Bal #1'!M91+'Tab 56 - Sched C-4 Acct Bal #2'!$E91</f>
        <v>2929.35</v>
      </c>
      <c r="P91" s="182">
        <f>+'Tab 56 - Sched C-4 Acct Bal #1'!N91+'Tab 56 - Sched C-4 Acct Bal #2'!$E91</f>
        <v>878.81</v>
      </c>
      <c r="Q91" s="182">
        <f>+'Tab 56 - Sched C-4 Acct Bal #1'!O91+'Tab 56 - Sched C-4 Acct Bal #2'!$E91</f>
        <v>3658.15</v>
      </c>
      <c r="R91" s="261"/>
      <c r="S91" s="261">
        <f t="shared" si="22"/>
        <v>50453.85</v>
      </c>
      <c r="T91" s="219"/>
      <c r="U91" s="73"/>
    </row>
    <row r="92" spans="1:21" x14ac:dyDescent="0.25">
      <c r="A92" s="138">
        <f t="shared" ref="A92:A109" si="29">1+A91</f>
        <v>91</v>
      </c>
      <c r="B92" s="279" t="s">
        <v>218</v>
      </c>
      <c r="C92" s="259" t="s">
        <v>147</v>
      </c>
      <c r="D92" s="280">
        <f>+'Tab 56 - Sched C-4 Acct Bal #2'!E92</f>
        <v>0</v>
      </c>
      <c r="E92" s="280"/>
      <c r="F92" s="182">
        <f>+'Tab 56 - Sched C-4 Acct Bal #1'!D92+'Tab 56 - Sched C-4 Acct Bal #2'!$E92</f>
        <v>4329.72</v>
      </c>
      <c r="G92" s="182">
        <f>+'Tab 56 - Sched C-4 Acct Bal #1'!E92+'Tab 56 - Sched C-4 Acct Bal #2'!$E92</f>
        <v>4542.78</v>
      </c>
      <c r="H92" s="182">
        <f>+'Tab 56 - Sched C-4 Acct Bal #1'!F92+'Tab 56 - Sched C-4 Acct Bal #2'!$E92</f>
        <v>8497.9500000000007</v>
      </c>
      <c r="I92" s="182">
        <f>+'Tab 56 - Sched C-4 Acct Bal #1'!G92+'Tab 56 - Sched C-4 Acct Bal #2'!$E92</f>
        <v>16165</v>
      </c>
      <c r="J92" s="182">
        <f>+'Tab 56 - Sched C-4 Acct Bal #1'!H92+'Tab 56 - Sched C-4 Acct Bal #2'!$E92</f>
        <v>15718</v>
      </c>
      <c r="K92" s="182">
        <f>+'Tab 56 - Sched C-4 Acct Bal #1'!I92+'Tab 56 - Sched C-4 Acct Bal #2'!$E92</f>
        <v>16120</v>
      </c>
      <c r="L92" s="182">
        <f>+'Tab 56 - Sched C-4 Acct Bal #1'!J92+'Tab 56 - Sched C-4 Acct Bal #2'!$E92</f>
        <v>16165</v>
      </c>
      <c r="M92" s="182">
        <f>+'Tab 56 - Sched C-4 Acct Bal #1'!K92+'Tab 56 - Sched C-4 Acct Bal #2'!$E92</f>
        <v>16317</v>
      </c>
      <c r="N92" s="182">
        <f>+'Tab 56 - Sched C-4 Acct Bal #1'!L92+'Tab 56 - Sched C-4 Acct Bal #2'!$E92</f>
        <v>13572.89</v>
      </c>
      <c r="O92" s="182">
        <f>+'Tab 56 - Sched C-4 Acct Bal #1'!M92+'Tab 56 - Sched C-4 Acct Bal #2'!$E92</f>
        <v>11609.46</v>
      </c>
      <c r="P92" s="182">
        <f>+'Tab 56 - Sched C-4 Acct Bal #1'!N92+'Tab 56 - Sched C-4 Acct Bal #2'!$E92</f>
        <v>22857.64</v>
      </c>
      <c r="Q92" s="182">
        <f>+'Tab 56 - Sched C-4 Acct Bal #1'!O92+'Tab 56 - Sched C-4 Acct Bal #2'!$E92</f>
        <v>31707.02</v>
      </c>
      <c r="R92" s="261"/>
      <c r="S92" s="261">
        <f t="shared" si="22"/>
        <v>177602.46</v>
      </c>
      <c r="T92" s="219"/>
      <c r="U92" s="73"/>
    </row>
    <row r="93" spans="1:21" x14ac:dyDescent="0.25">
      <c r="A93" s="138">
        <f t="shared" si="29"/>
        <v>92</v>
      </c>
      <c r="B93" s="279" t="s">
        <v>219</v>
      </c>
      <c r="C93" s="259" t="s">
        <v>148</v>
      </c>
      <c r="D93" s="280">
        <f>+'Tab 56 - Sched C-4 Acct Bal #2'!E93</f>
        <v>0</v>
      </c>
      <c r="E93" s="280"/>
      <c r="F93" s="182">
        <f>+'Tab 56 - Sched C-4 Acct Bal #1'!D93+'Tab 56 - Sched C-4 Acct Bal #2'!$E93</f>
        <v>10537.95</v>
      </c>
      <c r="G93" s="182">
        <f>+'Tab 56 - Sched C-4 Acct Bal #1'!E93+'Tab 56 - Sched C-4 Acct Bal #2'!$E93</f>
        <v>8501.08</v>
      </c>
      <c r="H93" s="182">
        <f>+'Tab 56 - Sched C-4 Acct Bal #1'!F93+'Tab 56 - Sched C-4 Acct Bal #2'!$E93</f>
        <v>50148.55</v>
      </c>
      <c r="I93" s="182">
        <f>+'Tab 56 - Sched C-4 Acct Bal #1'!G93+'Tab 56 - Sched C-4 Acct Bal #2'!$E93</f>
        <v>12747</v>
      </c>
      <c r="J93" s="182">
        <f>+'Tab 56 - Sched C-4 Acct Bal #1'!H93+'Tab 56 - Sched C-4 Acct Bal #2'!$E93</f>
        <v>12399</v>
      </c>
      <c r="K93" s="182">
        <f>+'Tab 56 - Sched C-4 Acct Bal #1'!I93+'Tab 56 - Sched C-4 Acct Bal #2'!$E93</f>
        <v>12721</v>
      </c>
      <c r="L93" s="182">
        <f>+'Tab 56 - Sched C-4 Acct Bal #1'!J93+'Tab 56 - Sched C-4 Acct Bal #2'!$E93</f>
        <v>12742</v>
      </c>
      <c r="M93" s="182">
        <f>+'Tab 56 - Sched C-4 Acct Bal #1'!K93+'Tab 56 - Sched C-4 Acct Bal #2'!$E93</f>
        <v>12875</v>
      </c>
      <c r="N93" s="182">
        <f>+'Tab 56 - Sched C-4 Acct Bal #1'!L93+'Tab 56 - Sched C-4 Acct Bal #2'!$E93</f>
        <v>18825.3</v>
      </c>
      <c r="O93" s="182">
        <f>+'Tab 56 - Sched C-4 Acct Bal #1'!M93+'Tab 56 - Sched C-4 Acct Bal #2'!$E93</f>
        <v>12338.97</v>
      </c>
      <c r="P93" s="182">
        <f>+'Tab 56 - Sched C-4 Acct Bal #1'!N93+'Tab 56 - Sched C-4 Acct Bal #2'!$E93</f>
        <v>17223.82</v>
      </c>
      <c r="Q93" s="182">
        <f>+'Tab 56 - Sched C-4 Acct Bal #1'!O93+'Tab 56 - Sched C-4 Acct Bal #2'!$E93</f>
        <v>6973.34</v>
      </c>
      <c r="R93" s="261"/>
      <c r="S93" s="261">
        <f t="shared" si="22"/>
        <v>188033.01</v>
      </c>
      <c r="T93" s="219"/>
      <c r="U93" s="73"/>
    </row>
    <row r="94" spans="1:21" x14ac:dyDescent="0.25">
      <c r="A94" s="138">
        <f t="shared" si="29"/>
        <v>93</v>
      </c>
      <c r="B94" s="281"/>
      <c r="C94" s="263" t="s">
        <v>74</v>
      </c>
      <c r="D94" s="280">
        <f>+'Tab 56 - Sched C-4 Acct Bal #2'!E94</f>
        <v>0</v>
      </c>
      <c r="E94" s="263"/>
      <c r="F94" s="265">
        <f t="shared" ref="F94:Q94" si="30">SUM(F87:F93)</f>
        <v>28407.414520232425</v>
      </c>
      <c r="G94" s="265">
        <f t="shared" si="30"/>
        <v>79151.604520232417</v>
      </c>
      <c r="H94" s="265">
        <f t="shared" si="30"/>
        <v>52892.644520232425</v>
      </c>
      <c r="I94" s="265">
        <f t="shared" si="30"/>
        <v>35659.01452023242</v>
      </c>
      <c r="J94" s="265">
        <f t="shared" si="30"/>
        <v>34719.01452023242</v>
      </c>
      <c r="K94" s="265">
        <f t="shared" si="30"/>
        <v>35658.01452023242</v>
      </c>
      <c r="L94" s="265">
        <f t="shared" si="30"/>
        <v>35600.01452023242</v>
      </c>
      <c r="M94" s="265">
        <f t="shared" si="30"/>
        <v>36076.01452023242</v>
      </c>
      <c r="N94" s="265">
        <f t="shared" si="30"/>
        <v>37945.644520232425</v>
      </c>
      <c r="O94" s="265">
        <f t="shared" si="30"/>
        <v>12400.934520232422</v>
      </c>
      <c r="P94" s="265">
        <f t="shared" si="30"/>
        <v>33640.184520232418</v>
      </c>
      <c r="Q94" s="265">
        <f t="shared" si="30"/>
        <v>68785.494520232416</v>
      </c>
      <c r="R94" s="265"/>
      <c r="S94" s="265">
        <f t="shared" si="22"/>
        <v>490935.99424278922</v>
      </c>
      <c r="T94" s="219"/>
      <c r="U94" s="73"/>
    </row>
    <row r="95" spans="1:21" x14ac:dyDescent="0.25">
      <c r="A95" s="138">
        <f t="shared" si="29"/>
        <v>94</v>
      </c>
      <c r="B95" s="279" t="s">
        <v>220</v>
      </c>
      <c r="C95" s="259" t="s">
        <v>149</v>
      </c>
      <c r="D95" s="280">
        <f>+'Tab 56 - Sched C-4 Acct Bal #2'!E95</f>
        <v>0</v>
      </c>
      <c r="E95" s="280"/>
      <c r="F95" s="182">
        <f>+'Tab 56 - Sched C-4 Acct Bal #1'!D95+'Tab 56 - Sched C-4 Acct Bal #2'!$E95</f>
        <v>6333.28</v>
      </c>
      <c r="G95" s="182">
        <f>+'Tab 56 - Sched C-4 Acct Bal #1'!E95+'Tab 56 - Sched C-4 Acct Bal #2'!$E95</f>
        <v>8742.82</v>
      </c>
      <c r="H95" s="182">
        <f>+'Tab 56 - Sched C-4 Acct Bal #1'!F95+'Tab 56 - Sched C-4 Acct Bal #2'!$E95</f>
        <v>2776.15</v>
      </c>
      <c r="I95" s="182">
        <f>+'Tab 56 - Sched C-4 Acct Bal #1'!G95+'Tab 56 - Sched C-4 Acct Bal #2'!$E95</f>
        <v>6173</v>
      </c>
      <c r="J95" s="182">
        <f>+'Tab 56 - Sched C-4 Acct Bal #1'!H95+'Tab 56 - Sched C-4 Acct Bal #2'!$E95</f>
        <v>6002</v>
      </c>
      <c r="K95" s="182">
        <f>+'Tab 56 - Sched C-4 Acct Bal #1'!I95+'Tab 56 - Sched C-4 Acct Bal #2'!$E95</f>
        <v>6157</v>
      </c>
      <c r="L95" s="182">
        <f>+'Tab 56 - Sched C-4 Acct Bal #1'!J95+'Tab 56 - Sched C-4 Acct Bal #2'!$E95</f>
        <v>6173</v>
      </c>
      <c r="M95" s="182">
        <f>+'Tab 56 - Sched C-4 Acct Bal #1'!K95+'Tab 56 - Sched C-4 Acct Bal #2'!$E95</f>
        <v>6232</v>
      </c>
      <c r="N95" s="182">
        <f>+'Tab 56 - Sched C-4 Acct Bal #1'!L95+'Tab 56 - Sched C-4 Acct Bal #2'!$E95</f>
        <v>1989.78</v>
      </c>
      <c r="O95" s="182">
        <f>+'Tab 56 - Sched C-4 Acct Bal #1'!M95+'Tab 56 - Sched C-4 Acct Bal #2'!$E95</f>
        <v>1459.57</v>
      </c>
      <c r="P95" s="182">
        <f>+'Tab 56 - Sched C-4 Acct Bal #1'!N95+'Tab 56 - Sched C-4 Acct Bal #2'!$E95</f>
        <v>3707.48</v>
      </c>
      <c r="Q95" s="182">
        <f>+'Tab 56 - Sched C-4 Acct Bal #1'!O95+'Tab 56 - Sched C-4 Acct Bal #2'!$E95</f>
        <v>1221.83</v>
      </c>
      <c r="R95" s="261"/>
      <c r="S95" s="261">
        <f t="shared" si="22"/>
        <v>56967.91</v>
      </c>
      <c r="T95" s="219"/>
      <c r="U95" s="73"/>
    </row>
    <row r="96" spans="1:21" x14ac:dyDescent="0.25">
      <c r="A96" s="138">
        <f t="shared" si="29"/>
        <v>95</v>
      </c>
      <c r="B96" s="281"/>
      <c r="C96" s="263" t="s">
        <v>75</v>
      </c>
      <c r="D96" s="280">
        <f>+'Tab 56 - Sched C-4 Acct Bal #2'!E96</f>
        <v>0</v>
      </c>
      <c r="E96" s="263"/>
      <c r="F96" s="265">
        <f t="shared" ref="F96:Q96" si="31">F95</f>
        <v>6333.28</v>
      </c>
      <c r="G96" s="265">
        <f t="shared" si="31"/>
        <v>8742.82</v>
      </c>
      <c r="H96" s="265">
        <f t="shared" si="31"/>
        <v>2776.15</v>
      </c>
      <c r="I96" s="265">
        <f t="shared" si="31"/>
        <v>6173</v>
      </c>
      <c r="J96" s="265">
        <f t="shared" si="31"/>
        <v>6002</v>
      </c>
      <c r="K96" s="265">
        <f t="shared" si="31"/>
        <v>6157</v>
      </c>
      <c r="L96" s="265">
        <f t="shared" si="31"/>
        <v>6173</v>
      </c>
      <c r="M96" s="265">
        <f t="shared" si="31"/>
        <v>6232</v>
      </c>
      <c r="N96" s="265">
        <f t="shared" si="31"/>
        <v>1989.78</v>
      </c>
      <c r="O96" s="265">
        <f t="shared" si="31"/>
        <v>1459.57</v>
      </c>
      <c r="P96" s="265">
        <f t="shared" si="31"/>
        <v>3707.48</v>
      </c>
      <c r="Q96" s="265">
        <f t="shared" si="31"/>
        <v>1221.83</v>
      </c>
      <c r="R96" s="265"/>
      <c r="S96" s="265">
        <f t="shared" si="22"/>
        <v>56967.91</v>
      </c>
      <c r="T96" s="219"/>
      <c r="U96" s="73"/>
    </row>
    <row r="97" spans="1:22" x14ac:dyDescent="0.25">
      <c r="A97" s="138">
        <f t="shared" si="29"/>
        <v>96</v>
      </c>
      <c r="B97" s="281"/>
      <c r="C97" s="263" t="s">
        <v>76</v>
      </c>
      <c r="D97" s="280">
        <f>+'Tab 56 - Sched C-4 Acct Bal #2'!E97</f>
        <v>0</v>
      </c>
      <c r="E97" s="263"/>
      <c r="F97" s="265">
        <f t="shared" ref="F97:Q97" si="32">F94+F96+F86+F84+F76</f>
        <v>33644.60561145925</v>
      </c>
      <c r="G97" s="265">
        <f t="shared" si="32"/>
        <v>83721.465611459265</v>
      </c>
      <c r="H97" s="265">
        <f t="shared" si="32"/>
        <v>48398.915611459248</v>
      </c>
      <c r="I97" s="265">
        <f t="shared" si="32"/>
        <v>42319.935611459245</v>
      </c>
      <c r="J97" s="265">
        <f t="shared" si="32"/>
        <v>41198.935611459245</v>
      </c>
      <c r="K97" s="265">
        <f t="shared" si="32"/>
        <v>42301.935611459245</v>
      </c>
      <c r="L97" s="265">
        <f t="shared" si="32"/>
        <v>42261.935611459245</v>
      </c>
      <c r="M97" s="265">
        <f t="shared" si="32"/>
        <v>42797.935611459245</v>
      </c>
      <c r="N97" s="265">
        <f t="shared" si="32"/>
        <v>39297.42561145925</v>
      </c>
      <c r="O97" s="265">
        <f t="shared" si="32"/>
        <v>13023.275611459248</v>
      </c>
      <c r="P97" s="265">
        <f t="shared" si="32"/>
        <v>37522.525611459248</v>
      </c>
      <c r="Q97" s="265">
        <f t="shared" si="32"/>
        <v>65330.635611459242</v>
      </c>
      <c r="R97" s="265"/>
      <c r="S97" s="265">
        <f t="shared" si="22"/>
        <v>531819.52733751107</v>
      </c>
      <c r="T97" s="219">
        <f>+S97+T69</f>
        <v>15144431.289243713</v>
      </c>
      <c r="U97" s="73">
        <v>15144431</v>
      </c>
      <c r="V97" s="69">
        <f>+T97-U97</f>
        <v>0.28924371302127838</v>
      </c>
    </row>
    <row r="98" spans="1:22" x14ac:dyDescent="0.25">
      <c r="A98" s="138">
        <f t="shared" si="29"/>
        <v>97</v>
      </c>
      <c r="B98" s="279" t="s">
        <v>221</v>
      </c>
      <c r="C98" s="259" t="s">
        <v>150</v>
      </c>
      <c r="D98" s="280">
        <f>+'Tab 56 - Sched C-4 Acct Bal #2'!E98</f>
        <v>0</v>
      </c>
      <c r="E98" s="280"/>
      <c r="F98" s="261">
        <f>+'Tab 56 - Sched C-4 Acct Bal #1'!D98+'Tab 56 - Sched C-4 Acct Bal #3'!$D98</f>
        <v>778311.09333333338</v>
      </c>
      <c r="G98" s="261">
        <f>+'Tab 56 - Sched C-4 Acct Bal #1'!E98+'Tab 56 - Sched C-4 Acct Bal #3'!$D98</f>
        <v>778748.02333333332</v>
      </c>
      <c r="H98" s="261">
        <f>+'Tab 56 - Sched C-4 Acct Bal #1'!F98+'Tab 56 - Sched C-4 Acct Bal #3'!$D98</f>
        <v>780020.47333333339</v>
      </c>
      <c r="I98" s="261">
        <f>+'Tab 56 - Sched C-4 Acct Bal #1'!G98+'Tab 56 - Sched C-4 Acct Bal #3'!$D98</f>
        <v>807766.58333333337</v>
      </c>
      <c r="J98" s="261">
        <f>+'Tab 56 - Sched C-4 Acct Bal #1'!H98+'Tab 56 - Sched C-4 Acct Bal #3'!$D98</f>
        <v>807875.58333333337</v>
      </c>
      <c r="K98" s="261">
        <f>+'Tab 56 - Sched C-4 Acct Bal #1'!I98+'Tab 56 - Sched C-4 Acct Bal #3'!$D98</f>
        <v>808173.58333333337</v>
      </c>
      <c r="L98" s="261">
        <f>+'Tab 56 - Sched C-4 Acct Bal #1'!J98+'Tab 56 - Sched C-4 Acct Bal #3'!$D98</f>
        <v>808332.58333333337</v>
      </c>
      <c r="M98" s="261">
        <f>+'Tab 56 - Sched C-4 Acct Bal #1'!K98+'Tab 56 - Sched C-4 Acct Bal #3'!$D98</f>
        <v>808735.58333333337</v>
      </c>
      <c r="N98" s="261">
        <f>+'Tab 56 - Sched C-4 Acct Bal #1'!L98+'Tab 56 - Sched C-4 Acct Bal #3'!$D98</f>
        <v>767312.14333333343</v>
      </c>
      <c r="O98" s="261">
        <f>+'Tab 56 - Sched C-4 Acct Bal #1'!M98+'Tab 56 - Sched C-4 Acct Bal #3'!$D98</f>
        <v>773477.85333333339</v>
      </c>
      <c r="P98" s="261">
        <f>+'Tab 56 - Sched C-4 Acct Bal #1'!N98+'Tab 56 - Sched C-4 Acct Bal #3'!$D98</f>
        <v>775865.02333333332</v>
      </c>
      <c r="Q98" s="261">
        <f>+'Tab 56 - Sched C-4 Acct Bal #1'!O98+'Tab 56 - Sched C-4 Acct Bal #3'!$D98</f>
        <v>778633.18333333335</v>
      </c>
      <c r="R98" s="261"/>
      <c r="S98" s="261">
        <f t="shared" si="22"/>
        <v>9473251.709999999</v>
      </c>
      <c r="T98" s="219"/>
      <c r="U98" s="73"/>
    </row>
    <row r="99" spans="1:22" x14ac:dyDescent="0.25">
      <c r="A99" s="138">
        <f t="shared" si="29"/>
        <v>98</v>
      </c>
      <c r="B99" s="281"/>
      <c r="C99" s="263" t="s">
        <v>78</v>
      </c>
      <c r="D99" s="280">
        <f>+'Tab 56 - Sched C-4 Acct Bal #2'!E99</f>
        <v>0</v>
      </c>
      <c r="E99" s="263"/>
      <c r="F99" s="265">
        <f t="shared" ref="F99:Q99" si="33">F98</f>
        <v>778311.09333333338</v>
      </c>
      <c r="G99" s="265">
        <f t="shared" si="33"/>
        <v>778748.02333333332</v>
      </c>
      <c r="H99" s="265">
        <f t="shared" si="33"/>
        <v>780020.47333333339</v>
      </c>
      <c r="I99" s="265">
        <f t="shared" si="33"/>
        <v>807766.58333333337</v>
      </c>
      <c r="J99" s="265">
        <f t="shared" si="33"/>
        <v>807875.58333333337</v>
      </c>
      <c r="K99" s="265">
        <f t="shared" si="33"/>
        <v>808173.58333333337</v>
      </c>
      <c r="L99" s="265">
        <f t="shared" si="33"/>
        <v>808332.58333333337</v>
      </c>
      <c r="M99" s="265">
        <f t="shared" si="33"/>
        <v>808735.58333333337</v>
      </c>
      <c r="N99" s="265">
        <f t="shared" si="33"/>
        <v>767312.14333333343</v>
      </c>
      <c r="O99" s="265">
        <f t="shared" si="33"/>
        <v>773477.85333333339</v>
      </c>
      <c r="P99" s="265">
        <f t="shared" si="33"/>
        <v>775865.02333333332</v>
      </c>
      <c r="Q99" s="265">
        <f t="shared" si="33"/>
        <v>778633.18333333335</v>
      </c>
      <c r="R99" s="265"/>
      <c r="S99" s="265">
        <f t="shared" si="22"/>
        <v>9473251.709999999</v>
      </c>
      <c r="T99" s="219"/>
      <c r="U99" s="73"/>
    </row>
    <row r="100" spans="1:22" x14ac:dyDescent="0.25">
      <c r="A100" s="138">
        <f t="shared" si="29"/>
        <v>99</v>
      </c>
      <c r="B100" s="279" t="s">
        <v>222</v>
      </c>
      <c r="C100" s="259" t="s">
        <v>151</v>
      </c>
      <c r="D100" s="280">
        <f>+'Tab 56 - Sched C-4 Acct Bal #2'!E100</f>
        <v>0</v>
      </c>
      <c r="E100" s="280"/>
      <c r="F100" s="182">
        <f>+'Tab 56 - Sched C-4 Acct Bal #1'!D100+'Tab 56 - Sched C-4 Acct Bal #2'!$E100</f>
        <v>32931.07</v>
      </c>
      <c r="G100" s="182">
        <f>+'Tab 56 - Sched C-4 Acct Bal #1'!E100+'Tab 56 - Sched C-4 Acct Bal #2'!$E100</f>
        <v>32935.74</v>
      </c>
      <c r="H100" s="182">
        <f>+'Tab 56 - Sched C-4 Acct Bal #1'!F100+'Tab 56 - Sched C-4 Acct Bal #2'!$E100</f>
        <v>33584.589999999997</v>
      </c>
      <c r="I100" s="182">
        <f>+'Tab 56 - Sched C-4 Acct Bal #1'!G100+'Tab 56 - Sched C-4 Acct Bal #2'!$E100</f>
        <v>37306</v>
      </c>
      <c r="J100" s="182">
        <f>+'Tab 56 - Sched C-4 Acct Bal #1'!H100+'Tab 56 - Sched C-4 Acct Bal #2'!$E100</f>
        <v>37331</v>
      </c>
      <c r="K100" s="182">
        <f>+'Tab 56 - Sched C-4 Acct Bal #1'!I100+'Tab 56 - Sched C-4 Acct Bal #2'!$E100</f>
        <v>37331</v>
      </c>
      <c r="L100" s="182">
        <f>+'Tab 56 - Sched C-4 Acct Bal #1'!J100+'Tab 56 - Sched C-4 Acct Bal #2'!$E100</f>
        <v>37383</v>
      </c>
      <c r="M100" s="182">
        <f>+'Tab 56 - Sched C-4 Acct Bal #1'!K100+'Tab 56 - Sched C-4 Acct Bal #2'!$E100</f>
        <v>37395</v>
      </c>
      <c r="N100" s="182">
        <f>+'Tab 56 - Sched C-4 Acct Bal #1'!L100+'Tab 56 - Sched C-4 Acct Bal #2'!$E100</f>
        <v>31262.720000000001</v>
      </c>
      <c r="O100" s="182">
        <f>+'Tab 56 - Sched C-4 Acct Bal #1'!M100+'Tab 56 - Sched C-4 Acct Bal #2'!$E100</f>
        <v>31129.02</v>
      </c>
      <c r="P100" s="182">
        <f>+'Tab 56 - Sched C-4 Acct Bal #1'!N100+'Tab 56 - Sched C-4 Acct Bal #2'!$E100</f>
        <v>31496.3</v>
      </c>
      <c r="Q100" s="182">
        <f>+'Tab 56 - Sched C-4 Acct Bal #1'!O100+'Tab 56 - Sched C-4 Acct Bal #2'!$E100</f>
        <v>33907.53</v>
      </c>
      <c r="R100" s="261"/>
      <c r="S100" s="261">
        <f t="shared" si="22"/>
        <v>413992.97</v>
      </c>
      <c r="T100" s="219"/>
      <c r="U100" s="73"/>
    </row>
    <row r="101" spans="1:22" x14ac:dyDescent="0.25">
      <c r="A101" s="138">
        <f t="shared" si="29"/>
        <v>100</v>
      </c>
      <c r="B101" s="279" t="s">
        <v>223</v>
      </c>
      <c r="C101" s="259" t="s">
        <v>152</v>
      </c>
      <c r="D101" s="280">
        <f>+'Tab 56 - Sched C-4 Acct Bal #2'!E101</f>
        <v>0</v>
      </c>
      <c r="E101" s="280"/>
      <c r="F101" s="182">
        <f>+'Tab 56 - Sched C-4 Acct Bal #1'!D101+'Tab 56 - Sched C-4 Acct Bal #2'!$E101</f>
        <v>1326.44</v>
      </c>
      <c r="G101" s="182">
        <f>+'Tab 56 - Sched C-4 Acct Bal #1'!E101+'Tab 56 - Sched C-4 Acct Bal #2'!$E101</f>
        <v>1326.45</v>
      </c>
      <c r="H101" s="182">
        <f>+'Tab 56 - Sched C-4 Acct Bal #1'!F101+'Tab 56 - Sched C-4 Acct Bal #2'!$E101</f>
        <v>1326.44</v>
      </c>
      <c r="I101" s="182">
        <f>+'Tab 56 - Sched C-4 Acct Bal #1'!G101+'Tab 56 - Sched C-4 Acct Bal #2'!$E101</f>
        <v>1300</v>
      </c>
      <c r="J101" s="182">
        <f>+'Tab 56 - Sched C-4 Acct Bal #1'!H101+'Tab 56 - Sched C-4 Acct Bal #2'!$E101</f>
        <v>1300</v>
      </c>
      <c r="K101" s="182">
        <f>+'Tab 56 - Sched C-4 Acct Bal #1'!I101+'Tab 56 - Sched C-4 Acct Bal #2'!$E101</f>
        <v>1300</v>
      </c>
      <c r="L101" s="182">
        <f>+'Tab 56 - Sched C-4 Acct Bal #1'!J101+'Tab 56 - Sched C-4 Acct Bal #2'!$E101</f>
        <v>1300</v>
      </c>
      <c r="M101" s="182">
        <f>+'Tab 56 - Sched C-4 Acct Bal #1'!K101+'Tab 56 - Sched C-4 Acct Bal #2'!$E101</f>
        <v>1300</v>
      </c>
      <c r="N101" s="182">
        <f>+'Tab 56 - Sched C-4 Acct Bal #1'!L101+'Tab 56 - Sched C-4 Acct Bal #2'!$E101</f>
        <v>1326.45</v>
      </c>
      <c r="O101" s="182">
        <f>+'Tab 56 - Sched C-4 Acct Bal #1'!M101+'Tab 56 - Sched C-4 Acct Bal #2'!$E101</f>
        <v>1326.44</v>
      </c>
      <c r="P101" s="182">
        <f>+'Tab 56 - Sched C-4 Acct Bal #1'!N101+'Tab 56 - Sched C-4 Acct Bal #2'!$E101</f>
        <v>1326.45</v>
      </c>
      <c r="Q101" s="182">
        <f>+'Tab 56 - Sched C-4 Acct Bal #1'!O101+'Tab 56 - Sched C-4 Acct Bal #2'!$E101</f>
        <v>1326.44</v>
      </c>
      <c r="R101" s="261"/>
      <c r="S101" s="261">
        <f t="shared" si="22"/>
        <v>15785.110000000002</v>
      </c>
      <c r="T101" s="219"/>
      <c r="U101" s="73"/>
    </row>
    <row r="102" spans="1:22" x14ac:dyDescent="0.25">
      <c r="A102" s="138">
        <f t="shared" si="29"/>
        <v>101</v>
      </c>
      <c r="B102" s="281"/>
      <c r="C102" s="263" t="s">
        <v>79</v>
      </c>
      <c r="D102" s="280">
        <f>+'Tab 56 - Sched C-4 Acct Bal #2'!E102</f>
        <v>0</v>
      </c>
      <c r="E102" s="263"/>
      <c r="F102" s="265">
        <f t="shared" ref="F102:Q102" si="34">SUM(F100:F101)</f>
        <v>34257.51</v>
      </c>
      <c r="G102" s="265">
        <f t="shared" si="34"/>
        <v>34262.189999999995</v>
      </c>
      <c r="H102" s="265">
        <f t="shared" si="34"/>
        <v>34911.03</v>
      </c>
      <c r="I102" s="265">
        <f t="shared" si="34"/>
        <v>38606</v>
      </c>
      <c r="J102" s="265">
        <f t="shared" si="34"/>
        <v>38631</v>
      </c>
      <c r="K102" s="265">
        <f t="shared" si="34"/>
        <v>38631</v>
      </c>
      <c r="L102" s="265">
        <f t="shared" si="34"/>
        <v>38683</v>
      </c>
      <c r="M102" s="265">
        <f t="shared" si="34"/>
        <v>38695</v>
      </c>
      <c r="N102" s="265">
        <f t="shared" si="34"/>
        <v>32589.170000000002</v>
      </c>
      <c r="O102" s="265">
        <f t="shared" si="34"/>
        <v>32455.46</v>
      </c>
      <c r="P102" s="265">
        <f t="shared" si="34"/>
        <v>32822.75</v>
      </c>
      <c r="Q102" s="265">
        <f t="shared" si="34"/>
        <v>35233.97</v>
      </c>
      <c r="R102" s="265"/>
      <c r="S102" s="265">
        <f t="shared" ref="S102:S110" si="35">SUM(F102:Q102)</f>
        <v>429778.07999999996</v>
      </c>
      <c r="T102" s="219">
        <f>+S102+S99</f>
        <v>9903029.7899999991</v>
      </c>
      <c r="U102" s="73">
        <v>9903030</v>
      </c>
    </row>
    <row r="103" spans="1:22" x14ac:dyDescent="0.25">
      <c r="A103" s="138">
        <f t="shared" si="29"/>
        <v>102</v>
      </c>
      <c r="B103" s="279" t="s">
        <v>224</v>
      </c>
      <c r="C103" s="259" t="s">
        <v>153</v>
      </c>
      <c r="D103" s="280">
        <f>+'Tab 56 - Sched C-4 Acct Bal #2'!E103</f>
        <v>0</v>
      </c>
      <c r="E103" s="280"/>
      <c r="F103" s="182">
        <f>+'Tab 56 - Sched C-4 Acct Bal #1'!D103+'Tab 56 - Sched C-4 Acct Bal #2'!$E103</f>
        <v>156145.33800066856</v>
      </c>
      <c r="G103" s="182">
        <f>+'Tab 56 - Sched C-4 Acct Bal #1'!E103+'Tab 56 - Sched C-4 Acct Bal #2'!$E103</f>
        <v>343126.4380006686</v>
      </c>
      <c r="H103" s="182">
        <f>+'Tab 56 - Sched C-4 Acct Bal #1'!F103+'Tab 56 - Sched C-4 Acct Bal #2'!$E103</f>
        <v>325718.79800066858</v>
      </c>
      <c r="I103" s="182">
        <f>+'Tab 56 - Sched C-4 Acct Bal #1'!G103+'Tab 56 - Sched C-4 Acct Bal #2'!$E103</f>
        <v>355018.9380006686</v>
      </c>
      <c r="J103" s="182">
        <f>+'Tab 56 - Sched C-4 Acct Bal #1'!H103+'Tab 56 - Sched C-4 Acct Bal #2'!$E103</f>
        <v>351867.9380006686</v>
      </c>
      <c r="K103" s="182">
        <f>+'Tab 56 - Sched C-4 Acct Bal #1'!I103+'Tab 56 - Sched C-4 Acct Bal #2'!$E103</f>
        <v>354407.9380006686</v>
      </c>
      <c r="L103" s="182">
        <f>+'Tab 56 - Sched C-4 Acct Bal #1'!J103+'Tab 56 - Sched C-4 Acct Bal #2'!$E103</f>
        <v>354760.9380006686</v>
      </c>
      <c r="M103" s="182">
        <f>+'Tab 56 - Sched C-4 Acct Bal #1'!K103+'Tab 56 - Sched C-4 Acct Bal #2'!$E103</f>
        <v>355871.9380006686</v>
      </c>
      <c r="N103" s="182">
        <f>+'Tab 56 - Sched C-4 Acct Bal #1'!L103+'Tab 56 - Sched C-4 Acct Bal #2'!$E103</f>
        <v>326807.6280006686</v>
      </c>
      <c r="O103" s="182">
        <f>+'Tab 56 - Sched C-4 Acct Bal #1'!M103+'Tab 56 - Sched C-4 Acct Bal #2'!$E103</f>
        <v>325453.19800066861</v>
      </c>
      <c r="P103" s="182">
        <f>+'Tab 56 - Sched C-4 Acct Bal #1'!N103+'Tab 56 - Sched C-4 Acct Bal #2'!$E103</f>
        <v>318251.77800066862</v>
      </c>
      <c r="Q103" s="182">
        <f>+'Tab 56 - Sched C-4 Acct Bal #1'!O103+'Tab 56 - Sched C-4 Acct Bal #2'!$E103</f>
        <v>325920.78800066857</v>
      </c>
      <c r="R103" s="261"/>
      <c r="S103" s="261">
        <f t="shared" si="35"/>
        <v>3893351.6560080233</v>
      </c>
      <c r="T103" s="219"/>
      <c r="U103" s="73"/>
    </row>
    <row r="104" spans="1:22" x14ac:dyDescent="0.25">
      <c r="A104" s="138">
        <f t="shared" si="29"/>
        <v>103</v>
      </c>
      <c r="B104" s="281"/>
      <c r="C104" s="263" t="s">
        <v>80</v>
      </c>
      <c r="D104" s="280">
        <f>+'Tab 56 - Sched C-4 Acct Bal #2'!E104</f>
        <v>0</v>
      </c>
      <c r="E104" s="263"/>
      <c r="F104" s="265">
        <f t="shared" ref="F104:Q104" si="36">F103</f>
        <v>156145.33800066856</v>
      </c>
      <c r="G104" s="265">
        <f t="shared" si="36"/>
        <v>343126.4380006686</v>
      </c>
      <c r="H104" s="265">
        <f t="shared" si="36"/>
        <v>325718.79800066858</v>
      </c>
      <c r="I104" s="265">
        <f t="shared" si="36"/>
        <v>355018.9380006686</v>
      </c>
      <c r="J104" s="265">
        <f t="shared" si="36"/>
        <v>351867.9380006686</v>
      </c>
      <c r="K104" s="265">
        <f t="shared" si="36"/>
        <v>354407.9380006686</v>
      </c>
      <c r="L104" s="265">
        <f t="shared" si="36"/>
        <v>354760.9380006686</v>
      </c>
      <c r="M104" s="265">
        <f t="shared" si="36"/>
        <v>355871.9380006686</v>
      </c>
      <c r="N104" s="265">
        <f t="shared" si="36"/>
        <v>326807.6280006686</v>
      </c>
      <c r="O104" s="265">
        <f t="shared" si="36"/>
        <v>325453.19800066861</v>
      </c>
      <c r="P104" s="265">
        <f t="shared" si="36"/>
        <v>318251.77800066862</v>
      </c>
      <c r="Q104" s="265">
        <f t="shared" si="36"/>
        <v>325920.78800066857</v>
      </c>
      <c r="R104" s="265"/>
      <c r="S104" s="265">
        <f t="shared" si="35"/>
        <v>3893351.6560080233</v>
      </c>
      <c r="T104" s="219">
        <v>3893352</v>
      </c>
      <c r="U104" s="73"/>
    </row>
    <row r="105" spans="1:22" x14ac:dyDescent="0.25">
      <c r="A105" s="138">
        <f t="shared" si="29"/>
        <v>104</v>
      </c>
      <c r="B105" s="279" t="s">
        <v>225</v>
      </c>
      <c r="C105" s="259" t="s">
        <v>158</v>
      </c>
      <c r="D105" s="280">
        <f>+'Tab 56 - Sched C-4 Acct Bal #2'!E105</f>
        <v>0</v>
      </c>
      <c r="E105" s="280"/>
      <c r="F105" s="182">
        <f>-F117</f>
        <v>422985.13121058297</v>
      </c>
      <c r="G105" s="182">
        <f t="shared" ref="G105:Q105" si="37">-G117</f>
        <v>411412.79375023185</v>
      </c>
      <c r="H105" s="182">
        <f t="shared" si="37"/>
        <v>190845.34684604852</v>
      </c>
      <c r="I105" s="182">
        <f t="shared" si="37"/>
        <v>52442.557005076778</v>
      </c>
      <c r="J105" s="182">
        <f t="shared" si="37"/>
        <v>-35077.192010993189</v>
      </c>
      <c r="K105" s="182">
        <f t="shared" si="37"/>
        <v>-43793.493034258892</v>
      </c>
      <c r="L105" s="182">
        <f t="shared" si="37"/>
        <v>-58132.700479109197</v>
      </c>
      <c r="M105" s="182">
        <f t="shared" si="37"/>
        <v>-55272.98553611181</v>
      </c>
      <c r="N105" s="182">
        <f t="shared" si="37"/>
        <v>6256.5436588682578</v>
      </c>
      <c r="O105" s="182">
        <f t="shared" si="37"/>
        <v>65432.36144203649</v>
      </c>
      <c r="P105" s="182">
        <f t="shared" si="37"/>
        <v>161416.04408390872</v>
      </c>
      <c r="Q105" s="182">
        <f t="shared" si="37"/>
        <v>410925.60897764831</v>
      </c>
      <c r="R105" s="261"/>
      <c r="S105" s="261">
        <f t="shared" si="35"/>
        <v>1529440.0159139289</v>
      </c>
      <c r="T105" s="220"/>
      <c r="U105" s="73"/>
    </row>
    <row r="106" spans="1:22" x14ac:dyDescent="0.25">
      <c r="A106" s="138">
        <f t="shared" si="29"/>
        <v>105</v>
      </c>
      <c r="B106" s="281"/>
      <c r="C106" s="263" t="s">
        <v>81</v>
      </c>
      <c r="D106" s="280">
        <f>+'Tab 56 - Sched C-4 Acct Bal #2'!E106</f>
        <v>0</v>
      </c>
      <c r="E106" s="263"/>
      <c r="F106" s="181">
        <f>+F105</f>
        <v>422985.13121058297</v>
      </c>
      <c r="G106" s="181">
        <f t="shared" ref="G106:Q106" si="38">+G105</f>
        <v>411412.79375023185</v>
      </c>
      <c r="H106" s="181">
        <f t="shared" si="38"/>
        <v>190845.34684604852</v>
      </c>
      <c r="I106" s="181">
        <f t="shared" si="38"/>
        <v>52442.557005076778</v>
      </c>
      <c r="J106" s="181">
        <f t="shared" si="38"/>
        <v>-35077.192010993189</v>
      </c>
      <c r="K106" s="181">
        <f t="shared" si="38"/>
        <v>-43793.493034258892</v>
      </c>
      <c r="L106" s="181">
        <f t="shared" si="38"/>
        <v>-58132.700479109197</v>
      </c>
      <c r="M106" s="181">
        <f t="shared" si="38"/>
        <v>-55272.98553611181</v>
      </c>
      <c r="N106" s="181">
        <f t="shared" si="38"/>
        <v>6256.5436588682578</v>
      </c>
      <c r="O106" s="181">
        <f t="shared" si="38"/>
        <v>65432.36144203649</v>
      </c>
      <c r="P106" s="181">
        <f t="shared" si="38"/>
        <v>161416.04408390872</v>
      </c>
      <c r="Q106" s="181">
        <f t="shared" si="38"/>
        <v>410925.60897764831</v>
      </c>
      <c r="R106" s="265"/>
      <c r="S106" s="265">
        <f t="shared" si="35"/>
        <v>1529440.0159139289</v>
      </c>
      <c r="T106" s="220"/>
      <c r="U106" s="73"/>
    </row>
    <row r="107" spans="1:22" x14ac:dyDescent="0.25">
      <c r="A107" s="138">
        <f t="shared" si="29"/>
        <v>106</v>
      </c>
      <c r="B107" s="279" t="s">
        <v>226</v>
      </c>
      <c r="C107" s="259" t="s">
        <v>159</v>
      </c>
      <c r="D107" s="280">
        <f>+'Tab 56 - Sched C-4 Acct Bal #2'!E107</f>
        <v>0</v>
      </c>
      <c r="E107" s="280"/>
      <c r="F107" s="182">
        <f>+'Tab 56 - Sched C-4 Acct Bal #1'!D107+'Tab 56 - Sched C-4 Acct Bal #2'!$E107</f>
        <v>0</v>
      </c>
      <c r="G107" s="182">
        <f>+'Tab 56 - Sched C-4 Acct Bal #1'!E107+'Tab 56 - Sched C-4 Acct Bal #2'!$E107</f>
        <v>0</v>
      </c>
      <c r="H107" s="182">
        <f>+'Tab 56 - Sched C-4 Acct Bal #1'!F107+'Tab 56 - Sched C-4 Acct Bal #2'!$E107</f>
        <v>0</v>
      </c>
      <c r="I107" s="182">
        <f>+'Tab 56 - Sched C-4 Acct Bal #1'!G107+'Tab 56 - Sched C-4 Acct Bal #2'!$E107</f>
        <v>0</v>
      </c>
      <c r="J107" s="182">
        <f>+'Tab 56 - Sched C-4 Acct Bal #1'!H107+'Tab 56 - Sched C-4 Acct Bal #2'!$E107</f>
        <v>0</v>
      </c>
      <c r="K107" s="182">
        <f>+'Tab 56 - Sched C-4 Acct Bal #1'!I107+'Tab 56 - Sched C-4 Acct Bal #2'!$E107</f>
        <v>0</v>
      </c>
      <c r="L107" s="182">
        <f>+'Tab 56 - Sched C-4 Acct Bal #1'!J107+'Tab 56 - Sched C-4 Acct Bal #2'!$E107</f>
        <v>0</v>
      </c>
      <c r="M107" s="182">
        <f>+'Tab 56 - Sched C-4 Acct Bal #1'!K107+'Tab 56 - Sched C-4 Acct Bal #2'!$E107</f>
        <v>0</v>
      </c>
      <c r="N107" s="182">
        <f>+'Tab 56 - Sched C-4 Acct Bal #1'!L107+'Tab 56 - Sched C-4 Acct Bal #2'!$E107</f>
        <v>0</v>
      </c>
      <c r="O107" s="182">
        <f>+'Tab 56 - Sched C-4 Acct Bal #1'!M107+'Tab 56 - Sched C-4 Acct Bal #2'!$E107</f>
        <v>0</v>
      </c>
      <c r="P107" s="182">
        <f>+'Tab 56 - Sched C-4 Acct Bal #1'!N107+'Tab 56 - Sched C-4 Acct Bal #2'!$E107</f>
        <v>0</v>
      </c>
      <c r="Q107" s="182">
        <f>+'Tab 56 - Sched C-4 Acct Bal #1'!O107+'Tab 56 - Sched C-4 Acct Bal #2'!$E107</f>
        <v>0</v>
      </c>
      <c r="R107" s="261"/>
      <c r="S107" s="261">
        <f t="shared" si="35"/>
        <v>0</v>
      </c>
      <c r="T107" s="219"/>
      <c r="U107" s="73"/>
    </row>
    <row r="108" spans="1:22" x14ac:dyDescent="0.25">
      <c r="A108" s="138">
        <f t="shared" si="29"/>
        <v>107</v>
      </c>
      <c r="B108" s="281"/>
      <c r="C108" s="263" t="s">
        <v>82</v>
      </c>
      <c r="D108" s="280">
        <f>+'Tab 56 - Sched C-4 Acct Bal #2'!E108</f>
        <v>0</v>
      </c>
      <c r="E108" s="263"/>
      <c r="F108" s="181">
        <f>F107</f>
        <v>0</v>
      </c>
      <c r="G108" s="181">
        <f>G107</f>
        <v>0</v>
      </c>
      <c r="H108" s="181">
        <v>0</v>
      </c>
      <c r="I108" s="181">
        <v>0</v>
      </c>
      <c r="J108" s="181">
        <v>0</v>
      </c>
      <c r="K108" s="181">
        <v>0</v>
      </c>
      <c r="L108" s="181">
        <v>0</v>
      </c>
      <c r="M108" s="181">
        <v>0</v>
      </c>
      <c r="N108" s="181">
        <f>N107</f>
        <v>0</v>
      </c>
      <c r="O108" s="181">
        <f>O107</f>
        <v>0</v>
      </c>
      <c r="P108" s="181">
        <f>P107</f>
        <v>0</v>
      </c>
      <c r="Q108" s="181">
        <v>0</v>
      </c>
      <c r="R108" s="265"/>
      <c r="S108" s="265">
        <f t="shared" si="35"/>
        <v>0</v>
      </c>
      <c r="T108" s="219"/>
      <c r="U108" s="73"/>
    </row>
    <row r="109" spans="1:22" x14ac:dyDescent="0.25">
      <c r="A109" s="138">
        <f t="shared" si="29"/>
        <v>108</v>
      </c>
      <c r="B109" s="281"/>
      <c r="C109" s="263" t="s">
        <v>83</v>
      </c>
      <c r="D109" s="280">
        <f>+'Tab 56 - Sched C-4 Acct Bal #2'!E109</f>
        <v>0</v>
      </c>
      <c r="E109" s="263"/>
      <c r="F109" s="265">
        <f>F$108+F$106+F$104+F$102+F$99+F$97+F$69</f>
        <v>4956275.3800148945</v>
      </c>
      <c r="G109" s="265">
        <f t="shared" ref="G109:Q109" si="39">G108+G106+G104+G102+G99+G97+G69</f>
        <v>5656406.4425545428</v>
      </c>
      <c r="H109" s="265">
        <f t="shared" si="39"/>
        <v>4487688.4156503594</v>
      </c>
      <c r="I109" s="265">
        <f t="shared" si="39"/>
        <v>3829408.2758093877</v>
      </c>
      <c r="J109" s="265">
        <f t="shared" si="39"/>
        <v>3031156.5267933179</v>
      </c>
      <c r="K109" s="265">
        <f t="shared" si="39"/>
        <v>3106994.2257700525</v>
      </c>
      <c r="L109" s="265">
        <f t="shared" si="39"/>
        <v>3041834.0183252017</v>
      </c>
      <c r="M109" s="265">
        <f t="shared" si="39"/>
        <v>3043727.7332681995</v>
      </c>
      <c r="N109" s="265">
        <f t="shared" si="39"/>
        <v>2675944.9824631792</v>
      </c>
      <c r="O109" s="265">
        <f t="shared" si="39"/>
        <v>2980724.8202463482</v>
      </c>
      <c r="P109" s="265">
        <f t="shared" si="39"/>
        <v>3571628.31288822</v>
      </c>
      <c r="Q109" s="265">
        <f t="shared" si="39"/>
        <v>5910346.6677819602</v>
      </c>
      <c r="R109" s="265"/>
      <c r="S109" s="265">
        <f t="shared" si="35"/>
        <v>46292135.801565662</v>
      </c>
      <c r="T109" s="219"/>
      <c r="U109" s="73"/>
    </row>
    <row r="110" spans="1:22" x14ac:dyDescent="0.25">
      <c r="A110" s="138">
        <v>109</v>
      </c>
      <c r="B110" s="281"/>
      <c r="C110" s="263" t="s">
        <v>84</v>
      </c>
      <c r="D110" s="280">
        <f>+'Tab 56 - Sched C-4 Acct Bal #2'!E110</f>
        <v>0</v>
      </c>
      <c r="E110" s="263"/>
      <c r="F110" s="265">
        <f t="shared" ref="F110:Q110" si="40">F15+F109</f>
        <v>-2356932.8851189967</v>
      </c>
      <c r="G110" s="265">
        <f t="shared" si="40"/>
        <v>-2298728.4025793495</v>
      </c>
      <c r="H110" s="265">
        <f t="shared" si="40"/>
        <v>-1189357.5294835335</v>
      </c>
      <c r="I110" s="265">
        <f t="shared" si="40"/>
        <v>-493243.81932450552</v>
      </c>
      <c r="J110" s="265">
        <f t="shared" si="40"/>
        <v>-53052.568340574391</v>
      </c>
      <c r="K110" s="265">
        <f t="shared" si="40"/>
        <v>-9212.8693638397381</v>
      </c>
      <c r="L110" s="265">
        <f t="shared" si="40"/>
        <v>62907.923191309441</v>
      </c>
      <c r="M110" s="265">
        <f t="shared" si="40"/>
        <v>48524.638134307228</v>
      </c>
      <c r="N110" s="265">
        <f t="shared" si="40"/>
        <v>-260945.63267071359</v>
      </c>
      <c r="O110" s="265">
        <f t="shared" si="40"/>
        <v>-558577.62488754466</v>
      </c>
      <c r="P110" s="265">
        <f t="shared" si="40"/>
        <v>-1041339.2622456728</v>
      </c>
      <c r="Q110" s="265">
        <f t="shared" si="40"/>
        <v>-2296278.0473519312</v>
      </c>
      <c r="R110" s="265"/>
      <c r="S110" s="265">
        <f t="shared" si="35"/>
        <v>-10446236.080041043</v>
      </c>
      <c r="T110" s="219"/>
      <c r="U110" s="73"/>
    </row>
    <row r="111" spans="1:22" x14ac:dyDescent="0.25">
      <c r="A111" s="194"/>
      <c r="B111" s="195"/>
      <c r="C111" s="194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21"/>
    </row>
    <row r="112" spans="1:22" x14ac:dyDescent="0.25">
      <c r="A112" s="194"/>
      <c r="B112" s="195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221"/>
    </row>
    <row r="114" spans="1:19" x14ac:dyDescent="0.25">
      <c r="A114" s="68" t="s">
        <v>160</v>
      </c>
      <c r="F114" s="69">
        <f>+'Tab 54 - Sched A Overall '!$H21/12</f>
        <v>229477.58333333334</v>
      </c>
      <c r="G114" s="69">
        <f>+'Tab 54 - Sched A Overall '!$H21/12</f>
        <v>229477.58333333334</v>
      </c>
      <c r="H114" s="69">
        <f>+'Tab 54 - Sched A Overall '!$H21/12</f>
        <v>229477.58333333334</v>
      </c>
      <c r="I114" s="69">
        <f>+'Tab 54 - Sched A Overall '!$H21/12</f>
        <v>229477.58333333334</v>
      </c>
      <c r="J114" s="69">
        <f>+'Tab 54 - Sched A Overall '!$H21/12</f>
        <v>229477.58333333334</v>
      </c>
      <c r="K114" s="69">
        <f>+'Tab 54 - Sched A Overall '!$H21/12</f>
        <v>229477.58333333334</v>
      </c>
      <c r="L114" s="69">
        <f>+'Tab 54 - Sched A Overall '!$H21/12</f>
        <v>229477.58333333334</v>
      </c>
      <c r="M114" s="69">
        <f>+'Tab 54 - Sched A Overall '!$H21/12</f>
        <v>229477.58333333334</v>
      </c>
      <c r="N114" s="69">
        <f>+'Tab 54 - Sched A Overall '!$H21/12</f>
        <v>229477.58333333334</v>
      </c>
      <c r="O114" s="69">
        <f>+'Tab 54 - Sched A Overall '!$H21/12</f>
        <v>229477.58333333334</v>
      </c>
      <c r="P114" s="69">
        <f>+'Tab 54 - Sched A Overall '!$H21/12</f>
        <v>229477.58333333334</v>
      </c>
      <c r="Q114" s="69">
        <f>+'Tab 54 - Sched A Overall '!$H21/12</f>
        <v>229477.58333333334</v>
      </c>
      <c r="S114" s="70">
        <f>SUM(F114:Q114)</f>
        <v>2753731</v>
      </c>
    </row>
    <row r="115" spans="1:19" x14ac:dyDescent="0.25">
      <c r="A115" s="68" t="s">
        <v>161</v>
      </c>
      <c r="F115" s="180">
        <f>+F$104+F$102+F$99+F$97+F$69+F15+F114</f>
        <v>-2550440.4329962465</v>
      </c>
      <c r="G115" s="180">
        <f>+G$104+G$102+G$99+G$97+G$69+G15+G114</f>
        <v>-2480663.6129962481</v>
      </c>
      <c r="H115" s="180">
        <f>+H$104+H$102+H$99+H$97+H$69+H15+H114</f>
        <v>-1150725.2929962489</v>
      </c>
      <c r="I115" s="180">
        <f t="shared" ref="I115:Q115" si="41">+I$104+I$102+I$99+I$97+I$69+I15+I114</f>
        <v>-316208.79299624881</v>
      </c>
      <c r="J115" s="180">
        <f t="shared" si="41"/>
        <v>211502.20700375209</v>
      </c>
      <c r="K115" s="180">
        <f t="shared" si="41"/>
        <v>264058.20700375212</v>
      </c>
      <c r="L115" s="180">
        <f t="shared" si="41"/>
        <v>350518.20700375212</v>
      </c>
      <c r="M115" s="180">
        <f t="shared" si="41"/>
        <v>333275.20700375212</v>
      </c>
      <c r="N115" s="180">
        <f t="shared" si="41"/>
        <v>-37724.59299624819</v>
      </c>
      <c r="O115" s="180">
        <f t="shared" si="41"/>
        <v>-394532.40299624775</v>
      </c>
      <c r="P115" s="180">
        <f t="shared" si="41"/>
        <v>-973277.72299624805</v>
      </c>
      <c r="Q115" s="180">
        <f t="shared" si="41"/>
        <v>-2477726.0729962462</v>
      </c>
      <c r="S115" s="70">
        <f>SUM(F115:Q115)</f>
        <v>-9221945.0959549751</v>
      </c>
    </row>
    <row r="116" spans="1:19" x14ac:dyDescent="0.25">
      <c r="A116" s="68" t="s">
        <v>232</v>
      </c>
      <c r="F116" s="217">
        <f>+'Tab 54 - Sched A Overall '!$H26</f>
        <v>0.16584787699341083</v>
      </c>
      <c r="G116" s="217">
        <f>+'Tab 54 - Sched A Overall '!$H26</f>
        <v>0.16584787699341083</v>
      </c>
      <c r="H116" s="217">
        <f>+'Tab 54 - Sched A Overall '!$H26</f>
        <v>0.16584787699341083</v>
      </c>
      <c r="I116" s="217">
        <f>+'Tab 54 - Sched A Overall '!$H26</f>
        <v>0.16584787699341083</v>
      </c>
      <c r="J116" s="217">
        <f>+'Tab 54 - Sched A Overall '!$H26</f>
        <v>0.16584787699341083</v>
      </c>
      <c r="K116" s="217">
        <f>+'Tab 54 - Sched A Overall '!$H26</f>
        <v>0.16584787699341083</v>
      </c>
      <c r="L116" s="217">
        <f>+'Tab 54 - Sched A Overall '!$H26</f>
        <v>0.16584787699341083</v>
      </c>
      <c r="M116" s="217">
        <f>+'Tab 54 - Sched A Overall '!$H26</f>
        <v>0.16584787699341083</v>
      </c>
      <c r="N116" s="217">
        <f>+'Tab 54 - Sched A Overall '!$H26</f>
        <v>0.16584787699341083</v>
      </c>
      <c r="O116" s="217">
        <f>+'Tab 54 - Sched A Overall '!$H26</f>
        <v>0.16584787699341083</v>
      </c>
      <c r="P116" s="217">
        <f>+'Tab 54 - Sched A Overall '!$H26</f>
        <v>0.16584787699341083</v>
      </c>
      <c r="Q116" s="217">
        <f>+'Tab 54 - Sched A Overall '!$H26</f>
        <v>0.16584787699341083</v>
      </c>
    </row>
    <row r="117" spans="1:19" x14ac:dyDescent="0.25">
      <c r="A117" s="68" t="s">
        <v>227</v>
      </c>
      <c r="F117" s="69">
        <f>+F115*F116</f>
        <v>-422985.13121058297</v>
      </c>
      <c r="G117" s="69">
        <f t="shared" ref="G117:Q117" si="42">+G115*G116</f>
        <v>-411412.79375023185</v>
      </c>
      <c r="H117" s="69">
        <f t="shared" si="42"/>
        <v>-190845.34684604852</v>
      </c>
      <c r="I117" s="69">
        <f t="shared" si="42"/>
        <v>-52442.557005076778</v>
      </c>
      <c r="J117" s="69">
        <f t="shared" si="42"/>
        <v>35077.192010993189</v>
      </c>
      <c r="K117" s="69">
        <f t="shared" si="42"/>
        <v>43793.493034258892</v>
      </c>
      <c r="L117" s="69">
        <f t="shared" si="42"/>
        <v>58132.700479109197</v>
      </c>
      <c r="M117" s="69">
        <f t="shared" si="42"/>
        <v>55272.98553611181</v>
      </c>
      <c r="N117" s="69">
        <f t="shared" si="42"/>
        <v>-6256.5436588682578</v>
      </c>
      <c r="O117" s="69">
        <f t="shared" si="42"/>
        <v>-65432.36144203649</v>
      </c>
      <c r="P117" s="69">
        <f t="shared" si="42"/>
        <v>-161416.04408390872</v>
      </c>
      <c r="Q117" s="69">
        <f t="shared" si="42"/>
        <v>-410925.60897764831</v>
      </c>
      <c r="S117" s="70">
        <f>SUM(F117:Q117)</f>
        <v>-1529440.0159139289</v>
      </c>
    </row>
  </sheetData>
  <pageMargins left="0.7" right="0.7" top="0.75" bottom="0.75" header="0.3" footer="0.3"/>
  <pageSetup scale="43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L113"/>
  <sheetViews>
    <sheetView zoomScaleNormal="100" workbookViewId="0">
      <selection activeCell="K6" sqref="K6"/>
    </sheetView>
  </sheetViews>
  <sheetFormatPr defaultColWidth="9.140625" defaultRowHeight="12" x14ac:dyDescent="0.2"/>
  <cols>
    <col min="1" max="1" width="6.5703125" style="151" customWidth="1"/>
    <col min="2" max="2" width="8.140625" style="153" bestFit="1" customWidth="1"/>
    <col min="3" max="3" width="47.85546875" style="153" bestFit="1" customWidth="1"/>
    <col min="4" max="4" width="2" style="153" customWidth="1"/>
    <col min="5" max="5" width="11.85546875" style="148" bestFit="1" customWidth="1"/>
    <col min="6" max="6" width="10.28515625" style="148" bestFit="1" customWidth="1"/>
    <col min="7" max="7" width="10.28515625" style="148" customWidth="1"/>
    <col min="8" max="8" width="10.42578125" style="148" bestFit="1" customWidth="1"/>
    <col min="9" max="9" width="28.42578125" style="159" customWidth="1"/>
    <col min="10" max="12" width="9.140625" style="153"/>
    <col min="13" max="13" width="6.28515625" style="153" bestFit="1" customWidth="1"/>
    <col min="14" max="14" width="6.85546875" style="153" bestFit="1" customWidth="1"/>
    <col min="15" max="15" width="45.5703125" style="153" bestFit="1" customWidth="1"/>
    <col min="16" max="16" width="9.140625" style="153"/>
    <col min="17" max="17" width="9.85546875" style="153" bestFit="1" customWidth="1"/>
    <col min="18" max="16384" width="9.140625" style="153"/>
  </cols>
  <sheetData>
    <row r="1" spans="1:9" s="227" customFormat="1" ht="63" customHeight="1" x14ac:dyDescent="0.35">
      <c r="A1" s="149" t="s">
        <v>0</v>
      </c>
      <c r="B1" s="149" t="s">
        <v>233</v>
      </c>
      <c r="C1" s="149" t="s">
        <v>234</v>
      </c>
      <c r="D1" s="149"/>
      <c r="E1" s="150" t="s">
        <v>22</v>
      </c>
      <c r="F1" s="150" t="s">
        <v>23</v>
      </c>
      <c r="G1" s="150" t="s">
        <v>24</v>
      </c>
      <c r="H1" s="150" t="s">
        <v>86</v>
      </c>
      <c r="I1" s="149" t="s">
        <v>235</v>
      </c>
    </row>
    <row r="2" spans="1:9" ht="24.75" customHeight="1" x14ac:dyDescent="0.2">
      <c r="A2" s="151">
        <v>1</v>
      </c>
      <c r="B2" s="152"/>
      <c r="C2" s="152" t="s">
        <v>40</v>
      </c>
      <c r="E2" s="154"/>
    </row>
    <row r="3" spans="1:9" ht="24.75" customHeight="1" x14ac:dyDescent="0.2">
      <c r="A3" s="151">
        <f t="shared" ref="A3:A67" si="0">1+A2</f>
        <v>2</v>
      </c>
      <c r="B3" s="152"/>
      <c r="C3" s="152" t="s">
        <v>41</v>
      </c>
      <c r="E3" s="154"/>
    </row>
    <row r="4" spans="1:9" ht="24.75" customHeight="1" x14ac:dyDescent="0.2">
      <c r="A4" s="151">
        <f t="shared" si="0"/>
        <v>3</v>
      </c>
      <c r="B4" s="152"/>
      <c r="C4" s="152" t="s">
        <v>42</v>
      </c>
      <c r="E4" s="154"/>
    </row>
    <row r="5" spans="1:9" ht="24.75" customHeight="1" x14ac:dyDescent="0.2">
      <c r="A5" s="151">
        <f t="shared" si="0"/>
        <v>4</v>
      </c>
      <c r="B5" s="152"/>
      <c r="C5" s="152" t="s">
        <v>43</v>
      </c>
      <c r="E5" s="154"/>
    </row>
    <row r="6" spans="1:9" ht="34.5" customHeight="1" x14ac:dyDescent="0.2">
      <c r="A6" s="151">
        <f t="shared" si="0"/>
        <v>5</v>
      </c>
      <c r="B6" s="152">
        <v>9480000</v>
      </c>
      <c r="C6" s="152" t="s">
        <v>88</v>
      </c>
      <c r="E6" s="154">
        <v>-25099684.949999999</v>
      </c>
      <c r="F6" s="148">
        <v>-26717646.952277865</v>
      </c>
      <c r="G6" s="148">
        <f>+'Tab 56 - Sched C-4 Acct Bal #2'!D6+0.75</f>
        <v>-3826317.1495788819</v>
      </c>
      <c r="H6" s="148">
        <f>+F6+G6</f>
        <v>-30543964.101856746</v>
      </c>
    </row>
    <row r="7" spans="1:9" ht="24.75" customHeight="1" x14ac:dyDescent="0.2">
      <c r="A7" s="151">
        <f t="shared" si="0"/>
        <v>6</v>
      </c>
      <c r="B7" s="152">
        <v>9481000</v>
      </c>
      <c r="C7" s="152" t="s">
        <v>89</v>
      </c>
      <c r="E7" s="154">
        <v>-15887281.43</v>
      </c>
      <c r="F7" s="148">
        <v>-16759676.189328847</v>
      </c>
      <c r="G7" s="148">
        <f>+'Tab 56 - Sched C-4 Acct Bal #2'!D7</f>
        <v>-2400205.6616008496</v>
      </c>
      <c r="H7" s="148">
        <f>+F7+G7</f>
        <v>-19159881.850929696</v>
      </c>
    </row>
    <row r="8" spans="1:9" ht="24.75" customHeight="1" x14ac:dyDescent="0.2">
      <c r="A8" s="151">
        <f t="shared" si="0"/>
        <v>7</v>
      </c>
      <c r="B8" s="152"/>
      <c r="C8" s="152" t="s">
        <v>44</v>
      </c>
      <c r="E8" s="154">
        <f>+E6+E7</f>
        <v>-40986966.379999995</v>
      </c>
      <c r="F8" s="154">
        <f t="shared" ref="F8:H8" si="1">+F6+F7</f>
        <v>-43477323.141606711</v>
      </c>
      <c r="G8" s="154">
        <f t="shared" si="1"/>
        <v>-6226522.811179731</v>
      </c>
      <c r="H8" s="154">
        <f t="shared" si="1"/>
        <v>-49703845.952786446</v>
      </c>
      <c r="I8" s="160"/>
    </row>
    <row r="9" spans="1:9" ht="24.75" customHeight="1" x14ac:dyDescent="0.2">
      <c r="A9" s="151">
        <f t="shared" si="0"/>
        <v>8</v>
      </c>
      <c r="B9" s="152">
        <v>9487000</v>
      </c>
      <c r="C9" s="152" t="s">
        <v>90</v>
      </c>
      <c r="E9" s="154">
        <v>-29649.24</v>
      </c>
      <c r="F9" s="148">
        <v>0</v>
      </c>
      <c r="H9" s="148">
        <f t="shared" ref="H9:H14" si="2">+F9+G9</f>
        <v>0</v>
      </c>
    </row>
    <row r="10" spans="1:9" ht="24.75" customHeight="1" x14ac:dyDescent="0.2">
      <c r="A10" s="151">
        <f t="shared" si="0"/>
        <v>9</v>
      </c>
      <c r="B10" s="152">
        <v>9488000</v>
      </c>
      <c r="C10" s="152" t="s">
        <v>91</v>
      </c>
      <c r="E10" s="154">
        <v>-97490.760000000009</v>
      </c>
      <c r="F10" s="148">
        <v>-82420</v>
      </c>
      <c r="H10" s="148">
        <f t="shared" si="2"/>
        <v>-82420</v>
      </c>
    </row>
    <row r="11" spans="1:9" ht="24.75" customHeight="1" x14ac:dyDescent="0.2">
      <c r="A11" s="151">
        <f t="shared" si="0"/>
        <v>10</v>
      </c>
      <c r="B11" s="152">
        <v>9489300</v>
      </c>
      <c r="C11" s="152" t="s">
        <v>92</v>
      </c>
      <c r="E11" s="154">
        <v>-8947962.879999999</v>
      </c>
      <c r="F11" s="148">
        <v>-7113894.8564213943</v>
      </c>
      <c r="G11" s="148">
        <f>+'Tab 56 - Sched C-4 Acct Bal #2'!D11</f>
        <v>-1018803.1277734876</v>
      </c>
      <c r="H11" s="148">
        <f t="shared" si="2"/>
        <v>-8132697.9841948822</v>
      </c>
    </row>
    <row r="12" spans="1:9" ht="26.25" customHeight="1" x14ac:dyDescent="0.2">
      <c r="A12" s="151">
        <f t="shared" si="0"/>
        <v>11</v>
      </c>
      <c r="B12" s="152">
        <v>9490000</v>
      </c>
      <c r="C12" s="152" t="s">
        <v>93</v>
      </c>
      <c r="E12" s="154">
        <v>-17599.150000000001</v>
      </c>
      <c r="F12" s="148">
        <v>0</v>
      </c>
      <c r="H12" s="148">
        <f t="shared" si="2"/>
        <v>0</v>
      </c>
    </row>
    <row r="13" spans="1:9" x14ac:dyDescent="0.2">
      <c r="A13" s="151">
        <f t="shared" si="0"/>
        <v>12</v>
      </c>
      <c r="B13" s="152">
        <v>9495000</v>
      </c>
      <c r="C13" s="152" t="s">
        <v>94</v>
      </c>
      <c r="E13" s="154">
        <v>0</v>
      </c>
      <c r="F13" s="148">
        <v>-1248100</v>
      </c>
      <c r="G13" s="148">
        <f>+'Tab 56 - Sched C-4 Acct Bal #2'!D12</f>
        <v>-178744.31104678145</v>
      </c>
      <c r="H13" s="148">
        <f t="shared" si="2"/>
        <v>-1426844.3110467815</v>
      </c>
    </row>
    <row r="14" spans="1:9" x14ac:dyDescent="0.2">
      <c r="A14" s="151">
        <f t="shared" si="0"/>
        <v>13</v>
      </c>
      <c r="B14" s="152">
        <v>9496000</v>
      </c>
      <c r="C14" s="152" t="s">
        <v>95</v>
      </c>
      <c r="E14" s="154">
        <v>2678578.9499999997</v>
      </c>
      <c r="F14" s="148">
        <v>2607436</v>
      </c>
      <c r="H14" s="148">
        <f t="shared" si="2"/>
        <v>2607436</v>
      </c>
    </row>
    <row r="15" spans="1:9" x14ac:dyDescent="0.2">
      <c r="A15" s="151">
        <f t="shared" si="0"/>
        <v>14</v>
      </c>
      <c r="B15" s="152"/>
      <c r="C15" s="152" t="s">
        <v>45</v>
      </c>
      <c r="E15" s="154">
        <f>SUM(E9:E14)</f>
        <v>-6414123.0800000001</v>
      </c>
      <c r="F15" s="154">
        <f>SUM(F9:F14)</f>
        <v>-5836978.8564213943</v>
      </c>
      <c r="G15" s="154">
        <f>SUM(G9:G14)</f>
        <v>-1197547.438820269</v>
      </c>
      <c r="H15" s="154">
        <f>SUM(H9:H14)</f>
        <v>-7034526.2952416632</v>
      </c>
    </row>
    <row r="16" spans="1:9" x14ac:dyDescent="0.2">
      <c r="A16" s="151">
        <f t="shared" si="0"/>
        <v>15</v>
      </c>
      <c r="B16" s="243"/>
      <c r="C16" s="155" t="s">
        <v>46</v>
      </c>
      <c r="D16" s="156"/>
      <c r="E16" s="157">
        <f>+E15+E8</f>
        <v>-47401089.459999993</v>
      </c>
      <c r="F16" s="157">
        <f>+F15+F8</f>
        <v>-49314301.998028107</v>
      </c>
      <c r="G16" s="157">
        <f>+G15+G8</f>
        <v>-7424070.25</v>
      </c>
      <c r="H16" s="157">
        <f>+H15+H8</f>
        <v>-56738372.248028107</v>
      </c>
      <c r="I16" s="161" t="s">
        <v>236</v>
      </c>
    </row>
    <row r="17" spans="1:8" x14ac:dyDescent="0.2">
      <c r="A17" s="151">
        <f t="shared" si="0"/>
        <v>16</v>
      </c>
      <c r="B17" s="152"/>
      <c r="C17" s="152" t="s">
        <v>47</v>
      </c>
      <c r="E17" s="154"/>
      <c r="F17" s="148">
        <v>0</v>
      </c>
      <c r="H17" s="148">
        <f>+E17+F17</f>
        <v>0</v>
      </c>
    </row>
    <row r="18" spans="1:8" x14ac:dyDescent="0.2">
      <c r="A18" s="151">
        <f t="shared" si="0"/>
        <v>17</v>
      </c>
      <c r="B18" s="152"/>
      <c r="C18" s="152" t="s">
        <v>48</v>
      </c>
      <c r="E18" s="154"/>
      <c r="F18" s="148">
        <v>0</v>
      </c>
      <c r="H18" s="148">
        <f>+E18+F18</f>
        <v>0</v>
      </c>
    </row>
    <row r="19" spans="1:8" x14ac:dyDescent="0.2">
      <c r="A19" s="151">
        <f t="shared" si="0"/>
        <v>18</v>
      </c>
      <c r="B19" s="152"/>
      <c r="C19" s="152" t="s">
        <v>49</v>
      </c>
      <c r="E19" s="154"/>
      <c r="F19" s="148">
        <v>0</v>
      </c>
      <c r="H19" s="148">
        <f>+E19+F19</f>
        <v>0</v>
      </c>
    </row>
    <row r="20" spans="1:8" x14ac:dyDescent="0.2">
      <c r="A20" s="151">
        <f t="shared" si="0"/>
        <v>19</v>
      </c>
      <c r="B20" s="152"/>
      <c r="C20" s="152" t="s">
        <v>50</v>
      </c>
      <c r="E20" s="154"/>
      <c r="F20" s="148">
        <v>0</v>
      </c>
      <c r="H20" s="148">
        <f>+E20+F20</f>
        <v>0</v>
      </c>
    </row>
    <row r="21" spans="1:8" x14ac:dyDescent="0.2">
      <c r="A21" s="151">
        <f t="shared" si="0"/>
        <v>20</v>
      </c>
      <c r="B21" s="152">
        <v>9753000</v>
      </c>
      <c r="C21" s="152" t="s">
        <v>96</v>
      </c>
      <c r="E21" s="154">
        <v>38017.05000000001</v>
      </c>
      <c r="F21" s="148">
        <v>52345.477327328277</v>
      </c>
      <c r="H21" s="148">
        <f>+F21+G21</f>
        <v>52345.477327328277</v>
      </c>
    </row>
    <row r="22" spans="1:8" x14ac:dyDescent="0.2">
      <c r="A22" s="151">
        <f t="shared" si="0"/>
        <v>21</v>
      </c>
      <c r="B22" s="152">
        <v>9754000</v>
      </c>
      <c r="C22" s="152" t="s">
        <v>97</v>
      </c>
      <c r="E22" s="154">
        <v>120040.47</v>
      </c>
      <c r="F22" s="148">
        <v>129512</v>
      </c>
      <c r="H22" s="148">
        <f>+F22+G22</f>
        <v>129512</v>
      </c>
    </row>
    <row r="23" spans="1:8" x14ac:dyDescent="0.2">
      <c r="A23" s="151">
        <f t="shared" si="0"/>
        <v>22</v>
      </c>
      <c r="B23" s="152"/>
      <c r="C23" s="152" t="s">
        <v>51</v>
      </c>
      <c r="E23" s="154">
        <f>+E21+E22</f>
        <v>158057.52000000002</v>
      </c>
      <c r="F23" s="154">
        <f t="shared" ref="F23:H23" si="3">+F21+F22</f>
        <v>181857.47732732829</v>
      </c>
      <c r="G23" s="154">
        <f t="shared" si="3"/>
        <v>0</v>
      </c>
      <c r="H23" s="154">
        <f t="shared" si="3"/>
        <v>181857.47732732829</v>
      </c>
    </row>
    <row r="24" spans="1:8" x14ac:dyDescent="0.2">
      <c r="A24" s="151">
        <f t="shared" si="0"/>
        <v>23</v>
      </c>
      <c r="B24" s="152"/>
      <c r="C24" s="152" t="s">
        <v>52</v>
      </c>
      <c r="E24" s="154">
        <f>+E23</f>
        <v>158057.52000000002</v>
      </c>
      <c r="F24" s="154">
        <f t="shared" ref="F24:H24" si="4">+F23</f>
        <v>181857.47732732829</v>
      </c>
      <c r="G24" s="154">
        <f t="shared" si="4"/>
        <v>0</v>
      </c>
      <c r="H24" s="154">
        <f t="shared" si="4"/>
        <v>181857.47732732829</v>
      </c>
    </row>
    <row r="25" spans="1:8" x14ac:dyDescent="0.2">
      <c r="A25" s="151">
        <f t="shared" si="0"/>
        <v>24</v>
      </c>
      <c r="B25" s="152">
        <v>9803000</v>
      </c>
      <c r="C25" s="152" t="s">
        <v>98</v>
      </c>
      <c r="E25" s="154">
        <v>13076168.110000001</v>
      </c>
      <c r="F25" s="148">
        <v>15268996.643072672</v>
      </c>
      <c r="H25" s="148">
        <f>+F25+G25</f>
        <v>15268996.643072672</v>
      </c>
    </row>
    <row r="26" spans="1:8" x14ac:dyDescent="0.2">
      <c r="A26" s="151">
        <f t="shared" si="0"/>
        <v>25</v>
      </c>
      <c r="B26" s="152">
        <v>9805100</v>
      </c>
      <c r="C26" s="152" t="s">
        <v>99</v>
      </c>
      <c r="E26" s="154">
        <v>-48203.319999999774</v>
      </c>
      <c r="F26" s="148">
        <v>369965</v>
      </c>
      <c r="H26" s="148">
        <f>+F26+G26</f>
        <v>369965</v>
      </c>
    </row>
    <row r="27" spans="1:8" x14ac:dyDescent="0.2">
      <c r="A27" s="151">
        <f t="shared" si="0"/>
        <v>26</v>
      </c>
      <c r="B27" s="152">
        <v>9813000</v>
      </c>
      <c r="C27" s="152" t="s">
        <v>100</v>
      </c>
      <c r="E27" s="154">
        <v>1077.1500000000001</v>
      </c>
      <c r="F27" s="148">
        <v>1064</v>
      </c>
      <c r="H27" s="148">
        <f>+F27+G27</f>
        <v>1064</v>
      </c>
    </row>
    <row r="28" spans="1:8" x14ac:dyDescent="0.2">
      <c r="A28" s="151">
        <f t="shared" si="0"/>
        <v>27</v>
      </c>
      <c r="B28" s="152"/>
      <c r="C28" s="152" t="s">
        <v>53</v>
      </c>
      <c r="E28" s="154">
        <f>SUM(E25:E27)</f>
        <v>13029041.940000001</v>
      </c>
      <c r="F28" s="154">
        <f>SUM(F25:F27)</f>
        <v>15640025.643072672</v>
      </c>
      <c r="G28" s="154">
        <f>SUM(G25:G27)</f>
        <v>0</v>
      </c>
      <c r="H28" s="154">
        <f>SUM(H25:H27)</f>
        <v>15640025.643072672</v>
      </c>
    </row>
    <row r="29" spans="1:8" x14ac:dyDescent="0.2">
      <c r="A29" s="151">
        <f t="shared" si="0"/>
        <v>28</v>
      </c>
      <c r="B29" s="152"/>
      <c r="C29" s="152" t="s">
        <v>54</v>
      </c>
      <c r="E29" s="154">
        <f>+E28+E24</f>
        <v>13187099.460000001</v>
      </c>
      <c r="F29" s="154">
        <f>+F28+F24</f>
        <v>15821883.1204</v>
      </c>
      <c r="G29" s="154">
        <f>+G28+G24</f>
        <v>0</v>
      </c>
      <c r="H29" s="154">
        <f>+H28+H24</f>
        <v>15821883.1204</v>
      </c>
    </row>
    <row r="30" spans="1:8" x14ac:dyDescent="0.2">
      <c r="A30" s="151">
        <f t="shared" si="0"/>
        <v>29</v>
      </c>
      <c r="B30" s="152"/>
      <c r="C30" s="152" t="s">
        <v>55</v>
      </c>
      <c r="E30" s="154"/>
      <c r="F30" s="148">
        <v>0</v>
      </c>
      <c r="H30" s="148">
        <f>+E30+F30</f>
        <v>0</v>
      </c>
    </row>
    <row r="31" spans="1:8" x14ac:dyDescent="0.2">
      <c r="A31" s="151">
        <f t="shared" si="0"/>
        <v>30</v>
      </c>
      <c r="B31" s="152">
        <v>9816000</v>
      </c>
      <c r="C31" s="152" t="s">
        <v>101</v>
      </c>
      <c r="E31" s="154">
        <v>59692.750000000015</v>
      </c>
      <c r="F31" s="148">
        <v>75650.193718146693</v>
      </c>
      <c r="H31" s="148">
        <f t="shared" ref="H31:H36" si="5">+F31+G31</f>
        <v>75650.193718146693</v>
      </c>
    </row>
    <row r="32" spans="1:8" x14ac:dyDescent="0.2">
      <c r="A32" s="151">
        <f t="shared" si="0"/>
        <v>31</v>
      </c>
      <c r="B32" s="152">
        <v>9818000</v>
      </c>
      <c r="C32" s="152" t="s">
        <v>102</v>
      </c>
      <c r="E32" s="154">
        <v>73868.850000000006</v>
      </c>
      <c r="F32" s="148">
        <v>87868</v>
      </c>
      <c r="H32" s="148">
        <f t="shared" si="5"/>
        <v>87868</v>
      </c>
    </row>
    <row r="33" spans="1:8" x14ac:dyDescent="0.2">
      <c r="A33" s="151">
        <f t="shared" si="0"/>
        <v>32</v>
      </c>
      <c r="B33" s="152">
        <v>9821000</v>
      </c>
      <c r="C33" s="152" t="s">
        <v>103</v>
      </c>
      <c r="E33" s="154">
        <v>84502.589999999982</v>
      </c>
      <c r="F33" s="148">
        <v>102594</v>
      </c>
      <c r="H33" s="148">
        <f t="shared" si="5"/>
        <v>102594</v>
      </c>
    </row>
    <row r="34" spans="1:8" x14ac:dyDescent="0.2">
      <c r="A34" s="151">
        <f t="shared" si="0"/>
        <v>33</v>
      </c>
      <c r="B34" s="152">
        <v>9823000</v>
      </c>
      <c r="C34" s="152" t="s">
        <v>104</v>
      </c>
      <c r="E34" s="154">
        <v>0</v>
      </c>
      <c r="F34" s="148">
        <v>1686</v>
      </c>
      <c r="H34" s="148">
        <f t="shared" si="5"/>
        <v>1686</v>
      </c>
    </row>
    <row r="35" spans="1:8" x14ac:dyDescent="0.2">
      <c r="A35" s="151">
        <f t="shared" si="0"/>
        <v>34</v>
      </c>
      <c r="B35" s="152">
        <v>9824000</v>
      </c>
      <c r="C35" s="152" t="s">
        <v>105</v>
      </c>
      <c r="E35" s="154">
        <v>8194</v>
      </c>
      <c r="F35" s="148">
        <v>3546</v>
      </c>
      <c r="H35" s="148">
        <f t="shared" si="5"/>
        <v>3546</v>
      </c>
    </row>
    <row r="36" spans="1:8" x14ac:dyDescent="0.2">
      <c r="A36" s="151">
        <f t="shared" si="0"/>
        <v>35</v>
      </c>
      <c r="B36" s="152">
        <v>9825000</v>
      </c>
      <c r="C36" s="152" t="s">
        <v>106</v>
      </c>
      <c r="E36" s="154">
        <v>53109.17</v>
      </c>
      <c r="F36" s="148">
        <v>50569</v>
      </c>
      <c r="H36" s="148">
        <f t="shared" si="5"/>
        <v>50569</v>
      </c>
    </row>
    <row r="37" spans="1:8" x14ac:dyDescent="0.2">
      <c r="A37" s="151">
        <f t="shared" si="0"/>
        <v>36</v>
      </c>
      <c r="B37" s="152"/>
      <c r="C37" s="152" t="s">
        <v>56</v>
      </c>
      <c r="E37" s="154">
        <f>SUM(E31:E36)</f>
        <v>279367.36</v>
      </c>
      <c r="F37" s="154">
        <f t="shared" ref="F37:H37" si="6">SUM(F31:F36)</f>
        <v>321913.19371814671</v>
      </c>
      <c r="G37" s="154">
        <f t="shared" si="6"/>
        <v>0</v>
      </c>
      <c r="H37" s="154">
        <f t="shared" si="6"/>
        <v>321913.19371814671</v>
      </c>
    </row>
    <row r="38" spans="1:8" x14ac:dyDescent="0.2">
      <c r="A38" s="151">
        <f t="shared" si="0"/>
        <v>37</v>
      </c>
      <c r="B38" s="152"/>
      <c r="C38" s="152" t="s">
        <v>57</v>
      </c>
      <c r="E38" s="154">
        <f>+E37</f>
        <v>279367.36</v>
      </c>
      <c r="F38" s="154">
        <f t="shared" ref="F38:H38" si="7">+F37</f>
        <v>321913.19371814671</v>
      </c>
      <c r="G38" s="154">
        <f t="shared" si="7"/>
        <v>0</v>
      </c>
      <c r="H38" s="154">
        <f t="shared" si="7"/>
        <v>321913.19371814671</v>
      </c>
    </row>
    <row r="39" spans="1:8" x14ac:dyDescent="0.2">
      <c r="A39" s="151">
        <f t="shared" si="0"/>
        <v>38</v>
      </c>
      <c r="B39" s="152">
        <v>9851000</v>
      </c>
      <c r="C39" s="152" t="s">
        <v>107</v>
      </c>
      <c r="E39" s="154">
        <v>115558.22</v>
      </c>
      <c r="F39" s="148">
        <v>111655</v>
      </c>
      <c r="H39" s="148">
        <f t="shared" ref="H39:H41" si="8">+F39+G39</f>
        <v>111655</v>
      </c>
    </row>
    <row r="40" spans="1:8" x14ac:dyDescent="0.2">
      <c r="A40" s="151">
        <f t="shared" si="0"/>
        <v>39</v>
      </c>
      <c r="B40" s="152">
        <v>9856000</v>
      </c>
      <c r="C40" s="152" t="s">
        <v>108</v>
      </c>
      <c r="E40" s="154">
        <v>3157714.08</v>
      </c>
      <c r="F40" s="148">
        <v>3351482.9326086435</v>
      </c>
      <c r="H40" s="148">
        <f t="shared" si="8"/>
        <v>3351482.9326086435</v>
      </c>
    </row>
    <row r="41" spans="1:8" x14ac:dyDescent="0.2">
      <c r="A41" s="151">
        <f t="shared" si="0"/>
        <v>40</v>
      </c>
      <c r="B41" s="152">
        <v>9858000</v>
      </c>
      <c r="C41" s="152" t="s">
        <v>109</v>
      </c>
      <c r="E41" s="154">
        <v>265056.04000000004</v>
      </c>
      <c r="F41" s="148">
        <v>290244</v>
      </c>
      <c r="H41" s="148">
        <f t="shared" si="8"/>
        <v>290244</v>
      </c>
    </row>
    <row r="42" spans="1:8" x14ac:dyDescent="0.2">
      <c r="A42" s="151">
        <f t="shared" si="0"/>
        <v>41</v>
      </c>
      <c r="B42" s="152"/>
      <c r="C42" s="152" t="s">
        <v>58</v>
      </c>
      <c r="E42" s="154">
        <f>SUM(E39:E41)</f>
        <v>3538328.3400000003</v>
      </c>
      <c r="F42" s="154">
        <f t="shared" ref="F42:H42" si="9">SUM(F39:F41)</f>
        <v>3753381.9326086435</v>
      </c>
      <c r="G42" s="154">
        <f t="shared" si="9"/>
        <v>0</v>
      </c>
      <c r="H42" s="154">
        <f t="shared" si="9"/>
        <v>3753381.9326086435</v>
      </c>
    </row>
    <row r="43" spans="1:8" x14ac:dyDescent="0.2">
      <c r="A43" s="151">
        <f t="shared" si="0"/>
        <v>42</v>
      </c>
      <c r="B43" s="152">
        <v>9870000</v>
      </c>
      <c r="C43" s="152" t="s">
        <v>110</v>
      </c>
      <c r="E43" s="154">
        <v>-39740.94</v>
      </c>
      <c r="F43" s="148">
        <v>-23722</v>
      </c>
      <c r="H43" s="148">
        <f t="shared" ref="H43:H49" si="10">+F43+G43</f>
        <v>-23722</v>
      </c>
    </row>
    <row r="44" spans="1:8" x14ac:dyDescent="0.2">
      <c r="A44" s="151">
        <f t="shared" si="0"/>
        <v>43</v>
      </c>
      <c r="B44" s="152">
        <v>9872000</v>
      </c>
      <c r="C44" s="152" t="s">
        <v>111</v>
      </c>
      <c r="E44" s="154">
        <v>346674.47</v>
      </c>
      <c r="F44" s="148">
        <v>398869.40996410063</v>
      </c>
      <c r="H44" s="148">
        <f t="shared" si="10"/>
        <v>398869.40996410063</v>
      </c>
    </row>
    <row r="45" spans="1:8" x14ac:dyDescent="0.2">
      <c r="A45" s="151">
        <f t="shared" si="0"/>
        <v>44</v>
      </c>
      <c r="B45" s="152">
        <v>9874000</v>
      </c>
      <c r="C45" s="152" t="s">
        <v>112</v>
      </c>
      <c r="E45" s="154">
        <v>1032650.1799999999</v>
      </c>
      <c r="F45" s="148">
        <v>1028079</v>
      </c>
      <c r="H45" s="148">
        <f t="shared" si="10"/>
        <v>1028079</v>
      </c>
    </row>
    <row r="46" spans="1:8" x14ac:dyDescent="0.2">
      <c r="A46" s="151">
        <f t="shared" si="0"/>
        <v>45</v>
      </c>
      <c r="B46" s="178" t="s">
        <v>113</v>
      </c>
      <c r="C46" s="152" t="s">
        <v>114</v>
      </c>
      <c r="E46" s="154">
        <v>1799.69</v>
      </c>
      <c r="H46" s="148">
        <f t="shared" si="10"/>
        <v>0</v>
      </c>
    </row>
    <row r="47" spans="1:8" x14ac:dyDescent="0.2">
      <c r="A47" s="151">
        <f t="shared" si="0"/>
        <v>46</v>
      </c>
      <c r="B47" s="152">
        <v>9878000</v>
      </c>
      <c r="C47" s="152" t="s">
        <v>115</v>
      </c>
      <c r="E47" s="154">
        <v>267563.66000000003</v>
      </c>
      <c r="F47" s="148">
        <v>170849</v>
      </c>
      <c r="H47" s="148">
        <f t="shared" si="10"/>
        <v>170849</v>
      </c>
    </row>
    <row r="48" spans="1:8" x14ac:dyDescent="0.2">
      <c r="A48" s="151">
        <f t="shared" si="0"/>
        <v>47</v>
      </c>
      <c r="B48" s="152">
        <v>9879000</v>
      </c>
      <c r="C48" s="152" t="s">
        <v>116</v>
      </c>
      <c r="E48" s="154">
        <v>112185.96</v>
      </c>
      <c r="F48" s="148">
        <v>126421</v>
      </c>
      <c r="H48" s="148">
        <f t="shared" si="10"/>
        <v>126421</v>
      </c>
    </row>
    <row r="49" spans="1:12" x14ac:dyDescent="0.2">
      <c r="A49" s="151">
        <f t="shared" si="0"/>
        <v>48</v>
      </c>
      <c r="B49" s="152">
        <v>9880000</v>
      </c>
      <c r="C49" s="152" t="s">
        <v>117</v>
      </c>
      <c r="E49" s="154">
        <v>418724.22000000003</v>
      </c>
      <c r="F49" s="148">
        <v>413831</v>
      </c>
      <c r="H49" s="148">
        <f t="shared" si="10"/>
        <v>413831</v>
      </c>
    </row>
    <row r="50" spans="1:12" x14ac:dyDescent="0.2">
      <c r="A50" s="151">
        <f t="shared" si="0"/>
        <v>49</v>
      </c>
      <c r="B50" s="152"/>
      <c r="C50" s="152" t="s">
        <v>59</v>
      </c>
      <c r="E50" s="154">
        <f>SUM(E43:E49)</f>
        <v>2139857.2400000002</v>
      </c>
      <c r="F50" s="154">
        <f>SUM(F43:F49)</f>
        <v>2114327.4099641005</v>
      </c>
      <c r="G50" s="154">
        <f>SUM(G43:G49)</f>
        <v>0</v>
      </c>
      <c r="H50" s="154">
        <f>SUM(H43:H49)</f>
        <v>2114327.4099641005</v>
      </c>
    </row>
    <row r="51" spans="1:12" x14ac:dyDescent="0.2">
      <c r="A51" s="151">
        <f t="shared" si="0"/>
        <v>50</v>
      </c>
      <c r="B51" s="152">
        <v>9902000</v>
      </c>
      <c r="C51" s="152" t="s">
        <v>118</v>
      </c>
      <c r="E51" s="154">
        <v>388098.69</v>
      </c>
      <c r="F51" s="148">
        <v>410092</v>
      </c>
      <c r="H51" s="148">
        <f>+F51+G51</f>
        <v>410092</v>
      </c>
    </row>
    <row r="52" spans="1:12" x14ac:dyDescent="0.2">
      <c r="A52" s="151">
        <f t="shared" si="0"/>
        <v>51</v>
      </c>
      <c r="B52" s="152">
        <v>9903000</v>
      </c>
      <c r="C52" s="152" t="s">
        <v>119</v>
      </c>
      <c r="E52" s="154">
        <v>863261.48999999987</v>
      </c>
      <c r="F52" s="148">
        <v>896661.14897515823</v>
      </c>
      <c r="H52" s="148">
        <f>+F52+G52</f>
        <v>896661.14897515823</v>
      </c>
    </row>
    <row r="53" spans="1:12" x14ac:dyDescent="0.2">
      <c r="A53" s="151">
        <f t="shared" si="0"/>
        <v>52</v>
      </c>
      <c r="B53" s="152">
        <v>9904000</v>
      </c>
      <c r="C53" s="152" t="s">
        <v>120</v>
      </c>
      <c r="E53" s="154">
        <v>172624.58999999997</v>
      </c>
      <c r="F53" s="148">
        <v>161710</v>
      </c>
      <c r="H53" s="148">
        <f>+F53+G53</f>
        <v>161710</v>
      </c>
    </row>
    <row r="54" spans="1:12" x14ac:dyDescent="0.2">
      <c r="A54" s="151">
        <f t="shared" si="0"/>
        <v>53</v>
      </c>
      <c r="B54" s="152"/>
      <c r="C54" s="152" t="s">
        <v>60</v>
      </c>
      <c r="E54" s="154">
        <f>SUM(E51:E53)</f>
        <v>1423984.77</v>
      </c>
      <c r="F54" s="154">
        <f t="shared" ref="F54:H54" si="11">SUM(F51:F53)</f>
        <v>1468463.1489751581</v>
      </c>
      <c r="G54" s="154">
        <f t="shared" si="11"/>
        <v>0</v>
      </c>
      <c r="H54" s="154">
        <f t="shared" si="11"/>
        <v>1468463.1489751581</v>
      </c>
    </row>
    <row r="55" spans="1:12" x14ac:dyDescent="0.2">
      <c r="A55" s="151">
        <f t="shared" si="0"/>
        <v>54</v>
      </c>
      <c r="B55" s="152">
        <v>9909000</v>
      </c>
      <c r="C55" s="152" t="s">
        <v>121</v>
      </c>
      <c r="E55" s="154">
        <v>710.34</v>
      </c>
      <c r="F55" s="148">
        <v>592</v>
      </c>
      <c r="H55" s="148">
        <f>+F55+G55</f>
        <v>592</v>
      </c>
    </row>
    <row r="56" spans="1:12" x14ac:dyDescent="0.2">
      <c r="A56" s="151">
        <f t="shared" si="0"/>
        <v>55</v>
      </c>
      <c r="B56" s="152"/>
      <c r="C56" s="152" t="s">
        <v>61</v>
      </c>
      <c r="E56" s="154">
        <f>+E55</f>
        <v>710.34</v>
      </c>
      <c r="F56" s="154">
        <f t="shared" ref="F56:H56" si="12">+F55</f>
        <v>592</v>
      </c>
      <c r="G56" s="154">
        <f t="shared" si="12"/>
        <v>0</v>
      </c>
      <c r="H56" s="154">
        <f t="shared" si="12"/>
        <v>592</v>
      </c>
    </row>
    <row r="57" spans="1:12" x14ac:dyDescent="0.2">
      <c r="A57" s="151">
        <f t="shared" si="0"/>
        <v>56</v>
      </c>
      <c r="B57" s="152">
        <v>9912000</v>
      </c>
      <c r="C57" s="152" t="s">
        <v>122</v>
      </c>
      <c r="E57" s="154">
        <v>536.77</v>
      </c>
      <c r="F57" s="148">
        <v>553</v>
      </c>
      <c r="H57" s="148">
        <f>+F57+G57</f>
        <v>553</v>
      </c>
    </row>
    <row r="58" spans="1:12" x14ac:dyDescent="0.2">
      <c r="A58" s="151">
        <f t="shared" si="0"/>
        <v>57</v>
      </c>
      <c r="B58" s="152"/>
      <c r="C58" s="152" t="s">
        <v>62</v>
      </c>
      <c r="E58" s="154">
        <f>+E57</f>
        <v>536.77</v>
      </c>
      <c r="F58" s="154">
        <f t="shared" ref="F58:H58" si="13">+F57</f>
        <v>553</v>
      </c>
      <c r="G58" s="154">
        <f t="shared" si="13"/>
        <v>0</v>
      </c>
      <c r="H58" s="154">
        <f t="shared" si="13"/>
        <v>553</v>
      </c>
    </row>
    <row r="59" spans="1:12" x14ac:dyDescent="0.2">
      <c r="A59" s="151">
        <f t="shared" si="0"/>
        <v>58</v>
      </c>
      <c r="B59" s="243">
        <v>9920000</v>
      </c>
      <c r="C59" s="155" t="s">
        <v>123</v>
      </c>
      <c r="D59" s="156"/>
      <c r="E59" s="157">
        <v>2170523.46</v>
      </c>
      <c r="F59" s="158">
        <v>2195735.8246401511</v>
      </c>
      <c r="G59" s="158">
        <f>+'Tab 56 - Sched C-4 Acct Bal #2'!D57</f>
        <v>-59370</v>
      </c>
      <c r="H59" s="158">
        <f t="shared" ref="H59:H69" si="14">+F59+G59</f>
        <v>2136365.8246401511</v>
      </c>
      <c r="I59" s="161" t="s">
        <v>237</v>
      </c>
    </row>
    <row r="60" spans="1:12" x14ac:dyDescent="0.2">
      <c r="A60" s="151">
        <f t="shared" si="0"/>
        <v>59</v>
      </c>
      <c r="B60" s="152">
        <v>9921000</v>
      </c>
      <c r="C60" s="152" t="s">
        <v>124</v>
      </c>
      <c r="E60" s="154">
        <v>1285126.32</v>
      </c>
      <c r="F60" s="148">
        <f>1516190-88</f>
        <v>1516102</v>
      </c>
      <c r="G60" s="148">
        <f>+'Tab 56 - Sched C-4 Acct Bal #2'!D58</f>
        <v>0</v>
      </c>
      <c r="H60" s="148">
        <f t="shared" si="14"/>
        <v>1516102</v>
      </c>
    </row>
    <row r="61" spans="1:12" x14ac:dyDescent="0.2">
      <c r="A61" s="151">
        <f t="shared" si="0"/>
        <v>60</v>
      </c>
      <c r="B61" s="152">
        <v>9922000</v>
      </c>
      <c r="C61" s="152" t="s">
        <v>125</v>
      </c>
      <c r="E61" s="154">
        <v>-1640138</v>
      </c>
      <c r="F61" s="148">
        <v>-1930381</v>
      </c>
      <c r="G61" s="148">
        <f>+'Tab 56 - Sched C-4 Acct Bal #2'!D59</f>
        <v>0</v>
      </c>
      <c r="H61" s="148">
        <f t="shared" si="14"/>
        <v>-1930381</v>
      </c>
    </row>
    <row r="62" spans="1:12" x14ac:dyDescent="0.2">
      <c r="A62" s="151">
        <f t="shared" si="0"/>
        <v>61</v>
      </c>
      <c r="B62" s="152">
        <v>9923000</v>
      </c>
      <c r="C62" s="152" t="s">
        <v>126</v>
      </c>
      <c r="E62" s="154">
        <v>1360381.93</v>
      </c>
      <c r="F62" s="148">
        <v>1316913</v>
      </c>
      <c r="G62" s="148">
        <f>+'Tab 56 - Sched C-4 Acct Bal #2'!D60</f>
        <v>0</v>
      </c>
      <c r="H62" s="148">
        <f t="shared" si="14"/>
        <v>1316913</v>
      </c>
    </row>
    <row r="63" spans="1:12" x14ac:dyDescent="0.2">
      <c r="A63" s="151">
        <f t="shared" si="0"/>
        <v>62</v>
      </c>
      <c r="B63" s="152">
        <v>9924000</v>
      </c>
      <c r="C63" s="152" t="s">
        <v>127</v>
      </c>
      <c r="E63" s="154">
        <v>218191.78000000009</v>
      </c>
      <c r="F63" s="148">
        <v>256870</v>
      </c>
      <c r="G63" s="148">
        <f>+'Tab 56 - Sched C-4 Acct Bal #2'!D61</f>
        <v>0</v>
      </c>
      <c r="H63" s="148">
        <f t="shared" si="14"/>
        <v>256870</v>
      </c>
      <c r="K63" s="174"/>
      <c r="L63" s="174"/>
    </row>
    <row r="64" spans="1:12" x14ac:dyDescent="0.2">
      <c r="A64" s="151">
        <f t="shared" si="0"/>
        <v>63</v>
      </c>
      <c r="B64" s="152">
        <v>9925000</v>
      </c>
      <c r="C64" s="152" t="s">
        <v>128</v>
      </c>
      <c r="E64" s="154">
        <v>1315222.6600000001</v>
      </c>
      <c r="F64" s="148">
        <v>1093498</v>
      </c>
      <c r="G64" s="148">
        <f>+'Tab 56 - Sched C-4 Acct Bal #2'!D62</f>
        <v>0</v>
      </c>
      <c r="H64" s="148">
        <f t="shared" si="14"/>
        <v>1093498</v>
      </c>
    </row>
    <row r="65" spans="1:9" x14ac:dyDescent="0.2">
      <c r="A65" s="151">
        <f t="shared" si="0"/>
        <v>64</v>
      </c>
      <c r="B65" s="243">
        <v>9926000</v>
      </c>
      <c r="C65" s="155" t="s">
        <v>129</v>
      </c>
      <c r="D65" s="156"/>
      <c r="E65" s="157">
        <v>2129358.66</v>
      </c>
      <c r="F65" s="158">
        <v>3048240.8620000002</v>
      </c>
      <c r="G65" s="158">
        <f>+'Tab 56 - Sched C-4 Acct Bal #2'!D63</f>
        <v>-615450</v>
      </c>
      <c r="H65" s="158">
        <f t="shared" si="14"/>
        <v>2432790.8620000002</v>
      </c>
      <c r="I65" s="161" t="s">
        <v>238</v>
      </c>
    </row>
    <row r="66" spans="1:9" x14ac:dyDescent="0.2">
      <c r="A66" s="151">
        <f t="shared" si="0"/>
        <v>65</v>
      </c>
      <c r="B66" s="152">
        <v>9928000</v>
      </c>
      <c r="C66" s="152" t="s">
        <v>130</v>
      </c>
      <c r="E66" s="154">
        <v>187152.69</v>
      </c>
      <c r="F66" s="148">
        <v>199612</v>
      </c>
      <c r="G66" s="148">
        <f>+'Tab 56 - Sched C-4 Acct Bal #2'!D64</f>
        <v>0</v>
      </c>
      <c r="H66" s="148">
        <f t="shared" si="14"/>
        <v>199612</v>
      </c>
    </row>
    <row r="67" spans="1:9" x14ac:dyDescent="0.2">
      <c r="A67" s="151">
        <f t="shared" si="0"/>
        <v>66</v>
      </c>
      <c r="B67" s="152">
        <v>9930100</v>
      </c>
      <c r="C67" s="152" t="s">
        <v>131</v>
      </c>
      <c r="E67" s="154">
        <v>21145.040000000001</v>
      </c>
      <c r="F67" s="148">
        <v>0</v>
      </c>
      <c r="G67" s="148">
        <f>+'Tab 56 - Sched C-4 Acct Bal #2'!D65</f>
        <v>0</v>
      </c>
      <c r="H67" s="148">
        <f t="shared" si="14"/>
        <v>0</v>
      </c>
    </row>
    <row r="68" spans="1:9" ht="24" x14ac:dyDescent="0.2">
      <c r="A68" s="151">
        <f t="shared" ref="A68:A113" si="15">1+A67</f>
        <v>67</v>
      </c>
      <c r="B68" s="243">
        <v>9930200</v>
      </c>
      <c r="C68" s="155" t="s">
        <v>132</v>
      </c>
      <c r="D68" s="156"/>
      <c r="E68" s="157">
        <v>98082.829999999987</v>
      </c>
      <c r="F68" s="158">
        <v>111482</v>
      </c>
      <c r="G68" s="158">
        <f>+'Tab 56 - Sched C-4 Acct Bal #2'!D66</f>
        <v>-187699</v>
      </c>
      <c r="H68" s="158">
        <f t="shared" si="14"/>
        <v>-76217</v>
      </c>
      <c r="I68" s="161" t="s">
        <v>239</v>
      </c>
    </row>
    <row r="69" spans="1:9" x14ac:dyDescent="0.2">
      <c r="A69" s="151">
        <f t="shared" si="15"/>
        <v>68</v>
      </c>
      <c r="B69" s="152">
        <v>9931000</v>
      </c>
      <c r="C69" s="152" t="s">
        <v>133</v>
      </c>
      <c r="E69" s="154">
        <v>3688.88</v>
      </c>
      <c r="F69" s="148">
        <v>7828</v>
      </c>
      <c r="G69" s="148">
        <f>+'Tab 56 - Sched C-4 Acct Bal #2'!D67</f>
        <v>0</v>
      </c>
      <c r="H69" s="148">
        <f t="shared" si="14"/>
        <v>7828</v>
      </c>
    </row>
    <row r="70" spans="1:9" x14ac:dyDescent="0.2">
      <c r="A70" s="151">
        <f t="shared" si="15"/>
        <v>69</v>
      </c>
      <c r="B70" s="152"/>
      <c r="C70" s="152" t="s">
        <v>63</v>
      </c>
      <c r="E70" s="154">
        <f>SUM(E59:E69)</f>
        <v>7148736.2500000009</v>
      </c>
      <c r="F70" s="154">
        <f t="shared" ref="F70:H70" si="16">SUM(F59:F69)</f>
        <v>7815900.6866401508</v>
      </c>
      <c r="G70" s="154">
        <f t="shared" si="16"/>
        <v>-862519</v>
      </c>
      <c r="H70" s="154">
        <f t="shared" si="16"/>
        <v>6953381.6866401508</v>
      </c>
    </row>
    <row r="71" spans="1:9" x14ac:dyDescent="0.2">
      <c r="A71" s="151">
        <f t="shared" si="15"/>
        <v>70</v>
      </c>
      <c r="B71" s="152"/>
      <c r="C71" s="152" t="s">
        <v>64</v>
      </c>
      <c r="E71" s="174">
        <f>+E70+E58+E56+E54+E50+E42+E38+E29</f>
        <v>27718620.530000001</v>
      </c>
      <c r="F71" s="174">
        <f>+F70+F58+F56+F54+F50+F42+F38+F29</f>
        <v>31297014.492306203</v>
      </c>
      <c r="G71" s="174">
        <f>+G70+G58+G56+G54+G50+G42+G38+G29</f>
        <v>-862519</v>
      </c>
      <c r="H71" s="174">
        <f>+H70+H58+H56+H54+H50+H42+H38+H29</f>
        <v>30434495.492306203</v>
      </c>
    </row>
    <row r="72" spans="1:9" x14ac:dyDescent="0.2">
      <c r="A72" s="151">
        <f t="shared" si="15"/>
        <v>71</v>
      </c>
      <c r="B72" s="152"/>
      <c r="C72" s="152" t="s">
        <v>65</v>
      </c>
      <c r="E72" s="154"/>
      <c r="F72" s="148">
        <v>0</v>
      </c>
      <c r="H72" s="148">
        <f>+E72+F72</f>
        <v>0</v>
      </c>
    </row>
    <row r="73" spans="1:9" x14ac:dyDescent="0.2">
      <c r="A73" s="151">
        <f t="shared" si="15"/>
        <v>72</v>
      </c>
      <c r="B73" s="152"/>
      <c r="C73" s="152" t="s">
        <v>66</v>
      </c>
      <c r="E73" s="154"/>
      <c r="F73" s="148">
        <v>0</v>
      </c>
      <c r="H73" s="148">
        <f>+E73+F73</f>
        <v>0</v>
      </c>
    </row>
    <row r="74" spans="1:9" x14ac:dyDescent="0.2">
      <c r="A74" s="151">
        <f t="shared" si="15"/>
        <v>73</v>
      </c>
      <c r="B74" s="152">
        <v>9764000</v>
      </c>
      <c r="C74" s="152" t="s">
        <v>134</v>
      </c>
      <c r="E74" s="154">
        <v>252.48</v>
      </c>
      <c r="F74" s="148">
        <v>1075</v>
      </c>
      <c r="H74" s="148">
        <f>+F74+G74</f>
        <v>1075</v>
      </c>
    </row>
    <row r="75" spans="1:9" x14ac:dyDescent="0.2">
      <c r="A75" s="151">
        <f t="shared" si="15"/>
        <v>74</v>
      </c>
      <c r="B75" s="152">
        <v>9765000</v>
      </c>
      <c r="C75" s="152" t="s">
        <v>135</v>
      </c>
      <c r="E75" s="154">
        <v>33528.379999999997</v>
      </c>
      <c r="F75" s="148">
        <v>37030.001376240827</v>
      </c>
      <c r="H75" s="148">
        <f>+F75+G75</f>
        <v>37030.001376240827</v>
      </c>
    </row>
    <row r="76" spans="1:9" x14ac:dyDescent="0.2">
      <c r="A76" s="151">
        <f t="shared" si="15"/>
        <v>75</v>
      </c>
      <c r="B76" s="152"/>
      <c r="C76" s="152" t="s">
        <v>67</v>
      </c>
      <c r="E76" s="154">
        <f>+E74+E75</f>
        <v>33780.86</v>
      </c>
      <c r="F76" s="154">
        <f t="shared" ref="F76:H76" si="17">+F74+F75</f>
        <v>38105.001376240827</v>
      </c>
      <c r="G76" s="154">
        <f t="shared" si="17"/>
        <v>0</v>
      </c>
      <c r="H76" s="154">
        <f t="shared" si="17"/>
        <v>38105.001376240827</v>
      </c>
    </row>
    <row r="77" spans="1:9" x14ac:dyDescent="0.2">
      <c r="A77" s="151">
        <f t="shared" si="15"/>
        <v>76</v>
      </c>
      <c r="B77" s="152"/>
      <c r="C77" s="152" t="s">
        <v>68</v>
      </c>
      <c r="E77" s="154">
        <v>33780.86</v>
      </c>
      <c r="F77" s="148">
        <v>38105.001376240827</v>
      </c>
      <c r="H77" s="148">
        <f>+H76</f>
        <v>38105.001376240827</v>
      </c>
    </row>
    <row r="78" spans="1:9" x14ac:dyDescent="0.2">
      <c r="A78" s="151">
        <f t="shared" si="15"/>
        <v>77</v>
      </c>
      <c r="B78" s="152"/>
      <c r="C78" s="152" t="s">
        <v>69</v>
      </c>
      <c r="E78" s="154">
        <v>33780.86</v>
      </c>
      <c r="F78" s="154">
        <f t="shared" ref="F78:H78" si="18">+F77</f>
        <v>38105.001376240827</v>
      </c>
      <c r="G78" s="154">
        <f t="shared" si="18"/>
        <v>0</v>
      </c>
      <c r="H78" s="154">
        <f t="shared" si="18"/>
        <v>38105.001376240827</v>
      </c>
    </row>
    <row r="79" spans="1:9" x14ac:dyDescent="0.2">
      <c r="A79" s="151">
        <f t="shared" si="15"/>
        <v>78</v>
      </c>
      <c r="B79" s="152"/>
      <c r="C79" s="152" t="s">
        <v>70</v>
      </c>
      <c r="E79" s="154"/>
      <c r="F79" s="148">
        <v>0</v>
      </c>
      <c r="H79" s="148">
        <f>+E79+F79</f>
        <v>0</v>
      </c>
    </row>
    <row r="80" spans="1:9" x14ac:dyDescent="0.2">
      <c r="A80" s="151">
        <f t="shared" si="15"/>
        <v>79</v>
      </c>
      <c r="B80" s="152">
        <v>9831000</v>
      </c>
      <c r="C80" s="152" t="s">
        <v>136</v>
      </c>
      <c r="E80" s="154">
        <v>12452.42</v>
      </c>
      <c r="F80" s="148">
        <v>2525</v>
      </c>
      <c r="H80" s="148">
        <f t="shared" ref="H80:H84" si="19">+F80+G80</f>
        <v>2525</v>
      </c>
    </row>
    <row r="81" spans="1:8" x14ac:dyDescent="0.2">
      <c r="A81" s="151">
        <f t="shared" si="15"/>
        <v>80</v>
      </c>
      <c r="B81" s="152">
        <v>9832000</v>
      </c>
      <c r="C81" s="152" t="s">
        <v>137</v>
      </c>
      <c r="E81" s="154">
        <v>74470.819999999992</v>
      </c>
      <c r="F81" s="148">
        <v>14796.051718481087</v>
      </c>
      <c r="H81" s="148">
        <f t="shared" si="19"/>
        <v>14796.051718481087</v>
      </c>
    </row>
    <row r="82" spans="1:8" x14ac:dyDescent="0.2">
      <c r="A82" s="151">
        <f t="shared" si="15"/>
        <v>81</v>
      </c>
      <c r="B82" s="152">
        <v>9834000</v>
      </c>
      <c r="C82" s="152" t="s">
        <v>138</v>
      </c>
      <c r="E82" s="154">
        <v>19889.510000000002</v>
      </c>
      <c r="F82" s="148">
        <v>8819</v>
      </c>
      <c r="H82" s="148">
        <f t="shared" si="19"/>
        <v>8819</v>
      </c>
    </row>
    <row r="83" spans="1:8" x14ac:dyDescent="0.2">
      <c r="A83" s="151">
        <f t="shared" si="15"/>
        <v>82</v>
      </c>
      <c r="B83" s="152">
        <v>9835000</v>
      </c>
      <c r="C83" s="152" t="s">
        <v>139</v>
      </c>
      <c r="E83" s="154">
        <v>0</v>
      </c>
      <c r="F83" s="148">
        <v>189</v>
      </c>
      <c r="H83" s="148">
        <f t="shared" si="19"/>
        <v>189</v>
      </c>
    </row>
    <row r="84" spans="1:8" x14ac:dyDescent="0.2">
      <c r="A84" s="151">
        <f t="shared" si="15"/>
        <v>83</v>
      </c>
      <c r="B84" s="152">
        <v>9837000</v>
      </c>
      <c r="C84" s="152" t="s">
        <v>140</v>
      </c>
      <c r="E84" s="154">
        <v>4738.54</v>
      </c>
      <c r="F84" s="148">
        <v>444</v>
      </c>
      <c r="H84" s="148">
        <f t="shared" si="19"/>
        <v>444</v>
      </c>
    </row>
    <row r="85" spans="1:8" x14ac:dyDescent="0.2">
      <c r="A85" s="151">
        <f t="shared" si="15"/>
        <v>84</v>
      </c>
      <c r="B85" s="152"/>
      <c r="C85" s="152" t="s">
        <v>71</v>
      </c>
      <c r="E85" s="154">
        <f>SUM(E80:E84)</f>
        <v>111551.29</v>
      </c>
      <c r="F85" s="154">
        <f t="shared" ref="F85:H85" si="20">SUM(F80:F84)</f>
        <v>26773.051718481089</v>
      </c>
      <c r="G85" s="154">
        <f t="shared" si="20"/>
        <v>0</v>
      </c>
      <c r="H85" s="154">
        <f t="shared" si="20"/>
        <v>26773.051718481089</v>
      </c>
    </row>
    <row r="86" spans="1:8" x14ac:dyDescent="0.2">
      <c r="A86" s="151">
        <f t="shared" si="15"/>
        <v>85</v>
      </c>
      <c r="B86" s="152"/>
      <c r="C86" s="152" t="s">
        <v>72</v>
      </c>
      <c r="E86" s="154">
        <f>+E85</f>
        <v>111551.29</v>
      </c>
      <c r="F86" s="154">
        <f t="shared" ref="F86:H86" si="21">+F85</f>
        <v>26773.051718481089</v>
      </c>
      <c r="G86" s="154">
        <f t="shared" si="21"/>
        <v>0</v>
      </c>
      <c r="H86" s="154">
        <f t="shared" si="21"/>
        <v>26773.051718481089</v>
      </c>
    </row>
    <row r="87" spans="1:8" x14ac:dyDescent="0.2">
      <c r="A87" s="151">
        <f t="shared" si="15"/>
        <v>86</v>
      </c>
      <c r="B87" s="152">
        <v>9863000</v>
      </c>
      <c r="C87" s="152" t="s">
        <v>141</v>
      </c>
      <c r="E87" s="154">
        <v>-52751.920000000006</v>
      </c>
      <c r="F87" s="148">
        <v>-80962</v>
      </c>
      <c r="H87" s="148">
        <f>+F87+G87</f>
        <v>-80962</v>
      </c>
    </row>
    <row r="88" spans="1:8" x14ac:dyDescent="0.2">
      <c r="A88" s="151">
        <f t="shared" si="15"/>
        <v>87</v>
      </c>
      <c r="B88" s="152"/>
      <c r="C88" s="152" t="s">
        <v>73</v>
      </c>
      <c r="E88" s="154">
        <f>+E87</f>
        <v>-52751.920000000006</v>
      </c>
      <c r="F88" s="154">
        <f t="shared" ref="F88:H88" si="22">+F87</f>
        <v>-80962</v>
      </c>
      <c r="G88" s="154">
        <f t="shared" si="22"/>
        <v>0</v>
      </c>
      <c r="H88" s="154">
        <f t="shared" si="22"/>
        <v>-80962</v>
      </c>
    </row>
    <row r="89" spans="1:8" x14ac:dyDescent="0.2">
      <c r="A89" s="151">
        <f t="shared" si="15"/>
        <v>88</v>
      </c>
      <c r="B89" s="152">
        <v>9885000</v>
      </c>
      <c r="C89" s="152" t="s">
        <v>142</v>
      </c>
      <c r="E89" s="154">
        <v>74398.949999999983</v>
      </c>
      <c r="F89" s="148">
        <v>107158.17424278907</v>
      </c>
      <c r="H89" s="148">
        <f t="shared" ref="H89:H95" si="23">+F89+G89</f>
        <v>107158.17424278907</v>
      </c>
    </row>
    <row r="90" spans="1:8" x14ac:dyDescent="0.2">
      <c r="A90" s="151">
        <f t="shared" si="15"/>
        <v>89</v>
      </c>
      <c r="B90" s="152">
        <v>9886000</v>
      </c>
      <c r="C90" s="152" t="s">
        <v>143</v>
      </c>
      <c r="E90" s="154">
        <v>43731.73000000001</v>
      </c>
      <c r="F90" s="148">
        <v>33078</v>
      </c>
      <c r="H90" s="148">
        <f t="shared" si="23"/>
        <v>33078</v>
      </c>
    </row>
    <row r="91" spans="1:8" x14ac:dyDescent="0.2">
      <c r="A91" s="151">
        <f t="shared" si="15"/>
        <v>90</v>
      </c>
      <c r="B91" s="152">
        <v>9887000</v>
      </c>
      <c r="C91" s="152" t="s">
        <v>144</v>
      </c>
      <c r="E91" s="154">
        <v>63478.100000000006</v>
      </c>
      <c r="F91" s="148">
        <v>-65395</v>
      </c>
      <c r="H91" s="148">
        <f t="shared" si="23"/>
        <v>-65395</v>
      </c>
    </row>
    <row r="92" spans="1:8" x14ac:dyDescent="0.2">
      <c r="A92" s="151">
        <f t="shared" si="15"/>
        <v>91</v>
      </c>
      <c r="B92" s="152">
        <v>9889000</v>
      </c>
      <c r="C92" s="152" t="s">
        <v>145</v>
      </c>
      <c r="E92" s="154">
        <v>1790.3899999999999</v>
      </c>
      <c r="F92" s="148">
        <v>5</v>
      </c>
      <c r="H92" s="148">
        <f t="shared" si="23"/>
        <v>5</v>
      </c>
    </row>
    <row r="93" spans="1:8" x14ac:dyDescent="0.2">
      <c r="A93" s="151">
        <f t="shared" si="15"/>
        <v>92</v>
      </c>
      <c r="B93" s="152">
        <v>9892000</v>
      </c>
      <c r="C93" s="152" t="s">
        <v>146</v>
      </c>
      <c r="E93" s="154">
        <v>51703.979999999996</v>
      </c>
      <c r="F93" s="148">
        <v>50454</v>
      </c>
      <c r="H93" s="148">
        <f t="shared" si="23"/>
        <v>50454</v>
      </c>
    </row>
    <row r="94" spans="1:8" x14ac:dyDescent="0.2">
      <c r="A94" s="151">
        <f t="shared" si="15"/>
        <v>93</v>
      </c>
      <c r="B94" s="152">
        <v>9893000</v>
      </c>
      <c r="C94" s="152" t="s">
        <v>147</v>
      </c>
      <c r="E94" s="154">
        <v>164196.93000000002</v>
      </c>
      <c r="F94" s="148">
        <v>177602</v>
      </c>
      <c r="H94" s="148">
        <f t="shared" si="23"/>
        <v>177602</v>
      </c>
    </row>
    <row r="95" spans="1:8" x14ac:dyDescent="0.2">
      <c r="A95" s="151">
        <f t="shared" si="15"/>
        <v>94</v>
      </c>
      <c r="B95" s="152">
        <v>9894000</v>
      </c>
      <c r="C95" s="152" t="s">
        <v>148</v>
      </c>
      <c r="E95" s="154">
        <v>220437.17000000004</v>
      </c>
      <c r="F95" s="148">
        <v>188033</v>
      </c>
      <c r="H95" s="148">
        <f t="shared" si="23"/>
        <v>188033</v>
      </c>
    </row>
    <row r="96" spans="1:8" x14ac:dyDescent="0.2">
      <c r="A96" s="151">
        <f t="shared" si="15"/>
        <v>95</v>
      </c>
      <c r="B96" s="152"/>
      <c r="C96" s="152" t="s">
        <v>74</v>
      </c>
      <c r="E96" s="154">
        <f>SUM(E89:E95)</f>
        <v>619737.25000000012</v>
      </c>
      <c r="F96" s="154">
        <f t="shared" ref="F96:H96" si="24">SUM(F89:F95)</f>
        <v>490935.17424278904</v>
      </c>
      <c r="G96" s="154">
        <f t="shared" si="24"/>
        <v>0</v>
      </c>
      <c r="H96" s="154">
        <f t="shared" si="24"/>
        <v>490935.17424278904</v>
      </c>
    </row>
    <row r="97" spans="1:9" x14ac:dyDescent="0.2">
      <c r="A97" s="151">
        <f t="shared" si="15"/>
        <v>96</v>
      </c>
      <c r="B97" s="152">
        <v>9932000</v>
      </c>
      <c r="C97" s="152" t="s">
        <v>149</v>
      </c>
      <c r="E97" s="154">
        <v>48013.37</v>
      </c>
      <c r="F97" s="148">
        <v>56968</v>
      </c>
      <c r="H97" s="148">
        <f>+F97+G97</f>
        <v>56968</v>
      </c>
    </row>
    <row r="98" spans="1:9" x14ac:dyDescent="0.2">
      <c r="A98" s="151">
        <f t="shared" si="15"/>
        <v>97</v>
      </c>
      <c r="B98" s="152"/>
      <c r="C98" s="152" t="s">
        <v>75</v>
      </c>
      <c r="E98" s="154">
        <f>+E97</f>
        <v>48013.37</v>
      </c>
      <c r="F98" s="154">
        <f t="shared" ref="F98:H98" si="25">+F97</f>
        <v>56968</v>
      </c>
      <c r="G98" s="154">
        <f t="shared" si="25"/>
        <v>0</v>
      </c>
      <c r="H98" s="154">
        <f t="shared" si="25"/>
        <v>56968</v>
      </c>
    </row>
    <row r="99" spans="1:9" x14ac:dyDescent="0.2">
      <c r="A99" s="151">
        <f t="shared" si="15"/>
        <v>98</v>
      </c>
      <c r="B99" s="152"/>
      <c r="C99" s="152" t="s">
        <v>76</v>
      </c>
      <c r="E99" s="148">
        <f>+E98+E96+E88+E86+E78</f>
        <v>760330.85000000009</v>
      </c>
      <c r="F99" s="148">
        <f t="shared" ref="F99:H99" si="26">+F98+F96+F88+F86+F78</f>
        <v>531819.22733751102</v>
      </c>
      <c r="G99" s="148">
        <f t="shared" si="26"/>
        <v>0</v>
      </c>
      <c r="H99" s="148">
        <f t="shared" si="26"/>
        <v>531819.22733751102</v>
      </c>
    </row>
    <row r="100" spans="1:9" x14ac:dyDescent="0.2">
      <c r="A100" s="151">
        <f t="shared" si="15"/>
        <v>99</v>
      </c>
      <c r="B100" s="152"/>
      <c r="C100" s="152" t="s">
        <v>77</v>
      </c>
      <c r="E100" s="154">
        <f>+E99+E71</f>
        <v>28478951.380000003</v>
      </c>
      <c r="F100" s="154">
        <f t="shared" ref="F100:H100" si="27">+F99+F71</f>
        <v>31828833.719643712</v>
      </c>
      <c r="G100" s="154">
        <f t="shared" si="27"/>
        <v>-862519</v>
      </c>
      <c r="H100" s="154">
        <f t="shared" si="27"/>
        <v>30966314.719643712</v>
      </c>
    </row>
    <row r="101" spans="1:9" x14ac:dyDescent="0.2">
      <c r="A101" s="151">
        <f t="shared" si="15"/>
        <v>100</v>
      </c>
      <c r="B101" s="152">
        <v>9403000</v>
      </c>
      <c r="C101" s="152" t="s">
        <v>150</v>
      </c>
      <c r="E101" s="154">
        <v>7802957.9100000011</v>
      </c>
      <c r="F101" s="148">
        <v>9473252</v>
      </c>
      <c r="H101" s="148">
        <f>+F101+G101</f>
        <v>9473252</v>
      </c>
    </row>
    <row r="102" spans="1:9" x14ac:dyDescent="0.2">
      <c r="A102" s="151">
        <f t="shared" si="15"/>
        <v>101</v>
      </c>
      <c r="B102" s="152"/>
      <c r="C102" s="152" t="s">
        <v>78</v>
      </c>
      <c r="E102" s="154">
        <f>+E101</f>
        <v>7802957.9100000011</v>
      </c>
      <c r="F102" s="154">
        <f t="shared" ref="F102:H102" si="28">+F101</f>
        <v>9473252</v>
      </c>
      <c r="G102" s="154">
        <f t="shared" si="28"/>
        <v>0</v>
      </c>
      <c r="H102" s="154">
        <f t="shared" si="28"/>
        <v>9473252</v>
      </c>
    </row>
    <row r="103" spans="1:9" x14ac:dyDescent="0.2">
      <c r="A103" s="151">
        <f t="shared" si="15"/>
        <v>102</v>
      </c>
      <c r="B103" s="152">
        <v>9404000</v>
      </c>
      <c r="C103" s="152" t="s">
        <v>151</v>
      </c>
      <c r="E103" s="154">
        <v>396934.83</v>
      </c>
      <c r="F103" s="148">
        <v>413993</v>
      </c>
      <c r="H103" s="148">
        <f t="shared" ref="H103:H104" si="29">+F103+G103</f>
        <v>413993</v>
      </c>
    </row>
    <row r="104" spans="1:9" x14ac:dyDescent="0.2">
      <c r="A104" s="151">
        <f t="shared" si="15"/>
        <v>103</v>
      </c>
      <c r="B104" s="152">
        <v>9404200</v>
      </c>
      <c r="C104" s="152" t="s">
        <v>152</v>
      </c>
      <c r="E104" s="154">
        <v>15917.330000000004</v>
      </c>
      <c r="F104" s="148">
        <v>15785</v>
      </c>
      <c r="H104" s="148">
        <f t="shared" si="29"/>
        <v>15785</v>
      </c>
    </row>
    <row r="105" spans="1:9" x14ac:dyDescent="0.2">
      <c r="A105" s="151">
        <f t="shared" si="15"/>
        <v>104</v>
      </c>
      <c r="B105" s="152"/>
      <c r="C105" s="152" t="s">
        <v>79</v>
      </c>
      <c r="E105" s="154">
        <f>+E103+E104</f>
        <v>412852.16000000003</v>
      </c>
      <c r="F105" s="154">
        <f t="shared" ref="F105:H105" si="30">+F103+F104</f>
        <v>429778</v>
      </c>
      <c r="G105" s="154">
        <f t="shared" si="30"/>
        <v>0</v>
      </c>
      <c r="H105" s="154">
        <f t="shared" si="30"/>
        <v>429778</v>
      </c>
    </row>
    <row r="106" spans="1:9" x14ac:dyDescent="0.2">
      <c r="A106" s="151">
        <f t="shared" si="15"/>
        <v>105</v>
      </c>
      <c r="B106" s="152">
        <v>9408100</v>
      </c>
      <c r="C106" s="152" t="s">
        <v>153</v>
      </c>
      <c r="E106" s="154">
        <v>3396236.1399999997</v>
      </c>
      <c r="F106" s="148">
        <f>3893351.25600802+0.75</f>
        <v>3893352.0060080201</v>
      </c>
      <c r="H106" s="148">
        <f>+F106+G106</f>
        <v>3893352.0060080201</v>
      </c>
    </row>
    <row r="107" spans="1:9" x14ac:dyDescent="0.2">
      <c r="A107" s="151">
        <f t="shared" si="15"/>
        <v>106</v>
      </c>
      <c r="B107" s="152"/>
      <c r="C107" s="152" t="s">
        <v>80</v>
      </c>
      <c r="E107" s="154">
        <f>+E106</f>
        <v>3396236.1399999997</v>
      </c>
      <c r="F107" s="154">
        <f t="shared" ref="F107:H107" si="31">+F106</f>
        <v>3893352.0060080201</v>
      </c>
      <c r="G107" s="154">
        <f t="shared" si="31"/>
        <v>0</v>
      </c>
      <c r="H107" s="154">
        <f t="shared" si="31"/>
        <v>3893352.0060080201</v>
      </c>
    </row>
    <row r="108" spans="1:9" x14ac:dyDescent="0.2">
      <c r="A108" s="151">
        <f t="shared" si="15"/>
        <v>107</v>
      </c>
      <c r="B108" s="155">
        <v>9409100</v>
      </c>
      <c r="C108" s="155" t="s">
        <v>158</v>
      </c>
      <c r="D108" s="156"/>
      <c r="E108" s="157">
        <v>2247939</v>
      </c>
      <c r="F108" s="158">
        <f>233349-0.4</f>
        <v>233348.6</v>
      </c>
      <c r="G108" s="157">
        <f>+'Tab 56 - Sched C-3 By Acct'!I108+'Tab 56 - Sched C-3 By Acct'!G108</f>
        <v>1296091.1595229981</v>
      </c>
      <c r="H108" s="158">
        <f>+G108+F108</f>
        <v>1529439.7595229982</v>
      </c>
      <c r="I108" s="161" t="s">
        <v>240</v>
      </c>
    </row>
    <row r="109" spans="1:9" x14ac:dyDescent="0.2">
      <c r="A109" s="151">
        <f t="shared" si="15"/>
        <v>108</v>
      </c>
      <c r="B109" s="152"/>
      <c r="C109" s="152" t="s">
        <v>81</v>
      </c>
      <c r="E109" s="154">
        <f>+E108</f>
        <v>2247939</v>
      </c>
      <c r="F109" s="154">
        <f t="shared" ref="F109" si="32">+F108</f>
        <v>233348.6</v>
      </c>
      <c r="G109" s="154">
        <f t="shared" ref="G109" si="33">+G108</f>
        <v>1296091.1595229981</v>
      </c>
      <c r="H109" s="154">
        <f t="shared" ref="H109" si="34">+H108</f>
        <v>1529439.7595229982</v>
      </c>
    </row>
    <row r="110" spans="1:9" x14ac:dyDescent="0.2">
      <c r="A110" s="151">
        <f t="shared" si="15"/>
        <v>109</v>
      </c>
      <c r="B110" s="152">
        <v>9410100</v>
      </c>
      <c r="C110" s="152" t="s">
        <v>159</v>
      </c>
      <c r="E110" s="154">
        <v>-1037393</v>
      </c>
      <c r="F110" s="148">
        <v>0</v>
      </c>
      <c r="H110" s="148">
        <f>+F110+G110</f>
        <v>0</v>
      </c>
    </row>
    <row r="111" spans="1:9" x14ac:dyDescent="0.2">
      <c r="A111" s="151">
        <f t="shared" si="15"/>
        <v>110</v>
      </c>
      <c r="B111" s="152"/>
      <c r="C111" s="152" t="s">
        <v>82</v>
      </c>
      <c r="E111" s="154">
        <f>+E110</f>
        <v>-1037393</v>
      </c>
      <c r="F111" s="154">
        <f t="shared" ref="F111:H111" si="35">+F110</f>
        <v>0</v>
      </c>
      <c r="G111" s="154">
        <f t="shared" si="35"/>
        <v>0</v>
      </c>
      <c r="H111" s="154">
        <f t="shared" si="35"/>
        <v>0</v>
      </c>
    </row>
    <row r="112" spans="1:9" x14ac:dyDescent="0.2">
      <c r="A112" s="151">
        <f t="shared" si="15"/>
        <v>111</v>
      </c>
      <c r="B112" s="152"/>
      <c r="C112" s="152" t="s">
        <v>83</v>
      </c>
      <c r="E112" s="154">
        <f>+E111+E109+E107+E105+E102+E100</f>
        <v>41301543.590000004</v>
      </c>
      <c r="F112" s="154">
        <f t="shared" ref="F112:H112" si="36">+F111+F109+F107+F105+F102+F100</f>
        <v>45858564.325651735</v>
      </c>
      <c r="G112" s="154">
        <f>+G111+G108+G107+G105+G102+G100</f>
        <v>433572.15952299815</v>
      </c>
      <c r="H112" s="154">
        <f t="shared" si="36"/>
        <v>46292136.48517473</v>
      </c>
    </row>
    <row r="113" spans="1:8" x14ac:dyDescent="0.2">
      <c r="A113" s="151">
        <f t="shared" si="15"/>
        <v>112</v>
      </c>
      <c r="B113" s="152"/>
      <c r="C113" s="152" t="s">
        <v>84</v>
      </c>
      <c r="E113" s="154">
        <f>+E16+E112</f>
        <v>-6099545.8699999899</v>
      </c>
      <c r="F113" s="154">
        <f>+F16+F112</f>
        <v>-3455737.6723763719</v>
      </c>
      <c r="G113" s="154">
        <f>+G16+G112</f>
        <v>-6990498.0904770019</v>
      </c>
      <c r="H113" s="154">
        <f>+H16+H112</f>
        <v>-10446235.762853377</v>
      </c>
    </row>
  </sheetData>
  <pageMargins left="0.75" right="0.75" top="1.54" bottom="1" header="0.5" footer="0.5"/>
  <pageSetup scale="89" fitToHeight="0" orientation="landscape" verticalDpi="1200" r:id="rId1"/>
  <headerFooter alignWithMargins="0">
    <oddHeader xml:space="preserve">&amp;C&amp;"Times New Roman,Regular"Delta Natural Gas Company, Inc.
Adjustments By Account
Forecasted Test Period 12 ME 12/31/22
Base Period 12 ME 8/31/21&amp;R&amp;"Times New Roman,Regular"Tab 57 - Schedule D-1
Page &amp;P of &amp;N
Witness:  John B. Brown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N69"/>
  <sheetViews>
    <sheetView tabSelected="1" topLeftCell="A55" zoomScaleNormal="100" workbookViewId="0">
      <selection activeCell="P74" sqref="P74"/>
    </sheetView>
  </sheetViews>
  <sheetFormatPr defaultColWidth="9.140625" defaultRowHeight="12" x14ac:dyDescent="0.2"/>
  <cols>
    <col min="1" max="1" width="2.42578125" style="244" customWidth="1"/>
    <col min="2" max="2" width="23.28515625" style="244" customWidth="1"/>
    <col min="3" max="3" width="2.28515625" style="244" customWidth="1"/>
    <col min="4" max="4" width="10.5703125" style="244" bestFit="1" customWidth="1"/>
    <col min="5" max="6" width="8.28515625" style="162" bestFit="1" customWidth="1"/>
    <col min="7" max="7" width="7.7109375" style="162" bestFit="1" customWidth="1"/>
    <col min="8" max="9" width="8.28515625" style="162" customWidth="1"/>
    <col min="10" max="10" width="8.140625" style="162" bestFit="1" customWidth="1"/>
    <col min="11" max="11" width="7.5703125" style="162" customWidth="1"/>
    <col min="12" max="12" width="9.7109375" style="162" customWidth="1"/>
    <col min="13" max="13" width="9.85546875" style="162" bestFit="1" customWidth="1"/>
    <col min="14" max="14" width="10.42578125" style="244" bestFit="1" customWidth="1"/>
    <col min="15" max="15" width="12.28515625" style="162" bestFit="1" customWidth="1"/>
    <col min="16" max="16" width="11.5703125" style="162" bestFit="1" customWidth="1"/>
    <col min="17" max="16384" width="9.140625" style="162"/>
  </cols>
  <sheetData>
    <row r="1" spans="1:14" x14ac:dyDescent="0.2">
      <c r="A1" s="171"/>
      <c r="B1" s="171"/>
      <c r="C1" s="171"/>
      <c r="D1" s="171"/>
      <c r="E1" s="164" t="s">
        <v>241</v>
      </c>
      <c r="F1" s="164" t="s">
        <v>242</v>
      </c>
      <c r="G1" s="164" t="s">
        <v>243</v>
      </c>
      <c r="H1" s="164" t="s">
        <v>244</v>
      </c>
      <c r="I1" s="164" t="s">
        <v>245</v>
      </c>
      <c r="J1" s="164" t="s">
        <v>246</v>
      </c>
      <c r="K1" s="164" t="s">
        <v>247</v>
      </c>
      <c r="L1" s="164" t="s">
        <v>248</v>
      </c>
      <c r="M1" s="163"/>
      <c r="N1" s="171"/>
    </row>
    <row r="2" spans="1:14" s="246" customFormat="1" ht="71.25" x14ac:dyDescent="0.35">
      <c r="A2" s="245"/>
      <c r="B2" s="245"/>
      <c r="C2" s="245"/>
      <c r="D2" s="172" t="s">
        <v>249</v>
      </c>
      <c r="E2" s="165" t="s">
        <v>250</v>
      </c>
      <c r="F2" s="165" t="s">
        <v>251</v>
      </c>
      <c r="G2" s="165" t="s">
        <v>252</v>
      </c>
      <c r="H2" s="165" t="s">
        <v>253</v>
      </c>
      <c r="I2" s="165" t="s">
        <v>254</v>
      </c>
      <c r="J2" s="165" t="s">
        <v>255</v>
      </c>
      <c r="K2" s="165" t="s">
        <v>256</v>
      </c>
      <c r="L2" s="165" t="s">
        <v>257</v>
      </c>
      <c r="M2" s="165" t="s">
        <v>258</v>
      </c>
      <c r="N2" s="172" t="s">
        <v>259</v>
      </c>
    </row>
    <row r="3" spans="1:14" x14ac:dyDescent="0.2">
      <c r="A3" s="171" t="s">
        <v>29</v>
      </c>
      <c r="B3" s="171"/>
      <c r="C3" s="171"/>
      <c r="D3" s="171">
        <v>-58449471</v>
      </c>
      <c r="E3" s="163">
        <v>383604</v>
      </c>
      <c r="F3" s="163">
        <v>241514</v>
      </c>
      <c r="G3" s="163">
        <v>60303</v>
      </c>
      <c r="H3" s="163">
        <v>279837</v>
      </c>
      <c r="I3" s="163">
        <v>2226</v>
      </c>
      <c r="J3" s="163">
        <v>13551</v>
      </c>
      <c r="K3" s="163">
        <v>-91414</v>
      </c>
      <c r="L3" s="163">
        <f>-197644+1027568-8446-0.4</f>
        <v>821477.6</v>
      </c>
      <c r="M3" s="163">
        <f>SUM(E3:L3)</f>
        <v>1711098.6</v>
      </c>
      <c r="N3" s="171">
        <f>+M3+D3</f>
        <v>-56738372.399999999</v>
      </c>
    </row>
    <row r="4" spans="1:14" ht="14.25" x14ac:dyDescent="0.35">
      <c r="A4" s="171" t="s">
        <v>260</v>
      </c>
      <c r="B4" s="171"/>
      <c r="C4" s="171"/>
      <c r="D4" s="173">
        <v>15821884</v>
      </c>
      <c r="E4" s="166">
        <v>0</v>
      </c>
      <c r="F4" s="166">
        <v>0</v>
      </c>
      <c r="G4" s="166">
        <v>0</v>
      </c>
      <c r="H4" s="166">
        <v>0</v>
      </c>
      <c r="I4" s="166">
        <v>0</v>
      </c>
      <c r="J4" s="166">
        <v>0</v>
      </c>
      <c r="K4" s="166">
        <v>0</v>
      </c>
      <c r="L4" s="166">
        <v>0</v>
      </c>
      <c r="M4" s="166">
        <f>SUM(E4:L4)</f>
        <v>0</v>
      </c>
      <c r="N4" s="173">
        <f>+M4+D4</f>
        <v>15821884</v>
      </c>
    </row>
    <row r="5" spans="1:14" x14ac:dyDescent="0.2">
      <c r="A5" s="171"/>
      <c r="B5" s="171" t="s">
        <v>261</v>
      </c>
      <c r="C5" s="171"/>
      <c r="D5" s="171">
        <f>+D3+D4</f>
        <v>-42627587</v>
      </c>
      <c r="E5" s="163">
        <f t="shared" ref="E5:N5" si="0">+E3+E4</f>
        <v>383604</v>
      </c>
      <c r="F5" s="163">
        <f t="shared" si="0"/>
        <v>241514</v>
      </c>
      <c r="G5" s="163">
        <f t="shared" si="0"/>
        <v>60303</v>
      </c>
      <c r="H5" s="163">
        <f t="shared" si="0"/>
        <v>279837</v>
      </c>
      <c r="I5" s="163">
        <f t="shared" si="0"/>
        <v>2226</v>
      </c>
      <c r="J5" s="163">
        <f t="shared" si="0"/>
        <v>13551</v>
      </c>
      <c r="K5" s="163">
        <f t="shared" si="0"/>
        <v>-91414</v>
      </c>
      <c r="L5" s="163">
        <f t="shared" si="0"/>
        <v>821477.6</v>
      </c>
      <c r="M5" s="163">
        <f t="shared" si="0"/>
        <v>1711098.6</v>
      </c>
      <c r="N5" s="171">
        <f t="shared" si="0"/>
        <v>-40916488.399999999</v>
      </c>
    </row>
    <row r="6" spans="1:14" x14ac:dyDescent="0.2">
      <c r="A6" s="171"/>
      <c r="B6" s="171"/>
      <c r="C6" s="171"/>
      <c r="D6" s="171"/>
      <c r="E6" s="163"/>
      <c r="F6" s="163"/>
      <c r="G6" s="163"/>
      <c r="H6" s="163"/>
      <c r="I6" s="163"/>
      <c r="J6" s="163"/>
      <c r="K6" s="163"/>
      <c r="L6" s="163"/>
      <c r="M6" s="163">
        <f t="shared" ref="M6:M14" si="1">SUM(E6:L6)</f>
        <v>0</v>
      </c>
      <c r="N6" s="171"/>
    </row>
    <row r="7" spans="1:14" x14ac:dyDescent="0.2">
      <c r="A7" s="171" t="s">
        <v>262</v>
      </c>
      <c r="B7" s="171"/>
      <c r="C7" s="171"/>
      <c r="D7" s="171">
        <v>16006950</v>
      </c>
      <c r="E7" s="163">
        <v>-377671</v>
      </c>
      <c r="F7" s="163">
        <v>-237779</v>
      </c>
      <c r="G7" s="163">
        <v>-59370</v>
      </c>
      <c r="H7" s="163">
        <v>-275508</v>
      </c>
      <c r="I7" s="163">
        <v>-2191</v>
      </c>
      <c r="J7" s="163">
        <v>0</v>
      </c>
      <c r="K7" s="163">
        <v>90000</v>
      </c>
      <c r="L7" s="163">
        <v>0</v>
      </c>
      <c r="M7" s="163">
        <f t="shared" si="1"/>
        <v>-862519</v>
      </c>
      <c r="N7" s="171">
        <f>+M7+D7</f>
        <v>15144431</v>
      </c>
    </row>
    <row r="8" spans="1:14" x14ac:dyDescent="0.2">
      <c r="A8" s="171"/>
      <c r="B8" s="171"/>
      <c r="C8" s="171"/>
      <c r="D8" s="171"/>
      <c r="E8" s="163"/>
      <c r="F8" s="163"/>
      <c r="G8" s="163"/>
      <c r="H8" s="163"/>
      <c r="I8" s="163"/>
      <c r="J8" s="163"/>
      <c r="K8" s="163"/>
      <c r="L8" s="163"/>
      <c r="M8" s="163">
        <f t="shared" si="1"/>
        <v>0</v>
      </c>
      <c r="N8" s="171"/>
    </row>
    <row r="9" spans="1:14" x14ac:dyDescent="0.2">
      <c r="A9" s="171" t="s">
        <v>263</v>
      </c>
      <c r="B9" s="171"/>
      <c r="C9" s="171"/>
      <c r="D9" s="171">
        <v>9903030</v>
      </c>
      <c r="E9" s="163"/>
      <c r="F9" s="163"/>
      <c r="G9" s="163"/>
      <c r="H9" s="163"/>
      <c r="I9" s="163"/>
      <c r="J9" s="163"/>
      <c r="K9" s="163">
        <v>0</v>
      </c>
      <c r="L9" s="163"/>
      <c r="M9" s="163">
        <f t="shared" si="1"/>
        <v>0</v>
      </c>
      <c r="N9" s="171">
        <f>+M9+D9</f>
        <v>9903030</v>
      </c>
    </row>
    <row r="10" spans="1:14" x14ac:dyDescent="0.2">
      <c r="A10" s="171"/>
      <c r="B10" s="171"/>
      <c r="C10" s="171"/>
      <c r="D10" s="171"/>
      <c r="E10" s="163"/>
      <c r="F10" s="163"/>
      <c r="G10" s="163"/>
      <c r="H10" s="163"/>
      <c r="I10" s="163"/>
      <c r="J10" s="163"/>
      <c r="K10" s="163"/>
      <c r="L10" s="163"/>
      <c r="M10" s="163">
        <f t="shared" si="1"/>
        <v>0</v>
      </c>
      <c r="N10" s="171"/>
    </row>
    <row r="11" spans="1:14" x14ac:dyDescent="0.2">
      <c r="A11" s="171" t="s">
        <v>264</v>
      </c>
      <c r="B11" s="171"/>
      <c r="C11" s="171"/>
      <c r="D11" s="171">
        <f>3893352-0.4</f>
        <v>3893351.6</v>
      </c>
      <c r="E11" s="163"/>
      <c r="F11" s="163"/>
      <c r="G11" s="163"/>
      <c r="H11" s="163"/>
      <c r="I11" s="163"/>
      <c r="J11" s="163">
        <v>0</v>
      </c>
      <c r="K11" s="163">
        <v>0</v>
      </c>
      <c r="L11" s="163"/>
      <c r="M11" s="163">
        <f t="shared" si="1"/>
        <v>0</v>
      </c>
      <c r="N11" s="171">
        <f>+M11+D11</f>
        <v>3893351.6</v>
      </c>
    </row>
    <row r="12" spans="1:14" x14ac:dyDescent="0.2">
      <c r="A12" s="171"/>
      <c r="B12" s="171"/>
      <c r="C12" s="171"/>
      <c r="D12" s="171"/>
      <c r="E12" s="163"/>
      <c r="F12" s="163"/>
      <c r="G12" s="163"/>
      <c r="H12" s="163"/>
      <c r="I12" s="163"/>
      <c r="J12" s="247"/>
      <c r="K12" s="163"/>
      <c r="L12" s="163"/>
      <c r="M12" s="163">
        <f t="shared" si="1"/>
        <v>0</v>
      </c>
      <c r="N12" s="248"/>
    </row>
    <row r="13" spans="1:14" x14ac:dyDescent="0.2">
      <c r="A13" s="171"/>
      <c r="B13" s="171"/>
      <c r="C13" s="171"/>
      <c r="D13" s="171"/>
      <c r="E13" s="163"/>
      <c r="F13" s="163"/>
      <c r="G13" s="163"/>
      <c r="H13" s="163"/>
      <c r="I13" s="163"/>
      <c r="J13" s="163"/>
      <c r="K13" s="163"/>
      <c r="L13" s="163"/>
      <c r="M13" s="163">
        <f t="shared" si="1"/>
        <v>0</v>
      </c>
      <c r="N13" s="171"/>
    </row>
    <row r="14" spans="1:14" ht="14.25" x14ac:dyDescent="0.35">
      <c r="A14" s="171" t="s">
        <v>265</v>
      </c>
      <c r="B14" s="171"/>
      <c r="C14" s="171"/>
      <c r="D14" s="173">
        <v>2753731.2179194493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f t="shared" si="1"/>
        <v>0</v>
      </c>
      <c r="N14" s="173">
        <f>+M14+D14</f>
        <v>2753731.2179194493</v>
      </c>
    </row>
    <row r="15" spans="1:14" x14ac:dyDescent="0.2">
      <c r="A15" s="171"/>
      <c r="B15" s="171"/>
      <c r="C15" s="171"/>
      <c r="D15" s="171"/>
      <c r="E15" s="163"/>
      <c r="F15" s="163"/>
      <c r="G15" s="163"/>
      <c r="H15" s="163"/>
      <c r="I15" s="163"/>
      <c r="J15" s="163"/>
      <c r="K15" s="163"/>
      <c r="L15" s="163"/>
      <c r="M15" s="163"/>
      <c r="N15" s="171"/>
    </row>
    <row r="16" spans="1:14" x14ac:dyDescent="0.2">
      <c r="A16" s="171" t="s">
        <v>266</v>
      </c>
      <c r="B16" s="171"/>
      <c r="C16" s="171"/>
      <c r="D16" s="171">
        <f>SUM(D5:D14)</f>
        <v>-10070524.182080552</v>
      </c>
      <c r="E16" s="163">
        <f t="shared" ref="E16:N16" si="2">SUM(E5:E14)</f>
        <v>5933</v>
      </c>
      <c r="F16" s="163">
        <f t="shared" si="2"/>
        <v>3735</v>
      </c>
      <c r="G16" s="163">
        <f t="shared" si="2"/>
        <v>933</v>
      </c>
      <c r="H16" s="163">
        <f t="shared" si="2"/>
        <v>4329</v>
      </c>
      <c r="I16" s="163">
        <f t="shared" si="2"/>
        <v>35</v>
      </c>
      <c r="J16" s="249">
        <f t="shared" si="2"/>
        <v>13551</v>
      </c>
      <c r="K16" s="163">
        <f t="shared" si="2"/>
        <v>-1414</v>
      </c>
      <c r="L16" s="163">
        <f t="shared" si="2"/>
        <v>821477.6</v>
      </c>
      <c r="M16" s="163">
        <f t="shared" si="2"/>
        <v>848579.60000000009</v>
      </c>
      <c r="N16" s="250">
        <f t="shared" si="2"/>
        <v>-9221944.5820805505</v>
      </c>
    </row>
    <row r="17" spans="1:14" ht="14.25" x14ac:dyDescent="0.35">
      <c r="A17" s="171"/>
      <c r="B17" s="171"/>
      <c r="C17" s="171"/>
      <c r="D17" s="173"/>
      <c r="E17" s="166"/>
      <c r="F17" s="166"/>
      <c r="G17" s="166"/>
      <c r="H17" s="166"/>
      <c r="I17" s="166"/>
      <c r="J17" s="166"/>
      <c r="K17" s="166"/>
      <c r="L17" s="166"/>
      <c r="M17" s="166"/>
      <c r="N17" s="173"/>
    </row>
    <row r="18" spans="1:14" ht="14.25" x14ac:dyDescent="0.35">
      <c r="A18" s="171" t="s">
        <v>227</v>
      </c>
      <c r="B18" s="171"/>
      <c r="C18" s="171"/>
      <c r="D18" s="166">
        <v>2512595</v>
      </c>
      <c r="E18" s="166">
        <v>-1480</v>
      </c>
      <c r="F18" s="166">
        <v>-932</v>
      </c>
      <c r="G18" s="166">
        <v>-233</v>
      </c>
      <c r="H18" s="166">
        <v>-1080</v>
      </c>
      <c r="I18" s="166">
        <v>-9</v>
      </c>
      <c r="J18" s="166">
        <v>-3381</v>
      </c>
      <c r="K18" s="166">
        <v>353</v>
      </c>
      <c r="L18" s="166">
        <f>49312-1034152+8446+1</f>
        <v>-976393</v>
      </c>
      <c r="M18" s="166">
        <f>SUM(E18:L18)</f>
        <v>-983155</v>
      </c>
      <c r="N18" s="166">
        <f>+M18+D18</f>
        <v>1529440</v>
      </c>
    </row>
    <row r="19" spans="1:14" x14ac:dyDescent="0.2">
      <c r="A19" s="171"/>
      <c r="B19" s="171"/>
      <c r="C19" s="171"/>
      <c r="D19" s="171"/>
      <c r="E19" s="163"/>
      <c r="F19" s="163"/>
      <c r="G19" s="163"/>
      <c r="H19" s="163"/>
      <c r="I19" s="163"/>
      <c r="J19" s="163"/>
      <c r="K19" s="163"/>
      <c r="L19" s="163"/>
      <c r="M19" s="163"/>
      <c r="N19" s="171"/>
    </row>
    <row r="20" spans="1:14" x14ac:dyDescent="0.2">
      <c r="A20" s="171" t="s">
        <v>267</v>
      </c>
      <c r="B20" s="171"/>
      <c r="C20" s="171"/>
      <c r="D20" s="171">
        <v>-2753731.2179194493</v>
      </c>
      <c r="E20" s="171">
        <f t="shared" ref="E20:N20" si="3">-E14</f>
        <v>0</v>
      </c>
      <c r="F20" s="171">
        <f t="shared" si="3"/>
        <v>0</v>
      </c>
      <c r="G20" s="171">
        <f t="shared" si="3"/>
        <v>0</v>
      </c>
      <c r="H20" s="171">
        <f t="shared" si="3"/>
        <v>0</v>
      </c>
      <c r="I20" s="171">
        <f t="shared" si="3"/>
        <v>0</v>
      </c>
      <c r="J20" s="171">
        <f t="shared" si="3"/>
        <v>0</v>
      </c>
      <c r="K20" s="171">
        <f t="shared" si="3"/>
        <v>0</v>
      </c>
      <c r="L20" s="171">
        <f t="shared" si="3"/>
        <v>0</v>
      </c>
      <c r="M20" s="171">
        <f t="shared" si="3"/>
        <v>0</v>
      </c>
      <c r="N20" s="171">
        <f t="shared" si="3"/>
        <v>-2753731.2179194493</v>
      </c>
    </row>
    <row r="21" spans="1:14" x14ac:dyDescent="0.2">
      <c r="A21" s="171"/>
      <c r="B21" s="171"/>
      <c r="C21" s="171"/>
      <c r="D21" s="171"/>
      <c r="E21" s="163"/>
      <c r="F21" s="163"/>
      <c r="G21" s="163"/>
      <c r="H21" s="163"/>
      <c r="I21" s="163"/>
      <c r="J21" s="163"/>
      <c r="K21" s="163"/>
      <c r="L21" s="163"/>
      <c r="M21" s="163"/>
      <c r="N21" s="171"/>
    </row>
    <row r="22" spans="1:14" x14ac:dyDescent="0.2">
      <c r="A22" s="171" t="s">
        <v>39</v>
      </c>
      <c r="B22" s="171"/>
      <c r="C22" s="171"/>
      <c r="D22" s="171">
        <f>+D16+D18+D20</f>
        <v>-10311660.400000002</v>
      </c>
      <c r="E22" s="171">
        <f t="shared" ref="E22:N22" si="4">SUM(E16:E20)</f>
        <v>4453</v>
      </c>
      <c r="F22" s="171">
        <f t="shared" si="4"/>
        <v>2803</v>
      </c>
      <c r="G22" s="171">
        <f t="shared" si="4"/>
        <v>700</v>
      </c>
      <c r="H22" s="171">
        <f t="shared" si="4"/>
        <v>3249</v>
      </c>
      <c r="I22" s="171">
        <f t="shared" si="4"/>
        <v>26</v>
      </c>
      <c r="J22" s="171">
        <f t="shared" si="4"/>
        <v>10170</v>
      </c>
      <c r="K22" s="171">
        <f t="shared" si="4"/>
        <v>-1061</v>
      </c>
      <c r="L22" s="171">
        <f t="shared" si="4"/>
        <v>-154915.40000000002</v>
      </c>
      <c r="M22" s="171">
        <f t="shared" si="4"/>
        <v>-134575.39999999991</v>
      </c>
      <c r="N22" s="171">
        <f t="shared" si="4"/>
        <v>-10446235.800000001</v>
      </c>
    </row>
    <row r="23" spans="1:14" x14ac:dyDescent="0.2">
      <c r="A23" s="171"/>
      <c r="B23" s="171"/>
      <c r="C23" s="171"/>
      <c r="D23" s="171"/>
      <c r="E23" s="163"/>
      <c r="F23" s="163"/>
      <c r="G23" s="163"/>
      <c r="H23" s="163"/>
      <c r="I23" s="163"/>
      <c r="J23" s="163"/>
      <c r="K23" s="163"/>
      <c r="L23" s="163"/>
      <c r="M23" s="163"/>
      <c r="N23" s="171"/>
    </row>
    <row r="24" spans="1:14" x14ac:dyDescent="0.2">
      <c r="B24" s="301" t="s">
        <v>268</v>
      </c>
    </row>
    <row r="25" spans="1:14" x14ac:dyDescent="0.2">
      <c r="B25" s="282" t="s">
        <v>241</v>
      </c>
      <c r="D25" s="300" t="s">
        <v>269</v>
      </c>
      <c r="E25" s="300"/>
      <c r="F25" s="300"/>
      <c r="G25" s="300"/>
      <c r="H25" s="300"/>
      <c r="I25" s="300"/>
      <c r="J25" s="300"/>
      <c r="K25" s="300"/>
      <c r="L25" s="300"/>
      <c r="M25" s="300"/>
      <c r="N25" s="300"/>
    </row>
    <row r="26" spans="1:14" x14ac:dyDescent="0.2">
      <c r="B26" s="282" t="s">
        <v>242</v>
      </c>
      <c r="D26" s="300" t="s">
        <v>270</v>
      </c>
      <c r="E26" s="300"/>
      <c r="F26" s="300"/>
      <c r="G26" s="300"/>
      <c r="H26" s="300"/>
      <c r="I26" s="300"/>
      <c r="J26" s="300"/>
      <c r="K26" s="300"/>
      <c r="L26" s="300"/>
      <c r="M26" s="300"/>
      <c r="N26" s="300"/>
    </row>
    <row r="27" spans="1:14" ht="22.5" customHeight="1" x14ac:dyDescent="0.2">
      <c r="B27" s="283" t="s">
        <v>243</v>
      </c>
      <c r="D27" s="303" t="s">
        <v>271</v>
      </c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spans="1:14" x14ac:dyDescent="0.2">
      <c r="B28" s="282" t="s">
        <v>244</v>
      </c>
      <c r="D28" s="300" t="s">
        <v>272</v>
      </c>
      <c r="E28" s="300"/>
      <c r="F28" s="300"/>
      <c r="G28" s="300"/>
      <c r="H28" s="300"/>
      <c r="I28" s="300"/>
      <c r="J28" s="300"/>
      <c r="K28" s="300"/>
      <c r="L28" s="300"/>
      <c r="M28" s="300"/>
      <c r="N28" s="300"/>
    </row>
    <row r="29" spans="1:14" x14ac:dyDescent="0.2">
      <c r="B29" s="282" t="s">
        <v>245</v>
      </c>
      <c r="D29" s="300" t="s">
        <v>273</v>
      </c>
      <c r="E29" s="300"/>
      <c r="F29" s="300"/>
      <c r="G29" s="300"/>
      <c r="H29" s="300"/>
      <c r="I29" s="300"/>
      <c r="J29" s="300"/>
      <c r="K29" s="300"/>
      <c r="L29" s="300"/>
      <c r="M29" s="300"/>
      <c r="N29" s="300"/>
    </row>
    <row r="30" spans="1:14" x14ac:dyDescent="0.2">
      <c r="B30" s="282" t="s">
        <v>246</v>
      </c>
      <c r="D30" s="300" t="s">
        <v>274</v>
      </c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14" x14ac:dyDescent="0.2">
      <c r="B31" s="282" t="s">
        <v>247</v>
      </c>
      <c r="D31" s="300" t="s">
        <v>275</v>
      </c>
      <c r="E31" s="300"/>
      <c r="F31" s="300"/>
      <c r="G31" s="300"/>
      <c r="H31" s="300"/>
      <c r="I31" s="300"/>
      <c r="J31" s="300"/>
      <c r="K31" s="300"/>
      <c r="L31" s="300"/>
      <c r="M31" s="300"/>
      <c r="N31" s="300"/>
    </row>
    <row r="32" spans="1:14" ht="26.25" customHeight="1" x14ac:dyDescent="0.2">
      <c r="B32" s="283" t="s">
        <v>248</v>
      </c>
      <c r="D32" s="303" t="s">
        <v>276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D33" s="162"/>
      <c r="N33" s="162"/>
    </row>
    <row r="34" spans="1:14" x14ac:dyDescent="0.2">
      <c r="A34" s="244" t="s">
        <v>277</v>
      </c>
      <c r="D34" s="162"/>
      <c r="N34" s="162"/>
    </row>
    <row r="35" spans="1:14" x14ac:dyDescent="0.2">
      <c r="D35" s="162"/>
      <c r="N35" s="162"/>
    </row>
    <row r="36" spans="1:14" ht="12.75" x14ac:dyDescent="0.2">
      <c r="B36" s="284"/>
      <c r="C36" s="162"/>
      <c r="D36" s="299"/>
      <c r="E36" s="284"/>
      <c r="F36" s="285"/>
      <c r="N36" s="162"/>
    </row>
    <row r="37" spans="1:14" ht="12.75" x14ac:dyDescent="0.2">
      <c r="B37" s="292"/>
      <c r="C37" s="162"/>
      <c r="D37" s="299"/>
      <c r="E37" s="284"/>
      <c r="J37" s="305" t="s">
        <v>278</v>
      </c>
      <c r="K37" s="305"/>
      <c r="M37" s="290" t="s">
        <v>279</v>
      </c>
      <c r="N37" s="162"/>
    </row>
    <row r="38" spans="1:14" ht="12.75" x14ac:dyDescent="0.2">
      <c r="B38" s="298" t="s">
        <v>280</v>
      </c>
      <c r="C38" s="162"/>
      <c r="D38" s="162"/>
      <c r="E38" s="304" t="s">
        <v>281</v>
      </c>
      <c r="F38" s="304"/>
      <c r="G38" s="304"/>
      <c r="H38" s="304"/>
      <c r="J38" s="304" t="s">
        <v>282</v>
      </c>
      <c r="K38" s="304"/>
      <c r="M38" s="294" t="s">
        <v>283</v>
      </c>
      <c r="N38" s="162"/>
    </row>
    <row r="39" spans="1:14" ht="12.75" x14ac:dyDescent="0.2">
      <c r="B39" s="289" t="s">
        <v>284</v>
      </c>
      <c r="C39" s="162"/>
      <c r="D39" s="162"/>
      <c r="E39" s="287" t="s">
        <v>285</v>
      </c>
      <c r="J39" s="284" t="s">
        <v>286</v>
      </c>
      <c r="M39" s="285">
        <v>123000</v>
      </c>
    </row>
    <row r="40" spans="1:14" ht="12.75" x14ac:dyDescent="0.2">
      <c r="B40" s="289"/>
      <c r="C40" s="162"/>
      <c r="D40" s="162"/>
      <c r="E40" s="287"/>
      <c r="J40" s="284"/>
      <c r="M40" s="285"/>
    </row>
    <row r="41" spans="1:14" ht="12.75" x14ac:dyDescent="0.2">
      <c r="B41" s="289" t="s">
        <v>287</v>
      </c>
      <c r="C41" s="162"/>
      <c r="D41" s="162"/>
      <c r="E41" s="288" t="s">
        <v>288</v>
      </c>
      <c r="J41" s="284" t="s">
        <v>289</v>
      </c>
      <c r="M41" s="285">
        <v>15000</v>
      </c>
    </row>
    <row r="42" spans="1:14" ht="12.75" x14ac:dyDescent="0.2">
      <c r="B42" s="289" t="s">
        <v>290</v>
      </c>
      <c r="C42" s="162"/>
      <c r="D42" s="162"/>
      <c r="E42" s="288"/>
      <c r="J42" s="284"/>
      <c r="M42" s="285"/>
    </row>
    <row r="43" spans="1:14" ht="12.75" x14ac:dyDescent="0.2">
      <c r="B43" s="289"/>
      <c r="C43" s="162"/>
      <c r="D43" s="162"/>
      <c r="E43" s="288"/>
      <c r="J43" s="284"/>
      <c r="M43" s="285"/>
    </row>
    <row r="44" spans="1:14" ht="12.75" x14ac:dyDescent="0.2">
      <c r="B44" s="289" t="s">
        <v>291</v>
      </c>
      <c r="E44" s="288" t="s">
        <v>292</v>
      </c>
      <c r="J44" s="284" t="s">
        <v>293</v>
      </c>
      <c r="M44" s="285">
        <v>125000</v>
      </c>
    </row>
    <row r="45" spans="1:14" ht="12.75" x14ac:dyDescent="0.2">
      <c r="B45" s="291" t="s">
        <v>294</v>
      </c>
      <c r="E45" s="289"/>
      <c r="J45" s="284"/>
      <c r="M45" s="285"/>
    </row>
    <row r="46" spans="1:14" ht="12.75" x14ac:dyDescent="0.2">
      <c r="B46" s="289" t="s">
        <v>295</v>
      </c>
      <c r="E46" s="287"/>
      <c r="J46" s="284"/>
      <c r="M46" s="285"/>
    </row>
    <row r="47" spans="1:14" ht="12.75" x14ac:dyDescent="0.2">
      <c r="B47" s="289" t="s">
        <v>296</v>
      </c>
      <c r="E47" s="287"/>
      <c r="J47" s="284"/>
      <c r="M47" s="285"/>
    </row>
    <row r="48" spans="1:14" ht="12.75" x14ac:dyDescent="0.2">
      <c r="B48" s="289" t="s">
        <v>297</v>
      </c>
      <c r="E48" s="287"/>
      <c r="J48" s="284"/>
      <c r="M48" s="285"/>
    </row>
    <row r="49" spans="2:13" ht="12.75" x14ac:dyDescent="0.2">
      <c r="B49" s="289"/>
      <c r="E49" s="287"/>
      <c r="J49" s="284"/>
      <c r="M49" s="285"/>
    </row>
    <row r="50" spans="2:13" ht="12.75" x14ac:dyDescent="0.2">
      <c r="B50" s="289" t="s">
        <v>298</v>
      </c>
      <c r="E50" s="287" t="s">
        <v>299</v>
      </c>
      <c r="J50" s="284" t="s">
        <v>300</v>
      </c>
      <c r="M50" s="285">
        <v>91000</v>
      </c>
    </row>
    <row r="51" spans="2:13" ht="12.75" x14ac:dyDescent="0.2">
      <c r="B51" s="289"/>
      <c r="E51" s="287"/>
      <c r="J51" s="284"/>
      <c r="M51" s="285"/>
    </row>
    <row r="52" spans="2:13" ht="12.75" x14ac:dyDescent="0.2">
      <c r="B52" s="289" t="s">
        <v>301</v>
      </c>
      <c r="E52" s="287" t="s">
        <v>302</v>
      </c>
      <c r="J52" s="284" t="s">
        <v>303</v>
      </c>
      <c r="M52" s="285">
        <v>349000</v>
      </c>
    </row>
    <row r="53" spans="2:13" ht="12.75" x14ac:dyDescent="0.2">
      <c r="B53" s="289"/>
      <c r="E53" s="287"/>
      <c r="J53" s="284"/>
      <c r="M53" s="285"/>
    </row>
    <row r="54" spans="2:13" ht="12.75" x14ac:dyDescent="0.2">
      <c r="B54" s="289" t="s">
        <v>304</v>
      </c>
      <c r="E54" s="289" t="s">
        <v>305</v>
      </c>
      <c r="J54" s="284" t="s">
        <v>306</v>
      </c>
      <c r="M54" s="285">
        <v>52000</v>
      </c>
    </row>
    <row r="55" spans="2:13" ht="12.75" x14ac:dyDescent="0.2">
      <c r="B55" s="289"/>
      <c r="E55" s="289"/>
      <c r="J55" s="284"/>
      <c r="M55" s="285"/>
    </row>
    <row r="56" spans="2:13" ht="12.75" x14ac:dyDescent="0.2">
      <c r="B56" s="289" t="s">
        <v>307</v>
      </c>
      <c r="E56" s="289"/>
      <c r="J56" s="284"/>
      <c r="M56" s="285">
        <v>15000</v>
      </c>
    </row>
    <row r="57" spans="2:13" ht="12.75" x14ac:dyDescent="0.2">
      <c r="B57" s="289"/>
      <c r="E57" s="289"/>
      <c r="J57" s="284"/>
      <c r="M57" s="285"/>
    </row>
    <row r="58" spans="2:13" ht="12.75" x14ac:dyDescent="0.2">
      <c r="B58" s="289" t="s">
        <v>308</v>
      </c>
      <c r="E58" s="289"/>
      <c r="J58" s="284"/>
      <c r="M58" s="285"/>
    </row>
    <row r="59" spans="2:13" ht="12.75" x14ac:dyDescent="0.2">
      <c r="B59" s="289" t="s">
        <v>309</v>
      </c>
      <c r="E59" s="289"/>
      <c r="J59" s="284"/>
      <c r="M59" s="285"/>
    </row>
    <row r="60" spans="2:13" ht="12.75" x14ac:dyDescent="0.2">
      <c r="B60" s="289" t="s">
        <v>310</v>
      </c>
      <c r="E60" s="289" t="s">
        <v>311</v>
      </c>
      <c r="J60" s="284" t="s">
        <v>312</v>
      </c>
      <c r="M60" s="293">
        <v>130000</v>
      </c>
    </row>
    <row r="61" spans="2:13" ht="12.75" x14ac:dyDescent="0.2">
      <c r="B61" s="289" t="s">
        <v>313</v>
      </c>
      <c r="E61" s="284"/>
      <c r="H61" s="289"/>
      <c r="K61" s="284"/>
      <c r="M61" s="285"/>
    </row>
    <row r="62" spans="2:13" ht="12.75" x14ac:dyDescent="0.2">
      <c r="B62" s="289"/>
      <c r="E62" s="286"/>
      <c r="H62" s="289"/>
      <c r="K62" s="284"/>
      <c r="M62" s="285"/>
    </row>
    <row r="63" spans="2:13" ht="12.75" x14ac:dyDescent="0.2">
      <c r="B63" s="289" t="s">
        <v>314</v>
      </c>
      <c r="E63" s="284"/>
      <c r="H63" s="287"/>
      <c r="K63" s="284"/>
      <c r="M63" s="295">
        <f>SUM(M39:M60)</f>
        <v>900000</v>
      </c>
    </row>
    <row r="64" spans="2:13" ht="12.75" x14ac:dyDescent="0.2">
      <c r="B64" s="289"/>
      <c r="E64" s="284"/>
      <c r="H64" s="289"/>
      <c r="K64" s="284"/>
      <c r="M64" s="285"/>
    </row>
    <row r="65" spans="2:13" ht="12.75" x14ac:dyDescent="0.2">
      <c r="B65" s="289" t="s">
        <v>315</v>
      </c>
      <c r="E65" s="284"/>
      <c r="H65" s="289"/>
      <c r="K65" s="284"/>
      <c r="M65" s="293">
        <v>3</v>
      </c>
    </row>
    <row r="66" spans="2:13" ht="12.75" x14ac:dyDescent="0.2">
      <c r="B66" s="289"/>
      <c r="E66" s="286"/>
      <c r="H66" s="289"/>
      <c r="K66" s="284"/>
      <c r="M66" s="285"/>
    </row>
    <row r="67" spans="2:13" ht="12.75" x14ac:dyDescent="0.2">
      <c r="B67" s="289" t="s">
        <v>316</v>
      </c>
      <c r="E67" s="284"/>
      <c r="H67" s="289"/>
      <c r="K67" s="284"/>
      <c r="M67" s="295">
        <f>+M63/M65</f>
        <v>300000</v>
      </c>
    </row>
    <row r="68" spans="2:13" x14ac:dyDescent="0.2">
      <c r="B68" s="244" t="s">
        <v>317</v>
      </c>
      <c r="E68" s="244"/>
      <c r="H68" s="244"/>
      <c r="M68" s="296">
        <v>210000</v>
      </c>
    </row>
    <row r="69" spans="2:13" x14ac:dyDescent="0.2">
      <c r="B69" s="244" t="s">
        <v>318</v>
      </c>
      <c r="H69" s="244"/>
      <c r="M69" s="297">
        <f>+M67-M68</f>
        <v>90000</v>
      </c>
    </row>
  </sheetData>
  <mergeCells count="5">
    <mergeCell ref="D27:N27"/>
    <mergeCell ref="D32:N32"/>
    <mergeCell ref="E38:H38"/>
    <mergeCell ref="J37:K37"/>
    <mergeCell ref="J38:K38"/>
  </mergeCells>
  <pageMargins left="0.25" right="0.25" top="0.75" bottom="0.75" header="0.3" footer="0.3"/>
  <pageSetup fitToHeight="0" orientation="landscape" r:id="rId1"/>
  <headerFooter>
    <oddHeader>&amp;CAdjustments Summary
Forecast Test Period 12 ME 12/31/22&amp;RTab 57 - Schedule D-2
Page &amp;P of &amp;N</oddHead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Tab 54 - Sched A Overall </vt:lpstr>
      <vt:lpstr>Tab 56 - Sched C-1 Summary</vt:lpstr>
      <vt:lpstr>Tab 56 - Sched C-2 Inc Stmnt</vt:lpstr>
      <vt:lpstr>Tab 56 - Sched C-3 By Acct</vt:lpstr>
      <vt:lpstr>Tab 56 - Sched C-4 Acct Bal #1</vt:lpstr>
      <vt:lpstr>Tab 56 - Sched C-4 Acct Bal #2</vt:lpstr>
      <vt:lpstr>Tab 56 - Sched C-4 Acct Bal #3</vt:lpstr>
      <vt:lpstr>Tab 57 - Sched D-1 Adj by Act</vt:lpstr>
      <vt:lpstr>Tab 57 - Sched D-2 Adjustments</vt:lpstr>
      <vt:lpstr>Op Revenue</vt:lpstr>
      <vt:lpstr>Prime Group Revenue Calc</vt:lpstr>
      <vt:lpstr>Gas Cost</vt:lpstr>
      <vt:lpstr>Peoples</vt:lpstr>
      <vt:lpstr>'Tab 56 - Sched C-1 Summary'!Print_Area</vt:lpstr>
      <vt:lpstr>'Tab 56 - Sched C-3 By Acct'!Print_Area</vt:lpstr>
      <vt:lpstr>'Tab 57 - Sched D-1 Adj by Act'!Print_Area</vt:lpstr>
      <vt:lpstr>'Tab 57 - Sched D-2 Adjustments'!Print_Area</vt:lpstr>
      <vt:lpstr>'Tab 56 - Sched C-3 By Acct'!Print_Titles</vt:lpstr>
      <vt:lpstr>'Tab 56 - Sched C-4 Acct Bal #3'!Print_Titles</vt:lpstr>
      <vt:lpstr>'Tab 57 - Sched D-1 Adj by Act'!Print_Titles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Brown</dc:creator>
  <cp:keywords/>
  <dc:description/>
  <cp:lastModifiedBy>Stoll Keenon Ogden</cp:lastModifiedBy>
  <cp:revision/>
  <dcterms:created xsi:type="dcterms:W3CDTF">2021-04-21T21:45:22Z</dcterms:created>
  <dcterms:modified xsi:type="dcterms:W3CDTF">2021-10-14T17:24:39Z</dcterms:modified>
  <cp:category/>
  <cp:contentStatus/>
</cp:coreProperties>
</file>