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0680" activeTab="0"/>
  </bookViews>
  <sheets>
    <sheet name="2017COMBINED" sheetId="1" r:id="rId1"/>
    <sheet name="2018COMBINED" sheetId="2" r:id="rId2"/>
    <sheet name="2019COMBINED" sheetId="3" r:id="rId3"/>
    <sheet name="2020COMBINED" sheetId="4" r:id="rId4"/>
    <sheet name="BASEPERIOD" sheetId="5" r:id="rId5"/>
    <sheet name="FORECASTED" sheetId="6" r:id="rId6"/>
  </sheets>
  <definedNames>
    <definedName name="_xlnm.Print_Area" localSheetId="0">'2017COMBINED'!$A$1:$F$34</definedName>
    <definedName name="_xlnm.Print_Area" localSheetId="1">'2018COMBINED'!$A$1:$F$34</definedName>
    <definedName name="_xlnm.Print_Area" localSheetId="2">'2019COMBINED'!$A$1:$F$34</definedName>
    <definedName name="_xlnm.Print_Area" localSheetId="3">'2020COMBINED'!$A$1:$F$34</definedName>
    <definedName name="_xlnm.Print_Area" localSheetId="4">'BASEPERIOD'!$A$1:$F$38</definedName>
    <definedName name="_xlnm.Print_Area" localSheetId="5">'FORECASTED'!$A$1:$F$38</definedName>
  </definedNames>
  <calcPr fullCalcOnLoad="1"/>
</workbook>
</file>

<file path=xl/sharedStrings.xml><?xml version="1.0" encoding="utf-8"?>
<sst xmlns="http://schemas.openxmlformats.org/spreadsheetml/2006/main" count="214" uniqueCount="47">
  <si>
    <t>Regulated:</t>
  </si>
  <si>
    <t>Straight time</t>
  </si>
  <si>
    <t>Overtime</t>
  </si>
  <si>
    <t>Incentives</t>
  </si>
  <si>
    <t>Other Bonuses and Awards (Describe)</t>
  </si>
  <si>
    <t>Holiday</t>
  </si>
  <si>
    <t>Illness and Leave</t>
  </si>
  <si>
    <t>Paid Time Off</t>
  </si>
  <si>
    <t>Severance and Separation Pay</t>
  </si>
  <si>
    <t>Other Regulated (Affiliates)</t>
  </si>
  <si>
    <t>Other Regulated (Describe)</t>
  </si>
  <si>
    <t>Capitalized in Construction Accounts</t>
  </si>
  <si>
    <t>Capitalized in Deferred Accounts</t>
  </si>
  <si>
    <t>Total Regulated Payoll</t>
  </si>
  <si>
    <t>Non-Regulated and Below-the Line:</t>
  </si>
  <si>
    <t>Non-Regulated/Below-the-Line (Describe)</t>
  </si>
  <si>
    <t>Other (Affiliates)</t>
  </si>
  <si>
    <t>Other (Describe)</t>
  </si>
  <si>
    <t>Total Non-Reulated/Below-the Line Payroll</t>
  </si>
  <si>
    <t>Grand Total Payroll</t>
  </si>
  <si>
    <t>Description</t>
  </si>
  <si>
    <t>Payoll</t>
  </si>
  <si>
    <t>Expensed</t>
  </si>
  <si>
    <t>Payroll</t>
  </si>
  <si>
    <t>Capitalized</t>
  </si>
  <si>
    <t>Total</t>
  </si>
  <si>
    <t>Source</t>
  </si>
  <si>
    <t>Document</t>
  </si>
  <si>
    <t>DELTA NATURAL GAS COMPANY, INC.</t>
  </si>
  <si>
    <t>CASE NO. 2021000185</t>
  </si>
  <si>
    <t>Percent Payroll Capitalized   2017</t>
  </si>
  <si>
    <t>Percent Payroll Expensed      2017</t>
  </si>
  <si>
    <t>Percent Payroll Expensed     2018</t>
  </si>
  <si>
    <t>Percent Payroll Capitalized  2018</t>
  </si>
  <si>
    <t>Percent Payroll Expensed      2019</t>
  </si>
  <si>
    <t>Percent Payroll Capitalized   2019</t>
  </si>
  <si>
    <t>Percent Payroll Expensed      2020</t>
  </si>
  <si>
    <t>Percent Payroll Capitalized   2020</t>
  </si>
  <si>
    <t>Percent Payroll Expensed     (Base Period)</t>
  </si>
  <si>
    <t>Percent Payroll Capitalized  (Base Period)</t>
  </si>
  <si>
    <t>Non-Regulated/Below-the-Line (Describe)     *</t>
  </si>
  <si>
    <t xml:space="preserve">  No Below-the-Line expenses included.</t>
  </si>
  <si>
    <t>*Base figures derived from Delta and PKY Regulated Above-the-Line accounts.</t>
  </si>
  <si>
    <t>SECOND ATTORNEY GENERAL DATA REQUEST</t>
  </si>
  <si>
    <t>DATED AUGUST 25, 2021</t>
  </si>
  <si>
    <t>Percent Payroll Expensed     (Forecasted Period)</t>
  </si>
  <si>
    <t>Percent Payroll Capitalized  (Forecasted Period)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</si>
</sst>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Schoolbook"/>
      <family val="1"/>
    </font>
    <font>
      <sz val="10"/>
      <color indexed="8"/>
      <name val="Century Schoolbook"/>
      <family val="1"/>
    </font>
    <font>
      <b/>
      <sz val="11"/>
      <color indexed="8"/>
      <name val="Century Schoolbook"/>
      <family val="1"/>
    </font>
    <font>
      <sz val="10"/>
      <color indexed="8"/>
      <name val="Calibri"/>
      <family val="2"/>
    </font>
    <font>
      <b/>
      <i/>
      <sz val="10"/>
      <color indexed="8"/>
      <name val="Century Schoolbook"/>
      <family val="1"/>
    </font>
    <font>
      <sz val="11"/>
      <color indexed="8"/>
      <name val="Leelawadee UI Semi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0"/>
      <color theme="1"/>
      <name val="Calibri"/>
      <family val="2"/>
    </font>
    <font>
      <b/>
      <i/>
      <sz val="10"/>
      <color theme="1"/>
      <name val="Century Schoolbook"/>
      <family val="1"/>
    </font>
    <font>
      <sz val="11"/>
      <color theme="1"/>
      <name val="Leelawadee UI Semi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12" xfId="0" applyFont="1" applyBorder="1" applyAlignment="1">
      <alignment/>
    </xf>
    <xf numFmtId="37" fontId="45" fillId="0" borderId="12" xfId="0" applyNumberFormat="1" applyFont="1" applyBorder="1" applyAlignment="1">
      <alignment/>
    </xf>
    <xf numFmtId="37" fontId="45" fillId="0" borderId="16" xfId="0" applyNumberFormat="1" applyFont="1" applyBorder="1" applyAlignment="1">
      <alignment/>
    </xf>
    <xf numFmtId="37" fontId="45" fillId="0" borderId="10" xfId="0" applyNumberFormat="1" applyFont="1" applyBorder="1" applyAlignment="1">
      <alignment/>
    </xf>
    <xf numFmtId="37" fontId="45" fillId="0" borderId="17" xfId="0" applyNumberFormat="1" applyFont="1" applyBorder="1" applyAlignment="1">
      <alignment/>
    </xf>
    <xf numFmtId="37" fontId="45" fillId="0" borderId="18" xfId="0" applyNumberFormat="1" applyFont="1" applyBorder="1" applyAlignment="1">
      <alignment/>
    </xf>
    <xf numFmtId="37" fontId="45" fillId="0" borderId="19" xfId="0" applyNumberFormat="1" applyFont="1" applyBorder="1" applyAlignment="1">
      <alignment/>
    </xf>
    <xf numFmtId="37" fontId="45" fillId="0" borderId="13" xfId="0" applyNumberFormat="1" applyFont="1" applyBorder="1" applyAlignment="1">
      <alignment/>
    </xf>
    <xf numFmtId="37" fontId="45" fillId="0" borderId="15" xfId="0" applyNumberFormat="1" applyFont="1" applyBorder="1" applyAlignment="1">
      <alignment/>
    </xf>
    <xf numFmtId="0" fontId="45" fillId="0" borderId="13" xfId="0" applyFont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0" borderId="12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Alignment="1">
      <alignment horizontal="center"/>
    </xf>
    <xf numFmtId="10" fontId="45" fillId="0" borderId="12" xfId="0" applyNumberFormat="1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">
      <selection activeCell="L10" sqref="L10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17"/>
      <c r="B6" s="17"/>
      <c r="C6" s="17"/>
      <c r="D6" s="17"/>
      <c r="E6" s="17"/>
      <c r="F6" s="17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3"/>
      <c r="C11" s="3"/>
      <c r="D11" s="1"/>
      <c r="F11" s="3"/>
    </row>
    <row r="12" spans="1:6" ht="18" customHeight="1">
      <c r="A12" s="6" t="s">
        <v>1</v>
      </c>
      <c r="B12" s="19">
        <v>6696245</v>
      </c>
      <c r="C12" s="19">
        <v>1958480</v>
      </c>
      <c r="D12" s="21">
        <f>SUM(B12:C12)</f>
        <v>8654725</v>
      </c>
      <c r="F12" s="3"/>
    </row>
    <row r="13" spans="1:6" ht="18" customHeight="1">
      <c r="A13" s="6" t="s">
        <v>2</v>
      </c>
      <c r="B13" s="19">
        <v>205483</v>
      </c>
      <c r="C13" s="19">
        <v>60098</v>
      </c>
      <c r="D13" s="21">
        <f>SUM(B13:C13)</f>
        <v>265581</v>
      </c>
      <c r="F13" s="3"/>
    </row>
    <row r="14" spans="1:6" ht="18" customHeight="1">
      <c r="A14" s="6" t="s">
        <v>3</v>
      </c>
      <c r="B14" s="19">
        <f>486982+39383</f>
        <v>526365</v>
      </c>
      <c r="C14" s="19"/>
      <c r="D14" s="21">
        <f>SUM(B14:C14)</f>
        <v>526365</v>
      </c>
      <c r="F14" s="3"/>
    </row>
    <row r="15" spans="1:6" ht="18" customHeight="1">
      <c r="A15" s="6" t="s">
        <v>4</v>
      </c>
      <c r="B15" s="19"/>
      <c r="C15" s="19"/>
      <c r="D15" s="21"/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/>
      <c r="C19" s="19"/>
      <c r="D19" s="21"/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>
        <f>-882</f>
        <v>-882</v>
      </c>
      <c r="C21" s="19">
        <f>-258</f>
        <v>-258</v>
      </c>
      <c r="D21" s="21">
        <f>SUM(B21:C21)</f>
        <v>-1140</v>
      </c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SUM(B12:B23)</f>
        <v>7427211</v>
      </c>
      <c r="C24" s="20">
        <f>SUM(C12:C23)</f>
        <v>2018320</v>
      </c>
      <c r="D24" s="22">
        <f>SUM(B24:C24)</f>
        <v>9445531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15</v>
      </c>
      <c r="B27" s="19"/>
      <c r="C27" s="19"/>
      <c r="D27" s="21"/>
      <c r="F27" s="3"/>
    </row>
    <row r="28" spans="1:6" ht="18" customHeight="1">
      <c r="A28" s="6" t="s">
        <v>16</v>
      </c>
      <c r="B28" s="19">
        <v>12426</v>
      </c>
      <c r="C28" s="19"/>
      <c r="D28" s="21">
        <f>SUM(B28:C28)</f>
        <v>12426</v>
      </c>
      <c r="F28" s="3"/>
    </row>
    <row r="29" spans="1:6" ht="18" customHeight="1" thickBot="1">
      <c r="A29" s="6" t="s">
        <v>17</v>
      </c>
      <c r="B29" s="19">
        <v>11434</v>
      </c>
      <c r="C29" s="19"/>
      <c r="D29" s="21">
        <f>SUM(B29:C29)</f>
        <v>11434</v>
      </c>
      <c r="F29" s="3"/>
    </row>
    <row r="30" spans="1:6" ht="18" customHeight="1" thickBot="1">
      <c r="A30" s="6" t="s">
        <v>18</v>
      </c>
      <c r="B30" s="20">
        <f>SUM(B27:B29)</f>
        <v>23860</v>
      </c>
      <c r="C30" s="20"/>
      <c r="D30" s="22">
        <f>SUM(B30:C30)</f>
        <v>23860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7451071</v>
      </c>
      <c r="C32" s="23">
        <f>C24+C30</f>
        <v>2018320</v>
      </c>
      <c r="D32" s="23">
        <f>D24+D30</f>
        <v>9469391</v>
      </c>
      <c r="F32" s="3"/>
    </row>
    <row r="33" spans="1:6" ht="18" customHeight="1">
      <c r="A33" s="6" t="s">
        <v>31</v>
      </c>
      <c r="B33" s="30">
        <f>B32/D32</f>
        <v>0.786858521313567</v>
      </c>
      <c r="C33" s="19"/>
      <c r="D33" s="21"/>
      <c r="F33" s="3"/>
    </row>
    <row r="34" spans="1:6" ht="18" customHeight="1" thickBot="1">
      <c r="A34" s="7" t="s">
        <v>30</v>
      </c>
      <c r="B34" s="25"/>
      <c r="C34" s="29">
        <f>C32/D32</f>
        <v>0.21314147868643296</v>
      </c>
      <c r="D34" s="26"/>
      <c r="F34" s="4"/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1" sqref="J1:T16384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17"/>
      <c r="B6" s="17"/>
      <c r="C6" s="17"/>
      <c r="D6" s="17"/>
      <c r="E6" s="17"/>
      <c r="F6" s="17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3"/>
      <c r="C11" s="3"/>
      <c r="D11" s="1"/>
      <c r="F11" s="3"/>
    </row>
    <row r="12" spans="1:6" ht="18" customHeight="1">
      <c r="A12" s="6" t="s">
        <v>1</v>
      </c>
      <c r="B12" s="19">
        <v>6729208</v>
      </c>
      <c r="C12" s="19">
        <v>1959737</v>
      </c>
      <c r="D12" s="21">
        <f>SUM(B12:C12)</f>
        <v>8688945</v>
      </c>
      <c r="F12" s="3"/>
    </row>
    <row r="13" spans="1:6" ht="18" customHeight="1">
      <c r="A13" s="6" t="s">
        <v>2</v>
      </c>
      <c r="B13" s="19">
        <v>270249</v>
      </c>
      <c r="C13" s="19">
        <v>78704</v>
      </c>
      <c r="D13" s="21">
        <f>SUM(B13:C13)</f>
        <v>348953</v>
      </c>
      <c r="F13" s="3"/>
    </row>
    <row r="14" spans="1:6" ht="18" customHeight="1">
      <c r="A14" s="6" t="s">
        <v>3</v>
      </c>
      <c r="B14" s="19">
        <f>84415</f>
        <v>84415</v>
      </c>
      <c r="C14" s="19"/>
      <c r="D14" s="21">
        <f>SUM(B14:C14)</f>
        <v>84415</v>
      </c>
      <c r="F14" s="3"/>
    </row>
    <row r="15" spans="1:6" ht="18" customHeight="1">
      <c r="A15" s="6" t="s">
        <v>4</v>
      </c>
      <c r="B15" s="19">
        <f>1000</f>
        <v>1000</v>
      </c>
      <c r="C15" s="19"/>
      <c r="D15" s="21">
        <f>SUM(B15:C15)</f>
        <v>1000</v>
      </c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>
        <f>2969</f>
        <v>2969</v>
      </c>
      <c r="C19" s="19"/>
      <c r="D19" s="21">
        <f>SUM(B19:C19)</f>
        <v>2969</v>
      </c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>
        <v>4815</v>
      </c>
      <c r="C21" s="19">
        <v>1403</v>
      </c>
      <c r="D21" s="21">
        <f>SUM(B21:C21)</f>
        <v>6218</v>
      </c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SUM(B12:B23)</f>
        <v>7092656</v>
      </c>
      <c r="C24" s="20">
        <f>SUM(C12:C23)</f>
        <v>2039844</v>
      </c>
      <c r="D24" s="22">
        <f>SUM(B24:C24)</f>
        <v>9132500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15</v>
      </c>
      <c r="B27" s="19"/>
      <c r="C27" s="19"/>
      <c r="D27" s="21"/>
      <c r="F27" s="3"/>
    </row>
    <row r="28" spans="1:6" ht="18" customHeight="1">
      <c r="A28" s="6" t="s">
        <v>16</v>
      </c>
      <c r="B28" s="19">
        <v>14201</v>
      </c>
      <c r="C28" s="19"/>
      <c r="D28" s="21">
        <f>SUM(B28:C28)</f>
        <v>14201</v>
      </c>
      <c r="F28" s="3"/>
    </row>
    <row r="29" spans="1:6" ht="18" customHeight="1" thickBot="1">
      <c r="A29" s="6" t="s">
        <v>17</v>
      </c>
      <c r="B29" s="19">
        <f>823+3766+7153</f>
        <v>11742</v>
      </c>
      <c r="C29" s="19"/>
      <c r="D29" s="21">
        <f>SUM(B29:C29)</f>
        <v>11742</v>
      </c>
      <c r="F29" s="3"/>
    </row>
    <row r="30" spans="1:6" ht="18" customHeight="1" thickBot="1">
      <c r="A30" s="6" t="s">
        <v>18</v>
      </c>
      <c r="B30" s="20">
        <f>SUM(B27:B29)</f>
        <v>25943</v>
      </c>
      <c r="C30" s="20"/>
      <c r="D30" s="22">
        <f>SUM(D27:D29)</f>
        <v>25943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7118599</v>
      </c>
      <c r="C32" s="23">
        <f>C24+C30</f>
        <v>2039844</v>
      </c>
      <c r="D32" s="24">
        <f>SUM(B32:C32)</f>
        <v>9158443</v>
      </c>
      <c r="F32" s="3"/>
    </row>
    <row r="33" spans="1:6" ht="18" customHeight="1">
      <c r="A33" s="6" t="s">
        <v>32</v>
      </c>
      <c r="B33" s="28">
        <f>B32/D32</f>
        <v>0.7772717480471298</v>
      </c>
      <c r="C33" s="19"/>
      <c r="D33" s="21"/>
      <c r="F33" s="3"/>
    </row>
    <row r="34" spans="1:6" ht="18" customHeight="1" thickBot="1">
      <c r="A34" s="7" t="s">
        <v>33</v>
      </c>
      <c r="B34" s="25"/>
      <c r="C34" s="29">
        <f>C32/D32</f>
        <v>0.22272825195287016</v>
      </c>
      <c r="D34" s="26"/>
      <c r="F34" s="4"/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" sqref="H1:R16384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17"/>
      <c r="B6" s="17"/>
      <c r="C6" s="17"/>
      <c r="D6" s="17"/>
      <c r="E6" s="17"/>
      <c r="F6" s="17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3"/>
      <c r="C11" s="3"/>
      <c r="D11" s="1"/>
      <c r="F11" s="3"/>
    </row>
    <row r="12" spans="1:6" ht="18" customHeight="1">
      <c r="A12" s="6" t="s">
        <v>1</v>
      </c>
      <c r="B12" s="19">
        <v>6384053</v>
      </c>
      <c r="C12" s="19">
        <v>2118892</v>
      </c>
      <c r="D12" s="21">
        <f>SUM(B12:C12)</f>
        <v>8502945</v>
      </c>
      <c r="F12" s="3"/>
    </row>
    <row r="13" spans="1:6" ht="18" customHeight="1">
      <c r="A13" s="6" t="s">
        <v>2</v>
      </c>
      <c r="B13" s="19">
        <v>261884</v>
      </c>
      <c r="C13" s="19">
        <v>86920</v>
      </c>
      <c r="D13" s="21">
        <f>SUM(B13:C13)</f>
        <v>348804</v>
      </c>
      <c r="F13" s="3"/>
    </row>
    <row r="14" spans="1:6" ht="18" customHeight="1">
      <c r="A14" s="6" t="s">
        <v>3</v>
      </c>
      <c r="B14" s="19">
        <f>2299.02+485285.52+10705+98433</f>
        <v>596722.54</v>
      </c>
      <c r="C14" s="19"/>
      <c r="D14" s="21">
        <f>SUM(B14:C14)</f>
        <v>596722.54</v>
      </c>
      <c r="F14" s="3"/>
    </row>
    <row r="15" spans="1:6" ht="18" customHeight="1">
      <c r="A15" s="6" t="s">
        <v>4</v>
      </c>
      <c r="B15" s="19">
        <f>1750</f>
        <v>1750</v>
      </c>
      <c r="C15" s="19"/>
      <c r="D15" s="21">
        <f>SUM(B15:C15)</f>
        <v>1750</v>
      </c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/>
      <c r="C19" s="19"/>
      <c r="D19" s="21"/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>
        <f>-15548</f>
        <v>-15548</v>
      </c>
      <c r="C21" s="19">
        <f>-5160</f>
        <v>-5160</v>
      </c>
      <c r="D21" s="21">
        <f>SUM(B21:C21)</f>
        <v>-20708</v>
      </c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SUM(B12:B23)</f>
        <v>7228861.54</v>
      </c>
      <c r="C24" s="20">
        <f>SUM(C12:C23)</f>
        <v>2200652</v>
      </c>
      <c r="D24" s="22">
        <f>SUM(B24:C24)</f>
        <v>9429513.54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15</v>
      </c>
      <c r="B27" s="19"/>
      <c r="C27" s="19"/>
      <c r="D27" s="21"/>
      <c r="F27" s="3"/>
    </row>
    <row r="28" spans="1:6" ht="18" customHeight="1">
      <c r="A28" s="6" t="s">
        <v>16</v>
      </c>
      <c r="B28" s="19">
        <v>78356</v>
      </c>
      <c r="C28" s="19"/>
      <c r="D28" s="21">
        <f>SUM(B28:C28)</f>
        <v>78356</v>
      </c>
      <c r="F28" s="3"/>
    </row>
    <row r="29" spans="1:6" ht="18" customHeight="1" thickBot="1">
      <c r="A29" s="6" t="s">
        <v>17</v>
      </c>
      <c r="B29" s="19">
        <f>817+2531+5603</f>
        <v>8951</v>
      </c>
      <c r="C29" s="19"/>
      <c r="D29" s="21">
        <f>SUM(B29:C29)</f>
        <v>8951</v>
      </c>
      <c r="F29" s="3"/>
    </row>
    <row r="30" spans="1:6" ht="18" customHeight="1" thickBot="1">
      <c r="A30" s="6" t="s">
        <v>18</v>
      </c>
      <c r="B30" s="20">
        <f>SUM(B27:B29)</f>
        <v>87307</v>
      </c>
      <c r="C30" s="20"/>
      <c r="D30" s="22">
        <f>SUM(D28:D29)</f>
        <v>87307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7316168.54</v>
      </c>
      <c r="C32" s="23">
        <f>C24+C30</f>
        <v>2200652</v>
      </c>
      <c r="D32" s="24">
        <f>SUM(B32:C32)</f>
        <v>9516820.54</v>
      </c>
      <c r="F32" s="3"/>
    </row>
    <row r="33" spans="1:6" ht="18" customHeight="1">
      <c r="A33" s="6" t="s">
        <v>34</v>
      </c>
      <c r="B33" s="28">
        <f>B32/D32</f>
        <v>0.7687618474310329</v>
      </c>
      <c r="C33" s="28"/>
      <c r="D33" s="31"/>
      <c r="F33" s="3"/>
    </row>
    <row r="34" spans="1:6" ht="18" customHeight="1" thickBot="1">
      <c r="A34" s="7" t="s">
        <v>35</v>
      </c>
      <c r="B34" s="29"/>
      <c r="C34" s="29">
        <f>C32/D32</f>
        <v>0.23123815256896713</v>
      </c>
      <c r="D34" s="32"/>
      <c r="F34" s="4"/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" sqref="H1:S16384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17"/>
      <c r="B6" s="17"/>
      <c r="C6" s="17"/>
      <c r="D6" s="17"/>
      <c r="E6" s="17"/>
      <c r="F6" s="17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19"/>
      <c r="C11" s="19"/>
      <c r="D11" s="21"/>
      <c r="F11" s="3"/>
    </row>
    <row r="12" spans="1:6" ht="18" customHeight="1">
      <c r="A12" s="6" t="s">
        <v>1</v>
      </c>
      <c r="B12" s="19">
        <v>6683943</v>
      </c>
      <c r="C12" s="19">
        <v>2520129</v>
      </c>
      <c r="D12" s="21">
        <f>SUM(B12:C12)</f>
        <v>9204072</v>
      </c>
      <c r="F12" s="3"/>
    </row>
    <row r="13" spans="1:6" ht="18" customHeight="1">
      <c r="A13" s="6" t="s">
        <v>2</v>
      </c>
      <c r="B13" s="19">
        <v>197954</v>
      </c>
      <c r="C13" s="19">
        <v>74637</v>
      </c>
      <c r="D13" s="21">
        <f>SUM(B13:C13)</f>
        <v>272591</v>
      </c>
      <c r="F13" s="3"/>
    </row>
    <row r="14" spans="1:6" ht="18" customHeight="1">
      <c r="A14" s="6" t="s">
        <v>3</v>
      </c>
      <c r="B14" s="19">
        <f>1922.45+6979.01+1003988.84+44657.2+88075</f>
        <v>1145622.5</v>
      </c>
      <c r="C14" s="19"/>
      <c r="D14" s="21">
        <f>SUM(B14:C14)</f>
        <v>1145622.5</v>
      </c>
      <c r="F14" s="3"/>
    </row>
    <row r="15" spans="1:6" ht="18" customHeight="1">
      <c r="A15" s="6" t="s">
        <v>4</v>
      </c>
      <c r="B15" s="19">
        <f>1250</f>
        <v>1250</v>
      </c>
      <c r="C15" s="19"/>
      <c r="D15" s="21">
        <f>SUM(B15:C15)</f>
        <v>1250</v>
      </c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>
        <f>629.45+31</f>
        <v>660.45</v>
      </c>
      <c r="C19" s="19"/>
      <c r="D19" s="21">
        <f>SUM(B19:C19)</f>
        <v>660.45</v>
      </c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>
        <f>-93047</f>
        <v>-93047</v>
      </c>
      <c r="C21" s="19">
        <f>-35083</f>
        <v>-35083</v>
      </c>
      <c r="D21" s="21">
        <f>SUM(B21:C21)</f>
        <v>-128130</v>
      </c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SUM(B11:B23)</f>
        <v>7936382.95</v>
      </c>
      <c r="C24" s="20">
        <f>SUM(C11:C23)</f>
        <v>2559683</v>
      </c>
      <c r="D24" s="22">
        <f>SUM(B24:C24)</f>
        <v>10496065.95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15</v>
      </c>
      <c r="B27" s="19"/>
      <c r="C27" s="19"/>
      <c r="D27" s="21"/>
      <c r="F27" s="3"/>
    </row>
    <row r="28" spans="1:6" ht="18" customHeight="1">
      <c r="A28" s="6" t="s">
        <v>16</v>
      </c>
      <c r="B28" s="19">
        <v>46719</v>
      </c>
      <c r="C28" s="19"/>
      <c r="D28" s="21">
        <f>SUM(B28:C28)</f>
        <v>46719</v>
      </c>
      <c r="F28" s="3"/>
    </row>
    <row r="29" spans="1:6" ht="18" customHeight="1" thickBot="1">
      <c r="A29" s="6" t="s">
        <v>17</v>
      </c>
      <c r="B29" s="19">
        <f>812+5161</f>
        <v>5973</v>
      </c>
      <c r="C29" s="19"/>
      <c r="D29" s="21">
        <f>SUM(B29:C29)</f>
        <v>5973</v>
      </c>
      <c r="F29" s="3"/>
    </row>
    <row r="30" spans="1:6" ht="18" customHeight="1" thickBot="1">
      <c r="A30" s="6" t="s">
        <v>18</v>
      </c>
      <c r="B30" s="20">
        <f>SUM(B27:B29)</f>
        <v>52692</v>
      </c>
      <c r="C30" s="20"/>
      <c r="D30" s="22">
        <f>SUM(B30:C30)</f>
        <v>52692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7989074.95</v>
      </c>
      <c r="C32" s="23">
        <f>C24+C30</f>
        <v>2559683</v>
      </c>
      <c r="D32" s="24">
        <f>SUM(B32:C32)</f>
        <v>10548757.95</v>
      </c>
      <c r="F32" s="3"/>
    </row>
    <row r="33" spans="1:6" ht="18" customHeight="1">
      <c r="A33" s="6" t="s">
        <v>36</v>
      </c>
      <c r="B33" s="28">
        <f>B32/D32</f>
        <v>0.7573474515073123</v>
      </c>
      <c r="C33" s="18"/>
      <c r="D33" s="31"/>
      <c r="F33" s="3"/>
    </row>
    <row r="34" spans="1:6" ht="18" customHeight="1" thickBot="1">
      <c r="A34" s="7" t="s">
        <v>37</v>
      </c>
      <c r="B34" s="27"/>
      <c r="C34" s="29">
        <f>C32/D32</f>
        <v>0.24265254849268772</v>
      </c>
      <c r="D34" s="32"/>
      <c r="F34" s="4"/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K1" sqref="K1:P16384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16"/>
      <c r="B6" s="16"/>
      <c r="C6" s="16"/>
      <c r="D6" s="16"/>
      <c r="E6" s="16"/>
      <c r="F6" s="16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3"/>
      <c r="C11" s="3"/>
      <c r="D11" s="1"/>
      <c r="F11" s="3"/>
    </row>
    <row r="12" spans="1:6" ht="18" customHeight="1">
      <c r="A12" s="6" t="s">
        <v>1</v>
      </c>
      <c r="B12" s="19">
        <v>7112299</v>
      </c>
      <c r="C12" s="19">
        <v>2260052</v>
      </c>
      <c r="D12" s="21">
        <f>SUM(B12:C12)</f>
        <v>9372351</v>
      </c>
      <c r="F12" s="3"/>
    </row>
    <row r="13" spans="1:6" ht="18" customHeight="1">
      <c r="A13" s="6" t="s">
        <v>2</v>
      </c>
      <c r="B13" s="19">
        <v>234467</v>
      </c>
      <c r="C13" s="19">
        <v>74506</v>
      </c>
      <c r="D13" s="21">
        <f>SUM(B13:C13)</f>
        <v>308973</v>
      </c>
      <c r="F13" s="3"/>
    </row>
    <row r="14" spans="1:6" ht="18" customHeight="1">
      <c r="A14" s="6" t="s">
        <v>3</v>
      </c>
      <c r="B14" s="19">
        <f>1041781-660</f>
        <v>1041121</v>
      </c>
      <c r="C14" s="19"/>
      <c r="D14" s="21">
        <f>SUM(B14:C14)</f>
        <v>1041121</v>
      </c>
      <c r="F14" s="3"/>
    </row>
    <row r="15" spans="1:6" ht="18" customHeight="1">
      <c r="A15" s="6" t="s">
        <v>4</v>
      </c>
      <c r="B15" s="19">
        <f>1250</f>
        <v>1250</v>
      </c>
      <c r="C15" s="19"/>
      <c r="D15" s="21">
        <f>SUM(B15:C15)</f>
        <v>1250</v>
      </c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>
        <f>660</f>
        <v>660</v>
      </c>
      <c r="C19" s="19"/>
      <c r="D19" s="21">
        <f>SUM(B19:C19)</f>
        <v>660</v>
      </c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>
        <f>-383370</f>
        <v>-383370</v>
      </c>
      <c r="C21" s="19">
        <f>-121822</f>
        <v>-121822</v>
      </c>
      <c r="D21" s="21">
        <f>SUM(B21:C21)</f>
        <v>-505192</v>
      </c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SUM(B12:B23)</f>
        <v>8006427</v>
      </c>
      <c r="C24" s="20">
        <f>SUM(C12:C23)</f>
        <v>2212736</v>
      </c>
      <c r="D24" s="22">
        <f>SUM(B24:C24)</f>
        <v>10219163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40</v>
      </c>
      <c r="B27" s="19"/>
      <c r="C27" s="19"/>
      <c r="D27" s="21"/>
      <c r="F27" s="3"/>
    </row>
    <row r="28" spans="1:6" ht="18" customHeight="1">
      <c r="A28" s="6" t="s">
        <v>16</v>
      </c>
      <c r="B28" s="19"/>
      <c r="C28" s="19"/>
      <c r="D28" s="21"/>
      <c r="F28" s="3"/>
    </row>
    <row r="29" spans="1:6" ht="18" customHeight="1" thickBot="1">
      <c r="A29" s="6" t="s">
        <v>17</v>
      </c>
      <c r="B29" s="19"/>
      <c r="C29" s="19"/>
      <c r="D29" s="21"/>
      <c r="F29" s="3"/>
    </row>
    <row r="30" spans="1:6" ht="18" customHeight="1" thickBot="1">
      <c r="A30" s="6" t="s">
        <v>18</v>
      </c>
      <c r="B30" s="20">
        <f>SUM(B26:B29)</f>
        <v>0</v>
      </c>
      <c r="C30" s="20"/>
      <c r="D30" s="22">
        <f>SUM(D27:D29)</f>
        <v>0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8006427</v>
      </c>
      <c r="C32" s="23">
        <f>C24+C30</f>
        <v>2212736</v>
      </c>
      <c r="D32" s="24">
        <f>SUM(B32:C32)</f>
        <v>10219163</v>
      </c>
      <c r="F32" s="3"/>
    </row>
    <row r="33" spans="1:6" ht="18" customHeight="1">
      <c r="A33" s="6" t="s">
        <v>38</v>
      </c>
      <c r="B33" s="34">
        <f>B32/D32</f>
        <v>0.7834718949095929</v>
      </c>
      <c r="C33" s="18"/>
      <c r="D33" s="31"/>
      <c r="F33" s="3"/>
    </row>
    <row r="34" spans="1:6" ht="18" customHeight="1" thickBot="1">
      <c r="A34" s="7" t="s">
        <v>39</v>
      </c>
      <c r="B34" s="27"/>
      <c r="C34" s="29">
        <f>C32/D32</f>
        <v>0.2165281050904071</v>
      </c>
      <c r="D34" s="32"/>
      <c r="F34" s="4"/>
    </row>
    <row r="37" ht="15">
      <c r="A37" t="s">
        <v>42</v>
      </c>
    </row>
    <row r="38" ht="15">
      <c r="A38" t="s">
        <v>41</v>
      </c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2.28125" style="0" customWidth="1"/>
    <col min="2" max="2" width="18.28125" style="0" customWidth="1"/>
    <col min="3" max="3" width="23.7109375" style="0" customWidth="1"/>
    <col min="4" max="4" width="14.140625" style="0" customWidth="1"/>
    <col min="5" max="5" width="3.00390625" style="0" customWidth="1"/>
    <col min="6" max="6" width="11.851562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35" t="s">
        <v>29</v>
      </c>
      <c r="B2" s="35"/>
      <c r="C2" s="35"/>
      <c r="D2" s="35"/>
      <c r="E2" s="35"/>
      <c r="F2" s="35"/>
    </row>
    <row r="3" spans="1:6" ht="15">
      <c r="A3" s="14"/>
      <c r="B3" s="14"/>
      <c r="C3" s="14"/>
      <c r="D3" s="14"/>
      <c r="E3" s="14"/>
      <c r="F3" s="14"/>
    </row>
    <row r="4" spans="1:6" ht="15">
      <c r="A4" s="35" t="s">
        <v>43</v>
      </c>
      <c r="B4" s="35"/>
      <c r="C4" s="35"/>
      <c r="D4" s="35"/>
      <c r="E4" s="35"/>
      <c r="F4" s="35"/>
    </row>
    <row r="5" spans="1:6" ht="15">
      <c r="A5" s="35" t="s">
        <v>44</v>
      </c>
      <c r="B5" s="35"/>
      <c r="C5" s="35"/>
      <c r="D5" s="35"/>
      <c r="E5" s="35"/>
      <c r="F5" s="35"/>
    </row>
    <row r="6" spans="1:6" ht="15">
      <c r="A6" s="33"/>
      <c r="B6" s="33"/>
      <c r="C6" s="33"/>
      <c r="D6" s="33"/>
      <c r="E6" s="33"/>
      <c r="F6" s="33"/>
    </row>
    <row r="7" spans="1:6" ht="15">
      <c r="A7" s="14"/>
      <c r="B7" s="14"/>
      <c r="C7" s="14"/>
      <c r="D7" s="14"/>
      <c r="E7" s="14"/>
      <c r="F7" s="14"/>
    </row>
    <row r="8" spans="1:4" ht="15.75" thickBot="1">
      <c r="A8" s="2"/>
      <c r="B8" s="2"/>
      <c r="C8" s="2"/>
      <c r="D8" s="2"/>
    </row>
    <row r="9" spans="1:6" ht="15">
      <c r="A9" s="5"/>
      <c r="B9" s="9" t="s">
        <v>21</v>
      </c>
      <c r="C9" s="9" t="s">
        <v>23</v>
      </c>
      <c r="D9" s="10" t="s">
        <v>25</v>
      </c>
      <c r="E9" s="13"/>
      <c r="F9" s="9" t="s">
        <v>26</v>
      </c>
    </row>
    <row r="10" spans="1:6" ht="15.75" thickBot="1">
      <c r="A10" s="11" t="s">
        <v>20</v>
      </c>
      <c r="B10" s="11" t="s">
        <v>22</v>
      </c>
      <c r="C10" s="11" t="s">
        <v>24</v>
      </c>
      <c r="D10" s="12" t="s">
        <v>23</v>
      </c>
      <c r="E10" s="13"/>
      <c r="F10" s="11" t="s">
        <v>27</v>
      </c>
    </row>
    <row r="11" spans="1:6" ht="18" customHeight="1">
      <c r="A11" s="15" t="s">
        <v>0</v>
      </c>
      <c r="B11" s="3"/>
      <c r="C11" s="3"/>
      <c r="D11" s="1"/>
      <c r="F11" s="3"/>
    </row>
    <row r="12" spans="1:6" ht="18" customHeight="1">
      <c r="A12" s="6" t="s">
        <v>1</v>
      </c>
      <c r="B12" s="19">
        <v>7544221</v>
      </c>
      <c r="C12" s="19">
        <v>2268979</v>
      </c>
      <c r="D12" s="21">
        <f>SUM(B12:C12)</f>
        <v>9813200</v>
      </c>
      <c r="F12" s="3"/>
    </row>
    <row r="13" spans="1:6" ht="18" customHeight="1">
      <c r="A13" s="6" t="s">
        <v>2</v>
      </c>
      <c r="B13" s="19">
        <v>249712</v>
      </c>
      <c r="C13" s="19">
        <v>75103</v>
      </c>
      <c r="D13" s="21">
        <f>SUM(B13:C13)</f>
        <v>324815</v>
      </c>
      <c r="F13" s="3"/>
    </row>
    <row r="14" spans="1:6" ht="18" customHeight="1">
      <c r="A14" s="6" t="s">
        <v>3</v>
      </c>
      <c r="B14" s="19">
        <v>545959</v>
      </c>
      <c r="C14" s="19"/>
      <c r="D14" s="21">
        <f>SUM(B14:C14)</f>
        <v>545959</v>
      </c>
      <c r="F14" s="3"/>
    </row>
    <row r="15" spans="1:6" ht="18" customHeight="1">
      <c r="A15" s="6" t="s">
        <v>4</v>
      </c>
      <c r="B15" s="19"/>
      <c r="C15" s="19"/>
      <c r="D15" s="21"/>
      <c r="F15" s="3"/>
    </row>
    <row r="16" spans="1:6" ht="18" customHeight="1">
      <c r="A16" s="6" t="s">
        <v>5</v>
      </c>
      <c r="B16" s="19"/>
      <c r="C16" s="19"/>
      <c r="D16" s="21"/>
      <c r="F16" s="3"/>
    </row>
    <row r="17" spans="1:6" ht="18" customHeight="1">
      <c r="A17" s="6" t="s">
        <v>6</v>
      </c>
      <c r="B17" s="19"/>
      <c r="C17" s="19"/>
      <c r="D17" s="21"/>
      <c r="F17" s="3"/>
    </row>
    <row r="18" spans="1:6" ht="18" customHeight="1">
      <c r="A18" s="6" t="s">
        <v>7</v>
      </c>
      <c r="B18" s="19"/>
      <c r="C18" s="19"/>
      <c r="D18" s="21"/>
      <c r="F18" s="3"/>
    </row>
    <row r="19" spans="1:6" ht="18" customHeight="1">
      <c r="A19" s="6" t="s">
        <v>8</v>
      </c>
      <c r="B19" s="19"/>
      <c r="C19" s="19"/>
      <c r="D19" s="21"/>
      <c r="F19" s="3"/>
    </row>
    <row r="20" spans="1:6" ht="18" customHeight="1">
      <c r="A20" s="6" t="s">
        <v>9</v>
      </c>
      <c r="B20" s="19"/>
      <c r="C20" s="19"/>
      <c r="D20" s="21"/>
      <c r="F20" s="3"/>
    </row>
    <row r="21" spans="1:6" ht="18" customHeight="1">
      <c r="A21" s="6" t="s">
        <v>10</v>
      </c>
      <c r="B21" s="19"/>
      <c r="C21" s="19"/>
      <c r="D21" s="21"/>
      <c r="F21" s="3"/>
    </row>
    <row r="22" spans="1:6" ht="18" customHeight="1">
      <c r="A22" s="6" t="s">
        <v>11</v>
      </c>
      <c r="B22" s="19"/>
      <c r="C22" s="19"/>
      <c r="D22" s="21"/>
      <c r="F22" s="3"/>
    </row>
    <row r="23" spans="1:6" ht="18" customHeight="1" thickBot="1">
      <c r="A23" s="6" t="s">
        <v>12</v>
      </c>
      <c r="B23" s="19"/>
      <c r="C23" s="19"/>
      <c r="D23" s="21"/>
      <c r="F23" s="3"/>
    </row>
    <row r="24" spans="1:6" ht="18" customHeight="1" thickBot="1">
      <c r="A24" s="6" t="s">
        <v>13</v>
      </c>
      <c r="B24" s="20">
        <f>SUM(B12:B23)</f>
        <v>8339892</v>
      </c>
      <c r="C24" s="20">
        <f>SUM(C12:C23)</f>
        <v>2344082</v>
      </c>
      <c r="D24" s="22">
        <f>SUM(B24:C24)</f>
        <v>10683974</v>
      </c>
      <c r="F24" s="3"/>
    </row>
    <row r="25" spans="1:6" ht="16.5">
      <c r="A25" s="3"/>
      <c r="B25" s="19"/>
      <c r="C25" s="19"/>
      <c r="D25" s="21"/>
      <c r="F25" s="3"/>
    </row>
    <row r="26" spans="1:6" ht="16.5">
      <c r="A26" s="15" t="s">
        <v>14</v>
      </c>
      <c r="B26" s="19"/>
      <c r="C26" s="19"/>
      <c r="D26" s="21"/>
      <c r="F26" s="3"/>
    </row>
    <row r="27" spans="1:6" ht="18" customHeight="1">
      <c r="A27" s="6" t="s">
        <v>40</v>
      </c>
      <c r="B27" s="19"/>
      <c r="C27" s="19"/>
      <c r="D27" s="21"/>
      <c r="F27" s="3"/>
    </row>
    <row r="28" spans="1:6" ht="18" customHeight="1">
      <c r="A28" s="6" t="s">
        <v>16</v>
      </c>
      <c r="B28" s="19"/>
      <c r="C28" s="19"/>
      <c r="D28" s="21"/>
      <c r="F28" s="3"/>
    </row>
    <row r="29" spans="1:6" ht="18" customHeight="1" thickBot="1">
      <c r="A29" s="6" t="s">
        <v>17</v>
      </c>
      <c r="B29" s="19"/>
      <c r="C29" s="19"/>
      <c r="D29" s="21"/>
      <c r="F29" s="3"/>
    </row>
    <row r="30" spans="1:6" ht="18" customHeight="1" thickBot="1">
      <c r="A30" s="6" t="s">
        <v>18</v>
      </c>
      <c r="B30" s="20">
        <f>SUM(B26:B29)</f>
        <v>0</v>
      </c>
      <c r="C30" s="20"/>
      <c r="D30" s="22">
        <f>SUM(D27:D29)</f>
        <v>0</v>
      </c>
      <c r="F30" s="3"/>
    </row>
    <row r="31" spans="1:6" ht="17.25" thickBot="1">
      <c r="A31" s="3"/>
      <c r="B31" s="20"/>
      <c r="C31" s="20"/>
      <c r="D31" s="22"/>
      <c r="F31" s="3"/>
    </row>
    <row r="32" spans="1:6" ht="18" customHeight="1" thickBot="1">
      <c r="A32" s="8" t="s">
        <v>19</v>
      </c>
      <c r="B32" s="23">
        <f>B24+B30</f>
        <v>8339892</v>
      </c>
      <c r="C32" s="23">
        <f>C24+C30</f>
        <v>2344082</v>
      </c>
      <c r="D32" s="24">
        <f>SUM(B32:C32)</f>
        <v>10683974</v>
      </c>
      <c r="F32" s="3"/>
    </row>
    <row r="33" spans="1:6" ht="18" customHeight="1">
      <c r="A33" s="6" t="s">
        <v>45</v>
      </c>
      <c r="B33" s="28">
        <f>B32/D32</f>
        <v>0.7805983054619938</v>
      </c>
      <c r="C33" s="18"/>
      <c r="D33" s="31"/>
      <c r="F33" s="3"/>
    </row>
    <row r="34" spans="1:6" ht="18" customHeight="1" thickBot="1">
      <c r="A34" s="7" t="s">
        <v>46</v>
      </c>
      <c r="B34" s="27"/>
      <c r="C34" s="29">
        <f>C32/D32</f>
        <v>0.21940169453800618</v>
      </c>
      <c r="D34" s="32"/>
      <c r="F34" s="4"/>
    </row>
    <row r="37" ht="15">
      <c r="A37" t="s">
        <v>42</v>
      </c>
    </row>
    <row r="38" ht="15">
      <c r="A38" t="s">
        <v>41</v>
      </c>
    </row>
  </sheetData>
  <sheetProtection/>
  <mergeCells count="4">
    <mergeCell ref="A1:F1"/>
    <mergeCell ref="A2:F2"/>
    <mergeCell ref="A4:F4"/>
    <mergeCell ref="A5:F5"/>
  </mergeCells>
  <printOptions horizontalCentered="1"/>
  <pageMargins left="0.2" right="0.2" top="0.75" bottom="0.5" header="0.3" footer="0.3"/>
  <pageSetup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Stoneking</dc:creator>
  <cp:keywords/>
  <dc:description/>
  <cp:lastModifiedBy>John Brown</cp:lastModifiedBy>
  <cp:lastPrinted>2021-08-29T23:25:42Z</cp:lastPrinted>
  <dcterms:created xsi:type="dcterms:W3CDTF">2021-07-23T19:41:11Z</dcterms:created>
  <dcterms:modified xsi:type="dcterms:W3CDTF">2021-08-30T01:04:07Z</dcterms:modified>
  <cp:category/>
  <cp:version/>
  <cp:contentType/>
  <cp:contentStatus/>
</cp:coreProperties>
</file>