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Second Round DRs/PSC/"/>
    </mc:Choice>
  </mc:AlternateContent>
  <xr:revisionPtr revIDLastSave="290" documentId="8_{2AB99CFD-8354-4B33-81D1-1432D1C63AE4}" xr6:coauthVersionLast="47" xr6:coauthVersionMax="47" xr10:uidLastSave="{EB3AE650-7BD3-41D2-AB83-B1EE427A9B78}"/>
  <bookViews>
    <workbookView xWindow="780" yWindow="780" windowWidth="21510" windowHeight="11370" activeTab="1" xr2:uid="{41CC2F26-4AEB-47B6-B6CD-26244B72FC16}"/>
  </bookViews>
  <sheets>
    <sheet name="Original" sheetId="1" r:id="rId1"/>
    <sheet name="PSC 27 Respon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8" i="2" l="1"/>
  <c r="BJ8" i="2"/>
  <c r="BC8" i="2"/>
  <c r="AW8" i="2"/>
  <c r="Y8" i="2"/>
  <c r="R8" i="2"/>
  <c r="K8" i="2"/>
  <c r="E8" i="2"/>
  <c r="BI23" i="2" l="1"/>
  <c r="BG23" i="2"/>
  <c r="BJ15" i="2"/>
  <c r="BF23" i="2"/>
  <c r="BJ11" i="2"/>
  <c r="BH11" i="2"/>
  <c r="BA14" i="2"/>
  <c r="BC14" i="2"/>
  <c r="BC11" i="2"/>
  <c r="BA11" i="2"/>
  <c r="AW17" i="2"/>
  <c r="AU17" i="2"/>
  <c r="AW14" i="2"/>
  <c r="AU14" i="2"/>
  <c r="AW11" i="2"/>
  <c r="AU11" i="2"/>
  <c r="AQ17" i="2"/>
  <c r="AO17" i="2"/>
  <c r="AQ14" i="2"/>
  <c r="AQ11" i="2"/>
  <c r="AO11" i="2"/>
  <c r="AI17" i="2"/>
  <c r="AK17" i="2"/>
  <c r="AK14" i="2"/>
  <c r="AI14" i="2"/>
  <c r="AI11" i="2"/>
  <c r="AK11" i="2"/>
  <c r="AE17" i="2"/>
  <c r="AC17" i="2"/>
  <c r="AE14" i="2"/>
  <c r="AC14" i="2"/>
  <c r="AE11" i="2"/>
  <c r="AE19" i="2" s="1"/>
  <c r="AC11" i="2"/>
  <c r="AC19" i="2" s="1"/>
  <c r="X23" i="2"/>
  <c r="Y23" i="2" s="1"/>
  <c r="W23" i="2"/>
  <c r="Y17" i="2"/>
  <c r="W17" i="2"/>
  <c r="Y16" i="2"/>
  <c r="W16" i="2"/>
  <c r="Y15" i="2"/>
  <c r="W15" i="2"/>
  <c r="Y14" i="2"/>
  <c r="W14" i="2"/>
  <c r="Y11" i="2"/>
  <c r="W11" i="2"/>
  <c r="Q23" i="2"/>
  <c r="R18" i="2"/>
  <c r="P18" i="2"/>
  <c r="R17" i="2"/>
  <c r="P17" i="2"/>
  <c r="R16" i="2"/>
  <c r="P16" i="2"/>
  <c r="R15" i="2"/>
  <c r="P15" i="2"/>
  <c r="R14" i="2"/>
  <c r="R11" i="2"/>
  <c r="P11" i="2"/>
  <c r="K17" i="2"/>
  <c r="K14" i="2"/>
  <c r="I11" i="2"/>
  <c r="K11" i="2"/>
  <c r="E11" i="2"/>
  <c r="C11" i="2"/>
  <c r="R19" i="2" l="1"/>
  <c r="Y18" i="2"/>
  <c r="Y26" i="2" s="1"/>
  <c r="AW19" i="2"/>
  <c r="AQ19" i="2"/>
  <c r="BJ23" i="2"/>
  <c r="BH23" i="2"/>
  <c r="BH15" i="2"/>
  <c r="BC17" i="2"/>
  <c r="BC19" i="2" s="1"/>
  <c r="BA17" i="2"/>
  <c r="BA19" i="2" s="1"/>
  <c r="AU19" i="2"/>
  <c r="AO14" i="2"/>
  <c r="AO19" i="2" s="1"/>
  <c r="AI19" i="2"/>
  <c r="AK19" i="2"/>
  <c r="AC21" i="2"/>
  <c r="AC23" i="2" s="1"/>
  <c r="W18" i="2"/>
  <c r="W26" i="2" s="1"/>
  <c r="N23" i="2"/>
  <c r="P14" i="2"/>
  <c r="P19" i="2" s="1"/>
  <c r="K19" i="2"/>
  <c r="I17" i="2"/>
  <c r="I14" i="2"/>
  <c r="E17" i="2"/>
  <c r="C17" i="2"/>
  <c r="C14" i="2"/>
  <c r="E14" i="2"/>
  <c r="AU21" i="2" l="1"/>
  <c r="AU23" i="2" s="1"/>
  <c r="AO21" i="2"/>
  <c r="AO23" i="2" s="1"/>
  <c r="C19" i="2"/>
  <c r="BH14" i="2"/>
  <c r="BJ14" i="2"/>
  <c r="BJ17" i="2"/>
  <c r="BH17" i="2"/>
  <c r="BH16" i="2"/>
  <c r="BJ16" i="2"/>
  <c r="BA21" i="2"/>
  <c r="BA23" i="2" s="1"/>
  <c r="AI21" i="2"/>
  <c r="AI23" i="2" s="1"/>
  <c r="V28" i="2"/>
  <c r="V30" i="2" s="1"/>
  <c r="R23" i="2"/>
  <c r="R26" i="2" s="1"/>
  <c r="P23" i="2"/>
  <c r="P26" i="2" s="1"/>
  <c r="I19" i="2"/>
  <c r="I21" i="2" s="1"/>
  <c r="I23" i="2" s="1"/>
  <c r="E19" i="2"/>
  <c r="C21" i="2" l="1"/>
  <c r="C23" i="2" s="1"/>
  <c r="BJ18" i="2"/>
  <c r="BJ19" i="2" s="1"/>
  <c r="BJ26" i="2" s="1"/>
  <c r="BH18" i="2"/>
  <c r="BH19" i="2" s="1"/>
  <c r="BH26" i="2" s="1"/>
  <c r="O28" i="2"/>
  <c r="O30" i="2" s="1"/>
  <c r="BG28" i="2" l="1"/>
  <c r="BG30" i="2" s="1"/>
</calcChain>
</file>

<file path=xl/sharedStrings.xml><?xml version="1.0" encoding="utf-8"?>
<sst xmlns="http://schemas.openxmlformats.org/spreadsheetml/2006/main" count="181" uniqueCount="47">
  <si>
    <t>Monthly</t>
  </si>
  <si>
    <t>Current</t>
  </si>
  <si>
    <t>Proposed</t>
  </si>
  <si>
    <t>%</t>
  </si>
  <si>
    <t>$</t>
  </si>
  <si>
    <t>Average Monthly Bills</t>
  </si>
  <si>
    <t>Usage (MCF)</t>
  </si>
  <si>
    <t>Rate</t>
  </si>
  <si>
    <t>Change</t>
  </si>
  <si>
    <t>Residential (Sales)</t>
  </si>
  <si>
    <t>Small Non-Residential (Sales)</t>
  </si>
  <si>
    <t>Large Non-Residential (Sales)</t>
  </si>
  <si>
    <t>Interruptible</t>
  </si>
  <si>
    <t>Transportation Off-System</t>
  </si>
  <si>
    <t>Residential (Transportation)</t>
  </si>
  <si>
    <t>Small Non-Residential (Transportation)</t>
  </si>
  <si>
    <t>Large Non-Residential (Transportation)</t>
  </si>
  <si>
    <t>Farm Tap (Sales) People's</t>
  </si>
  <si>
    <t>Farm Tap (Sales) Delta</t>
  </si>
  <si>
    <t>Usage</t>
  </si>
  <si>
    <t>Customer Charge</t>
  </si>
  <si>
    <t>Pipeline Replacement</t>
  </si>
  <si>
    <t>Tax Cut and Job Act Surcredit</t>
  </si>
  <si>
    <t>Delivery Charge</t>
  </si>
  <si>
    <t>GCR</t>
  </si>
  <si>
    <t>Total bill</t>
  </si>
  <si>
    <t>Dollar change</t>
  </si>
  <si>
    <t>Percent change</t>
  </si>
  <si>
    <t>Revenue</t>
  </si>
  <si>
    <t>1 - 200 MCF</t>
  </si>
  <si>
    <t>201 - 1,000 MCF</t>
  </si>
  <si>
    <t>1,001 - 5,000 MCF</t>
  </si>
  <si>
    <t>5,001 - 10,000 MCF</t>
  </si>
  <si>
    <t>Over 10,000 MCF</t>
  </si>
  <si>
    <t>Residential Sales</t>
  </si>
  <si>
    <t>Small Non-Residential Sales</t>
  </si>
  <si>
    <t>Large Non-Residential Sales</t>
  </si>
  <si>
    <t>Block 1 (1 - 1,000 Mcf)</t>
  </si>
  <si>
    <t>Block 2 (1,001 - 5,000 Mcf)</t>
  </si>
  <si>
    <t>Block 3 (5,001 - 10,000 Mcf)</t>
  </si>
  <si>
    <t>Block 4 (Over 10,000 Mcf)</t>
  </si>
  <si>
    <t>Off-System Transportation</t>
  </si>
  <si>
    <t>People's Farm Tap</t>
  </si>
  <si>
    <t>Delta's Farm Tap</t>
  </si>
  <si>
    <t>Residential Transportation</t>
  </si>
  <si>
    <t>Small Non-Res Transportation</t>
  </si>
  <si>
    <t>Large Non-Res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</si>
</sst>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&quot;$&quot;* #,##0.0000_);_(&quot;$&quot;* \(#,##0.00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0" fillId="0" borderId="0" xfId="1" applyNumberFormat="1" applyFont="1"/>
    <xf numFmtId="44" fontId="0" fillId="0" borderId="0" xfId="2" applyFont="1"/>
    <xf numFmtId="165" fontId="0" fillId="0" borderId="0" xfId="3" applyNumberFormat="1" applyFont="1"/>
    <xf numFmtId="0" fontId="3" fillId="0" borderId="0" xfId="0" applyFont="1"/>
    <xf numFmtId="0" fontId="4" fillId="0" borderId="0" xfId="0" applyFont="1" applyAlignment="1">
      <alignment horizontal="right"/>
    </xf>
    <xf numFmtId="44" fontId="3" fillId="0" borderId="0" xfId="0" applyNumberFormat="1" applyFont="1"/>
    <xf numFmtId="0" fontId="4" fillId="0" borderId="0" xfId="0" applyFont="1"/>
    <xf numFmtId="44" fontId="3" fillId="0" borderId="1" xfId="0" applyNumberFormat="1" applyFont="1" applyBorder="1"/>
    <xf numFmtId="0" fontId="3" fillId="0" borderId="1" xfId="0" applyFont="1" applyBorder="1"/>
    <xf numFmtId="43" fontId="3" fillId="0" borderId="0" xfId="1" applyFont="1"/>
    <xf numFmtId="166" fontId="3" fillId="0" borderId="1" xfId="0" applyNumberFormat="1" applyFont="1" applyBorder="1"/>
    <xf numFmtId="44" fontId="3" fillId="0" borderId="0" xfId="2" applyFont="1"/>
    <xf numFmtId="165" fontId="3" fillId="0" borderId="0" xfId="3" applyNumberFormat="1" applyFont="1"/>
    <xf numFmtId="44" fontId="3" fillId="0" borderId="0" xfId="0" applyNumberFormat="1" applyFont="1" applyBorder="1"/>
    <xf numFmtId="164" fontId="3" fillId="0" borderId="0" xfId="1" applyNumberFormat="1" applyFont="1"/>
    <xf numFmtId="0" fontId="2" fillId="0" borderId="0" xfId="0" applyFont="1" applyBorder="1" applyAlignment="1">
      <alignment horizontal="center"/>
    </xf>
    <xf numFmtId="166" fontId="3" fillId="0" borderId="0" xfId="0" applyNumberFormat="1" applyFont="1" applyBorder="1"/>
    <xf numFmtId="166" fontId="3" fillId="0" borderId="0" xfId="0" applyNumberFormat="1" applyFont="1"/>
    <xf numFmtId="44" fontId="3" fillId="0" borderId="0" xfId="2" applyFont="1" applyBorder="1"/>
    <xf numFmtId="44" fontId="3" fillId="0" borderId="1" xfId="2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3ADF0-BA4F-4804-87EC-776F685FFB6E}">
  <dimension ref="A1:F12"/>
  <sheetViews>
    <sheetView workbookViewId="0">
      <selection activeCell="B28" sqref="B28"/>
    </sheetView>
  </sheetViews>
  <sheetFormatPr defaultRowHeight="15" x14ac:dyDescent="0.25"/>
  <cols>
    <col min="1" max="1" width="36.42578125" bestFit="1" customWidth="1"/>
    <col min="2" max="2" width="12" bestFit="1" customWidth="1"/>
    <col min="3" max="3" width="13.140625" customWidth="1"/>
    <col min="4" max="4" width="13.28515625" customWidth="1"/>
    <col min="5" max="5" width="12" bestFit="1" customWidth="1"/>
    <col min="6" max="6" width="12" customWidth="1"/>
  </cols>
  <sheetData>
    <row r="1" spans="1:6" x14ac:dyDescent="0.25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</row>
    <row r="2" spans="1:6" x14ac:dyDescent="0.25">
      <c r="A2" s="1" t="s">
        <v>5</v>
      </c>
      <c r="B2" s="2" t="s">
        <v>6</v>
      </c>
      <c r="C2" s="2" t="s">
        <v>7</v>
      </c>
      <c r="D2" s="2" t="s">
        <v>7</v>
      </c>
      <c r="E2" s="2" t="s">
        <v>8</v>
      </c>
      <c r="F2" s="2" t="s">
        <v>8</v>
      </c>
    </row>
    <row r="3" spans="1:6" x14ac:dyDescent="0.25">
      <c r="A3" t="s">
        <v>9</v>
      </c>
      <c r="B3" s="3">
        <v>3.8</v>
      </c>
      <c r="C3" s="4">
        <v>59.482460000000003</v>
      </c>
      <c r="D3" s="4">
        <v>71.819519999999997</v>
      </c>
      <c r="E3" s="5">
        <v>0.2074066876185012</v>
      </c>
      <c r="F3" s="4">
        <v>12.337059999999994</v>
      </c>
    </row>
    <row r="4" spans="1:6" x14ac:dyDescent="0.25">
      <c r="A4" t="s">
        <v>10</v>
      </c>
      <c r="B4" s="3">
        <v>9.6999999999999993</v>
      </c>
      <c r="C4" s="4">
        <v>129.43548999999999</v>
      </c>
      <c r="D4" s="4">
        <v>153.48910999999998</v>
      </c>
      <c r="E4" s="5">
        <v>0.18583481238414593</v>
      </c>
      <c r="F4" s="4">
        <v>24.053619999999995</v>
      </c>
    </row>
    <row r="5" spans="1:6" x14ac:dyDescent="0.25">
      <c r="A5" t="s">
        <v>11</v>
      </c>
      <c r="B5" s="3">
        <v>69.099999999999994</v>
      </c>
      <c r="C5" s="4">
        <v>830.07447000000002</v>
      </c>
      <c r="D5" s="4">
        <v>972.18696999999997</v>
      </c>
      <c r="E5" s="5">
        <v>0.1712045185536184</v>
      </c>
      <c r="F5" s="4">
        <v>142.11249999999995</v>
      </c>
    </row>
    <row r="6" spans="1:6" x14ac:dyDescent="0.25">
      <c r="A6" t="s">
        <v>12</v>
      </c>
      <c r="B6" s="3">
        <v>3801</v>
      </c>
      <c r="C6" s="4">
        <v>5390.3499999999995</v>
      </c>
      <c r="D6" s="4">
        <v>5583.3957000000009</v>
      </c>
      <c r="E6" s="5">
        <v>3.5813203224280707E-2</v>
      </c>
      <c r="F6" s="4">
        <v>193.04570000000149</v>
      </c>
    </row>
    <row r="7" spans="1:6" x14ac:dyDescent="0.25">
      <c r="A7" t="s">
        <v>13</v>
      </c>
      <c r="B7" s="3">
        <v>88455.2</v>
      </c>
      <c r="C7" s="4">
        <v>24997.43952</v>
      </c>
      <c r="D7" s="4">
        <v>28827.54968</v>
      </c>
      <c r="E7" s="5">
        <v>0.15322009907997169</v>
      </c>
      <c r="F7" s="4">
        <v>3830.1101600000002</v>
      </c>
    </row>
    <row r="8" spans="1:6" x14ac:dyDescent="0.25">
      <c r="A8" t="s">
        <v>17</v>
      </c>
      <c r="B8" s="3">
        <v>5.5</v>
      </c>
      <c r="C8" s="4">
        <v>59.292050000000003</v>
      </c>
      <c r="D8" s="4">
        <v>72.536100000000005</v>
      </c>
      <c r="E8" s="5">
        <v>0.223369743498496</v>
      </c>
      <c r="F8" s="4">
        <v>13.244050000000001</v>
      </c>
    </row>
    <row r="9" spans="1:6" x14ac:dyDescent="0.25">
      <c r="A9" t="s">
        <v>18</v>
      </c>
      <c r="B9" s="3">
        <v>4.5</v>
      </c>
      <c r="C9" s="4">
        <v>61.292650000000002</v>
      </c>
      <c r="D9" s="4">
        <v>64.625900000000001</v>
      </c>
      <c r="E9" s="5">
        <v>5.4382540157751368E-2</v>
      </c>
      <c r="F9" s="4">
        <v>3.3332499999999996</v>
      </c>
    </row>
    <row r="10" spans="1:6" x14ac:dyDescent="0.25">
      <c r="A10" t="s">
        <v>14</v>
      </c>
      <c r="B10" s="3">
        <v>3.9</v>
      </c>
      <c r="C10" s="4">
        <v>38.812150000000003</v>
      </c>
      <c r="D10" s="4">
        <v>51.288080000000001</v>
      </c>
      <c r="E10" s="5">
        <v>0.32144392928503052</v>
      </c>
      <c r="F10" s="4">
        <v>12.475929999999998</v>
      </c>
    </row>
    <row r="11" spans="1:6" x14ac:dyDescent="0.25">
      <c r="A11" t="s">
        <v>15</v>
      </c>
      <c r="B11" s="3">
        <v>14.2</v>
      </c>
      <c r="C11" s="4">
        <v>95.002700000000004</v>
      </c>
      <c r="D11" s="4">
        <v>125.24202</v>
      </c>
      <c r="E11" s="5">
        <v>0.31829958516968454</v>
      </c>
      <c r="F11" s="4">
        <v>30.239319999999992</v>
      </c>
    </row>
    <row r="12" spans="1:6" x14ac:dyDescent="0.25">
      <c r="A12" t="s">
        <v>16</v>
      </c>
      <c r="B12" s="3">
        <v>1106.0999999999999</v>
      </c>
      <c r="C12" s="4">
        <v>3346.0983499999998</v>
      </c>
      <c r="D12" s="4">
        <v>4411.4870000000001</v>
      </c>
      <c r="E12" s="5">
        <v>0.31839729098219732</v>
      </c>
      <c r="F12" s="4">
        <v>1065.3886500000003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EA3619-51A5-4E04-9C11-7314F0FA3665}">
  <dimension ref="A3:BJ30"/>
  <sheetViews>
    <sheetView showGridLines="0" tabSelected="1" view="pageLayout" topLeftCell="AZ4" zoomScaleNormal="100" workbookViewId="0">
      <selection activeCell="AZ8" sqref="AZ8"/>
    </sheetView>
  </sheetViews>
  <sheetFormatPr defaultRowHeight="15" x14ac:dyDescent="0.25"/>
  <cols>
    <col min="1" max="1" width="29.42578125" customWidth="1"/>
    <col min="3" max="3" width="13.140625" customWidth="1"/>
    <col min="4" max="4" width="3.7109375" customWidth="1"/>
    <col min="5" max="5" width="13.140625" customWidth="1"/>
    <col min="6" max="6" width="4.85546875" customWidth="1"/>
    <col min="7" max="7" width="28.7109375" customWidth="1"/>
    <col min="9" max="9" width="10.85546875" customWidth="1"/>
    <col min="10" max="10" width="3.7109375" customWidth="1"/>
    <col min="11" max="11" width="11.28515625" customWidth="1"/>
    <col min="12" max="12" width="4" customWidth="1"/>
    <col min="13" max="13" width="29.28515625" customWidth="1"/>
    <col min="15" max="15" width="11.140625" customWidth="1"/>
    <col min="16" max="16" width="12.85546875" customWidth="1"/>
    <col min="17" max="17" width="11.85546875" customWidth="1"/>
    <col min="18" max="18" width="12.5703125" customWidth="1"/>
    <col min="19" max="19" width="4.85546875" customWidth="1"/>
    <col min="20" max="20" width="29.140625" customWidth="1"/>
    <col min="21" max="21" width="11.28515625" customWidth="1"/>
    <col min="22" max="22" width="12.85546875" customWidth="1"/>
    <col min="23" max="23" width="12.7109375" customWidth="1"/>
    <col min="24" max="24" width="11.5703125" customWidth="1"/>
    <col min="25" max="25" width="12" customWidth="1"/>
    <col min="26" max="26" width="6" customWidth="1"/>
    <col min="27" max="27" width="30.42578125" customWidth="1"/>
    <col min="28" max="28" width="13" customWidth="1"/>
    <col min="29" max="29" width="14.42578125" customWidth="1"/>
    <col min="30" max="30" width="4.5703125" customWidth="1"/>
    <col min="31" max="31" width="14.85546875" customWidth="1"/>
    <col min="32" max="32" width="6.28515625" customWidth="1"/>
    <col min="33" max="33" width="28.28515625" customWidth="1"/>
    <col min="34" max="34" width="11" customWidth="1"/>
    <col min="35" max="35" width="11.85546875" customWidth="1"/>
    <col min="36" max="36" width="6" customWidth="1"/>
    <col min="37" max="37" width="11.5703125" customWidth="1"/>
    <col min="38" max="38" width="4.85546875" customWidth="1"/>
    <col min="39" max="39" width="28.7109375" customWidth="1"/>
    <col min="41" max="41" width="11.85546875" customWidth="1"/>
    <col min="42" max="42" width="6.28515625" customWidth="1"/>
    <col min="43" max="43" width="12.5703125" customWidth="1"/>
    <col min="44" max="44" width="5" customWidth="1"/>
    <col min="45" max="45" width="29.7109375" customWidth="1"/>
    <col min="47" max="47" width="12.28515625" customWidth="1"/>
    <col min="48" max="48" width="5.5703125" customWidth="1"/>
    <col min="49" max="49" width="12.7109375" customWidth="1"/>
    <col min="50" max="50" width="5.85546875" customWidth="1"/>
    <col min="51" max="51" width="29.28515625" customWidth="1"/>
    <col min="53" max="53" width="11.7109375" customWidth="1"/>
    <col min="54" max="54" width="6.5703125" customWidth="1"/>
    <col min="55" max="55" width="11.85546875" customWidth="1"/>
    <col min="56" max="56" width="7.85546875" customWidth="1"/>
    <col min="57" max="57" width="29.42578125" customWidth="1"/>
    <col min="58" max="58" width="10.42578125" bestFit="1" customWidth="1"/>
    <col min="59" max="59" width="12.140625" customWidth="1"/>
    <col min="60" max="60" width="13" customWidth="1"/>
    <col min="61" max="61" width="11.7109375" customWidth="1"/>
    <col min="62" max="62" width="13.5703125" customWidth="1"/>
  </cols>
  <sheetData>
    <row r="3" spans="1:62" ht="15.75" thickBot="1" x14ac:dyDescent="0.3"/>
    <row r="4" spans="1:62" ht="15.75" thickBot="1" x14ac:dyDescent="0.3">
      <c r="C4" s="23" t="s">
        <v>34</v>
      </c>
      <c r="D4" s="24"/>
      <c r="E4" s="25"/>
      <c r="F4" s="18"/>
      <c r="I4" s="23" t="s">
        <v>35</v>
      </c>
      <c r="J4" s="24"/>
      <c r="K4" s="25"/>
      <c r="P4" s="23" t="s">
        <v>36</v>
      </c>
      <c r="Q4" s="24"/>
      <c r="R4" s="25"/>
      <c r="W4" s="23" t="s">
        <v>12</v>
      </c>
      <c r="X4" s="24"/>
      <c r="Y4" s="25"/>
      <c r="AC4" s="23" t="s">
        <v>41</v>
      </c>
      <c r="AD4" s="24"/>
      <c r="AE4" s="25"/>
      <c r="AI4" s="23" t="s">
        <v>42</v>
      </c>
      <c r="AJ4" s="24"/>
      <c r="AK4" s="25"/>
      <c r="AO4" s="23" t="s">
        <v>43</v>
      </c>
      <c r="AP4" s="24"/>
      <c r="AQ4" s="25"/>
      <c r="AU4" s="23" t="s">
        <v>44</v>
      </c>
      <c r="AV4" s="24"/>
      <c r="AW4" s="25"/>
      <c r="BA4" s="23" t="s">
        <v>45</v>
      </c>
      <c r="BB4" s="24"/>
      <c r="BC4" s="25"/>
      <c r="BH4" s="23" t="s">
        <v>46</v>
      </c>
      <c r="BI4" s="26"/>
      <c r="BJ4" s="27"/>
    </row>
    <row r="5" spans="1:62" ht="15.75" x14ac:dyDescent="0.25">
      <c r="A5" s="9"/>
      <c r="B5" s="6"/>
      <c r="C5" s="7" t="s">
        <v>1</v>
      </c>
      <c r="D5" s="7"/>
      <c r="E5" s="7" t="s">
        <v>2</v>
      </c>
      <c r="F5" s="7"/>
      <c r="H5" s="6"/>
      <c r="I5" s="7" t="s">
        <v>1</v>
      </c>
      <c r="J5" s="7"/>
      <c r="K5" s="7" t="s">
        <v>2</v>
      </c>
      <c r="M5" s="9"/>
      <c r="N5" s="6"/>
      <c r="O5" s="6"/>
      <c r="P5" s="7" t="s">
        <v>1</v>
      </c>
      <c r="Q5" s="7"/>
      <c r="R5" s="7" t="s">
        <v>2</v>
      </c>
      <c r="T5" s="9"/>
      <c r="U5" s="6"/>
      <c r="V5" s="6"/>
      <c r="W5" s="7" t="s">
        <v>1</v>
      </c>
      <c r="X5" s="7"/>
      <c r="Y5" s="7" t="s">
        <v>2</v>
      </c>
      <c r="AA5" s="9"/>
      <c r="AB5" s="6"/>
      <c r="AC5" s="7" t="s">
        <v>1</v>
      </c>
      <c r="AD5" s="7"/>
      <c r="AE5" s="7" t="s">
        <v>2</v>
      </c>
      <c r="AG5" s="9"/>
      <c r="AH5" s="6"/>
      <c r="AI5" s="7" t="s">
        <v>1</v>
      </c>
      <c r="AJ5" s="7"/>
      <c r="AK5" s="7" t="s">
        <v>2</v>
      </c>
      <c r="AM5" s="9"/>
      <c r="AN5" s="6"/>
      <c r="AO5" s="7" t="s">
        <v>1</v>
      </c>
      <c r="AP5" s="7"/>
      <c r="AQ5" s="7" t="s">
        <v>2</v>
      </c>
      <c r="AS5" s="9"/>
      <c r="AT5" s="6"/>
      <c r="AU5" s="7" t="s">
        <v>1</v>
      </c>
      <c r="AV5" s="7"/>
      <c r="AW5" s="7" t="s">
        <v>2</v>
      </c>
      <c r="AY5" s="9"/>
      <c r="AZ5" s="6"/>
      <c r="BA5" s="7" t="s">
        <v>1</v>
      </c>
      <c r="BB5" s="7"/>
      <c r="BC5" s="7" t="s">
        <v>2</v>
      </c>
      <c r="BE5" s="9"/>
      <c r="BF5" s="6"/>
      <c r="BG5" s="6"/>
      <c r="BH5" s="7" t="s">
        <v>1</v>
      </c>
      <c r="BI5" s="7"/>
      <c r="BJ5" s="7" t="s">
        <v>2</v>
      </c>
    </row>
    <row r="6" spans="1:62" ht="15.75" x14ac:dyDescent="0.25">
      <c r="A6" s="6"/>
      <c r="B6" s="6" t="s">
        <v>19</v>
      </c>
      <c r="C6" s="7" t="s">
        <v>7</v>
      </c>
      <c r="D6" s="7"/>
      <c r="E6" s="7" t="s">
        <v>7</v>
      </c>
      <c r="F6" s="7"/>
      <c r="H6" s="6" t="s">
        <v>19</v>
      </c>
      <c r="I6" s="7" t="s">
        <v>7</v>
      </c>
      <c r="J6" s="7"/>
      <c r="K6" s="7" t="s">
        <v>7</v>
      </c>
      <c r="M6" s="6"/>
      <c r="N6" s="6" t="s">
        <v>19</v>
      </c>
      <c r="O6" s="6"/>
      <c r="P6" s="7" t="s">
        <v>7</v>
      </c>
      <c r="Q6" s="7"/>
      <c r="R6" s="7" t="s">
        <v>7</v>
      </c>
      <c r="T6" s="6"/>
      <c r="U6" s="6" t="s">
        <v>19</v>
      </c>
      <c r="V6" s="6"/>
      <c r="W6" s="7" t="s">
        <v>7</v>
      </c>
      <c r="X6" s="7"/>
      <c r="Y6" s="7" t="s">
        <v>7</v>
      </c>
      <c r="AA6" s="6"/>
      <c r="AB6" s="6" t="s">
        <v>19</v>
      </c>
      <c r="AC6" s="7" t="s">
        <v>7</v>
      </c>
      <c r="AD6" s="7"/>
      <c r="AE6" s="7" t="s">
        <v>7</v>
      </c>
      <c r="AG6" s="6"/>
      <c r="AH6" s="6" t="s">
        <v>19</v>
      </c>
      <c r="AI6" s="7" t="s">
        <v>7</v>
      </c>
      <c r="AJ6" s="7"/>
      <c r="AK6" s="7" t="s">
        <v>7</v>
      </c>
      <c r="AM6" s="6"/>
      <c r="AN6" s="6" t="s">
        <v>19</v>
      </c>
      <c r="AO6" s="7" t="s">
        <v>7</v>
      </c>
      <c r="AP6" s="7"/>
      <c r="AQ6" s="7" t="s">
        <v>7</v>
      </c>
      <c r="AS6" s="6"/>
      <c r="AT6" s="6" t="s">
        <v>19</v>
      </c>
      <c r="AU6" s="7" t="s">
        <v>7</v>
      </c>
      <c r="AV6" s="7"/>
      <c r="AW6" s="7" t="s">
        <v>7</v>
      </c>
      <c r="AY6" s="6"/>
      <c r="AZ6" s="6" t="s">
        <v>19</v>
      </c>
      <c r="BA6" s="7" t="s">
        <v>7</v>
      </c>
      <c r="BB6" s="7"/>
      <c r="BC6" s="7" t="s">
        <v>7</v>
      </c>
      <c r="BE6" s="6"/>
      <c r="BF6" s="6" t="s">
        <v>19</v>
      </c>
      <c r="BG6" s="6"/>
      <c r="BH6" s="7" t="s">
        <v>7</v>
      </c>
      <c r="BI6" s="7"/>
      <c r="BJ6" s="7" t="s">
        <v>7</v>
      </c>
    </row>
    <row r="7" spans="1:62" ht="15.75" x14ac:dyDescent="0.25">
      <c r="A7" s="6"/>
      <c r="B7" s="6"/>
      <c r="C7" s="6"/>
      <c r="D7" s="6"/>
      <c r="E7" s="6"/>
      <c r="F7" s="6"/>
      <c r="H7" s="6"/>
      <c r="I7" s="6"/>
      <c r="J7" s="6"/>
      <c r="K7" s="6"/>
      <c r="M7" s="6"/>
      <c r="N7" s="6"/>
      <c r="O7" s="6"/>
      <c r="P7" s="6"/>
      <c r="Q7" s="6"/>
      <c r="R7" s="6"/>
      <c r="T7" s="6"/>
      <c r="U7" s="6"/>
      <c r="V7" s="6"/>
      <c r="W7" s="6"/>
      <c r="X7" s="6"/>
      <c r="Y7" s="6"/>
      <c r="AA7" s="6"/>
      <c r="AB7" s="6"/>
      <c r="AC7" s="6"/>
      <c r="AD7" s="6"/>
      <c r="AE7" s="6"/>
      <c r="AG7" s="6"/>
      <c r="AH7" s="6"/>
      <c r="AI7" s="6"/>
      <c r="AJ7" s="6"/>
      <c r="AK7" s="6"/>
      <c r="AM7" s="6"/>
      <c r="AN7" s="6"/>
      <c r="AO7" s="6"/>
      <c r="AP7" s="6"/>
      <c r="AQ7" s="6"/>
      <c r="AS7" s="6"/>
      <c r="AT7" s="6"/>
      <c r="AU7" s="6"/>
      <c r="AV7" s="6"/>
      <c r="AW7" s="6"/>
      <c r="AY7" s="6"/>
      <c r="AZ7" s="6"/>
      <c r="BA7" s="6"/>
      <c r="BB7" s="6"/>
      <c r="BC7" s="6"/>
      <c r="BE7" s="6"/>
      <c r="BF7" s="6"/>
      <c r="BG7" s="6"/>
      <c r="BH7" s="6"/>
      <c r="BI7" s="6"/>
      <c r="BJ7" s="6"/>
    </row>
    <row r="8" spans="1:62" ht="15.75" x14ac:dyDescent="0.25">
      <c r="A8" s="6" t="s">
        <v>20</v>
      </c>
      <c r="B8" s="6"/>
      <c r="C8" s="8">
        <v>20.7</v>
      </c>
      <c r="D8" s="6"/>
      <c r="E8" s="8">
        <f>29.03-7.59</f>
        <v>21.44</v>
      </c>
      <c r="F8" s="8"/>
      <c r="G8" s="6" t="s">
        <v>20</v>
      </c>
      <c r="H8" s="6"/>
      <c r="I8" s="8">
        <v>31.2</v>
      </c>
      <c r="J8" s="6"/>
      <c r="K8" s="8">
        <f>44.4-15.18</f>
        <v>29.22</v>
      </c>
      <c r="M8" s="6" t="s">
        <v>20</v>
      </c>
      <c r="N8" s="6"/>
      <c r="O8" s="6"/>
      <c r="P8" s="8">
        <v>131</v>
      </c>
      <c r="Q8" s="6"/>
      <c r="R8" s="8">
        <f>195.04-114.87</f>
        <v>80.169999999999987</v>
      </c>
      <c r="T8" s="6" t="s">
        <v>20</v>
      </c>
      <c r="U8" s="6"/>
      <c r="V8" s="6"/>
      <c r="W8" s="8">
        <v>250</v>
      </c>
      <c r="X8" s="6"/>
      <c r="Y8" s="8">
        <f>267.85-642.48</f>
        <v>-374.63</v>
      </c>
      <c r="AA8" s="6" t="s">
        <v>20</v>
      </c>
      <c r="AB8" s="6"/>
      <c r="AC8" s="8">
        <v>0</v>
      </c>
      <c r="AD8" s="6"/>
      <c r="AE8" s="8">
        <v>0</v>
      </c>
      <c r="AG8" s="6" t="s">
        <v>20</v>
      </c>
      <c r="AH8" s="6"/>
      <c r="AI8" s="8">
        <v>20.7</v>
      </c>
      <c r="AJ8" s="6"/>
      <c r="AK8" s="8">
        <f>29.03-7.59</f>
        <v>21.44</v>
      </c>
      <c r="AM8" s="6" t="s">
        <v>20</v>
      </c>
      <c r="AN8" s="6"/>
      <c r="AO8" s="8">
        <v>20.7</v>
      </c>
      <c r="AP8" s="6"/>
      <c r="AQ8" s="8">
        <v>29.03</v>
      </c>
      <c r="AS8" s="6" t="s">
        <v>20</v>
      </c>
      <c r="AT8" s="6"/>
      <c r="AU8" s="8">
        <v>20.7</v>
      </c>
      <c r="AV8" s="6"/>
      <c r="AW8" s="8">
        <f>29.03-7.59</f>
        <v>21.44</v>
      </c>
      <c r="AY8" s="6" t="s">
        <v>20</v>
      </c>
      <c r="AZ8" s="6"/>
      <c r="BA8" s="8">
        <v>31.2</v>
      </c>
      <c r="BB8" s="6"/>
      <c r="BC8" s="8">
        <f>44.4-15.18</f>
        <v>29.22</v>
      </c>
      <c r="BE8" s="6" t="s">
        <v>20</v>
      </c>
      <c r="BF8" s="6"/>
      <c r="BG8" s="6"/>
      <c r="BH8" s="8">
        <v>131</v>
      </c>
      <c r="BI8" s="6"/>
      <c r="BJ8" s="8">
        <f>195.04-114.87</f>
        <v>80.169999999999987</v>
      </c>
    </row>
    <row r="9" spans="1:62" ht="15.75" x14ac:dyDescent="0.25">
      <c r="A9" s="6" t="s">
        <v>21</v>
      </c>
      <c r="B9" s="6"/>
      <c r="C9" s="8">
        <v>0</v>
      </c>
      <c r="D9" s="6"/>
      <c r="E9" s="8">
        <v>0</v>
      </c>
      <c r="F9" s="8"/>
      <c r="G9" s="6" t="s">
        <v>21</v>
      </c>
      <c r="H9" s="6"/>
      <c r="I9" s="8">
        <v>0</v>
      </c>
      <c r="J9" s="6"/>
      <c r="K9" s="8">
        <v>0</v>
      </c>
      <c r="M9" s="6" t="s">
        <v>21</v>
      </c>
      <c r="N9" s="6"/>
      <c r="O9" s="6"/>
      <c r="P9" s="8">
        <v>0</v>
      </c>
      <c r="Q9" s="6"/>
      <c r="R9" s="8">
        <v>0</v>
      </c>
      <c r="T9" s="6" t="s">
        <v>21</v>
      </c>
      <c r="U9" s="6"/>
      <c r="V9" s="6"/>
      <c r="W9" s="8">
        <v>0</v>
      </c>
      <c r="X9" s="6"/>
      <c r="Y9" s="8">
        <v>0</v>
      </c>
      <c r="AA9" s="6" t="s">
        <v>21</v>
      </c>
      <c r="AB9" s="6"/>
      <c r="AC9" s="8">
        <v>0</v>
      </c>
      <c r="AD9" s="6"/>
      <c r="AE9" s="8">
        <v>0</v>
      </c>
      <c r="AG9" s="6" t="s">
        <v>21</v>
      </c>
      <c r="AH9" s="6"/>
      <c r="AI9" s="8">
        <v>0</v>
      </c>
      <c r="AJ9" s="6"/>
      <c r="AK9" s="8">
        <v>0</v>
      </c>
      <c r="AM9" s="6" t="s">
        <v>21</v>
      </c>
      <c r="AN9" s="6"/>
      <c r="AO9" s="8">
        <v>0</v>
      </c>
      <c r="AP9" s="6"/>
      <c r="AQ9" s="8">
        <v>0</v>
      </c>
      <c r="AS9" s="6" t="s">
        <v>21</v>
      </c>
      <c r="AT9" s="6"/>
      <c r="AU9" s="8">
        <v>0</v>
      </c>
      <c r="AV9" s="6"/>
      <c r="AW9" s="8">
        <v>0</v>
      </c>
      <c r="AY9" s="6" t="s">
        <v>21</v>
      </c>
      <c r="AZ9" s="6"/>
      <c r="BA9" s="8">
        <v>0</v>
      </c>
      <c r="BB9" s="6"/>
      <c r="BC9" s="8">
        <v>0</v>
      </c>
      <c r="BE9" s="6" t="s">
        <v>21</v>
      </c>
      <c r="BF9" s="6"/>
      <c r="BG9" s="6"/>
      <c r="BH9" s="8">
        <v>0</v>
      </c>
      <c r="BI9" s="6"/>
      <c r="BJ9" s="8">
        <v>0</v>
      </c>
    </row>
    <row r="10" spans="1:62" ht="15.75" x14ac:dyDescent="0.25">
      <c r="A10" s="6" t="s">
        <v>22</v>
      </c>
      <c r="B10" s="6"/>
      <c r="C10" s="10">
        <v>-3.83</v>
      </c>
      <c r="D10" s="11"/>
      <c r="E10" s="10">
        <v>0</v>
      </c>
      <c r="F10" s="16"/>
      <c r="G10" s="6" t="s">
        <v>22</v>
      </c>
      <c r="H10" s="6"/>
      <c r="I10" s="10">
        <v>-7.29</v>
      </c>
      <c r="J10" s="11"/>
      <c r="K10" s="10">
        <v>0</v>
      </c>
      <c r="M10" s="6" t="s">
        <v>22</v>
      </c>
      <c r="N10" s="6"/>
      <c r="O10" s="6"/>
      <c r="P10" s="10">
        <v>-54.58</v>
      </c>
      <c r="Q10" s="6"/>
      <c r="R10" s="10">
        <v>0</v>
      </c>
      <c r="T10" s="6" t="s">
        <v>22</v>
      </c>
      <c r="U10" s="6"/>
      <c r="V10" s="6"/>
      <c r="W10" s="10">
        <v>-370.49</v>
      </c>
      <c r="X10" s="6"/>
      <c r="Y10" s="10">
        <v>0</v>
      </c>
      <c r="AA10" s="6" t="s">
        <v>22</v>
      </c>
      <c r="AB10" s="6"/>
      <c r="AC10" s="10">
        <v>0</v>
      </c>
      <c r="AD10" s="11"/>
      <c r="AE10" s="10">
        <v>0</v>
      </c>
      <c r="AG10" s="6" t="s">
        <v>22</v>
      </c>
      <c r="AH10" s="6"/>
      <c r="AI10" s="10">
        <v>-3.83</v>
      </c>
      <c r="AJ10" s="11"/>
      <c r="AK10" s="10">
        <v>0</v>
      </c>
      <c r="AM10" s="6" t="s">
        <v>22</v>
      </c>
      <c r="AN10" s="6"/>
      <c r="AO10" s="10">
        <v>-3.83</v>
      </c>
      <c r="AP10" s="11"/>
      <c r="AQ10" s="10">
        <v>0</v>
      </c>
      <c r="AS10" s="6" t="s">
        <v>22</v>
      </c>
      <c r="AT10" s="6"/>
      <c r="AU10" s="10">
        <v>-3.83</v>
      </c>
      <c r="AV10" s="11"/>
      <c r="AW10" s="10">
        <v>0</v>
      </c>
      <c r="AY10" s="6" t="s">
        <v>22</v>
      </c>
      <c r="AZ10" s="6"/>
      <c r="BA10" s="10">
        <v>-7.29</v>
      </c>
      <c r="BB10" s="11"/>
      <c r="BC10" s="10">
        <v>0</v>
      </c>
      <c r="BE10" s="6" t="s">
        <v>22</v>
      </c>
      <c r="BF10" s="6"/>
      <c r="BG10" s="6"/>
      <c r="BH10" s="10">
        <v>-54.58</v>
      </c>
      <c r="BI10" s="6"/>
      <c r="BJ10" s="10">
        <v>0</v>
      </c>
    </row>
    <row r="11" spans="1:62" ht="15.75" x14ac:dyDescent="0.25">
      <c r="A11" s="6"/>
      <c r="B11" s="6"/>
      <c r="C11" s="8">
        <f>SUM(C8:C10)</f>
        <v>16.869999999999997</v>
      </c>
      <c r="D11" s="6"/>
      <c r="E11" s="8">
        <f>SUM(E8:E10)</f>
        <v>21.44</v>
      </c>
      <c r="F11" s="8"/>
      <c r="G11" s="6"/>
      <c r="H11" s="6"/>
      <c r="I11" s="8">
        <f>SUM(I8:I10)</f>
        <v>23.91</v>
      </c>
      <c r="J11" s="6"/>
      <c r="K11" s="8">
        <f>SUM(K8:K10)</f>
        <v>29.22</v>
      </c>
      <c r="M11" s="6"/>
      <c r="N11" s="6"/>
      <c r="O11" s="6"/>
      <c r="P11" s="8">
        <f>SUM(P8:P10)</f>
        <v>76.42</v>
      </c>
      <c r="Q11" s="6"/>
      <c r="R11" s="8">
        <f>SUM(R8:R10)</f>
        <v>80.169999999999987</v>
      </c>
      <c r="T11" s="6"/>
      <c r="U11" s="6"/>
      <c r="V11" s="6"/>
      <c r="W11" s="8">
        <f>SUM(W8:W10)</f>
        <v>-120.49000000000001</v>
      </c>
      <c r="X11" s="6"/>
      <c r="Y11" s="8">
        <f>SUM(Y8:Y10)</f>
        <v>-374.63</v>
      </c>
      <c r="AA11" s="6"/>
      <c r="AB11" s="6"/>
      <c r="AC11" s="8">
        <f>SUM(AC8:AC10)</f>
        <v>0</v>
      </c>
      <c r="AD11" s="6"/>
      <c r="AE11" s="8">
        <f>SUM(AE8:AE10)</f>
        <v>0</v>
      </c>
      <c r="AG11" s="6"/>
      <c r="AH11" s="6"/>
      <c r="AI11" s="8">
        <f>SUM(AI8:AI10)</f>
        <v>16.869999999999997</v>
      </c>
      <c r="AJ11" s="6"/>
      <c r="AK11" s="8">
        <f>SUM(AK8:AK10)</f>
        <v>21.44</v>
      </c>
      <c r="AM11" s="6"/>
      <c r="AN11" s="6"/>
      <c r="AO11" s="8">
        <f>SUM(AO8:AO10)</f>
        <v>16.869999999999997</v>
      </c>
      <c r="AP11" s="6"/>
      <c r="AQ11" s="8">
        <f>SUM(AQ8:AQ10)</f>
        <v>29.03</v>
      </c>
      <c r="AS11" s="6"/>
      <c r="AT11" s="6"/>
      <c r="AU11" s="8">
        <f>SUM(AU8:AU10)</f>
        <v>16.869999999999997</v>
      </c>
      <c r="AV11" s="6"/>
      <c r="AW11" s="8">
        <f>SUM(AW8:AW10)</f>
        <v>21.44</v>
      </c>
      <c r="AY11" s="6"/>
      <c r="AZ11" s="6"/>
      <c r="BA11" s="8">
        <f>SUM(BA8:BA10)</f>
        <v>23.91</v>
      </c>
      <c r="BB11" s="6"/>
      <c r="BC11" s="8">
        <f>SUM(BC8:BC10)</f>
        <v>29.22</v>
      </c>
      <c r="BE11" s="6"/>
      <c r="BF11" s="6"/>
      <c r="BG11" s="6"/>
      <c r="BH11" s="8">
        <f>SUM(BH8:BH10)</f>
        <v>76.42</v>
      </c>
      <c r="BI11" s="6"/>
      <c r="BJ11" s="8">
        <f>SUM(BJ8:BJ10)</f>
        <v>80.169999999999987</v>
      </c>
    </row>
    <row r="12" spans="1:62" ht="15.75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M12" s="6"/>
      <c r="N12" s="6"/>
      <c r="O12" s="6"/>
      <c r="P12" s="6"/>
      <c r="Q12" s="6"/>
      <c r="R12" s="6"/>
      <c r="T12" s="6"/>
      <c r="U12" s="6"/>
      <c r="V12" s="6"/>
      <c r="W12" s="6"/>
      <c r="X12" s="6"/>
      <c r="Y12" s="6"/>
      <c r="AA12" s="6"/>
      <c r="AB12" s="6"/>
      <c r="AC12" s="6"/>
      <c r="AD12" s="6"/>
      <c r="AE12" s="6"/>
      <c r="AG12" s="6"/>
      <c r="AH12" s="6"/>
      <c r="AI12" s="6"/>
      <c r="AJ12" s="6"/>
      <c r="AK12" s="6"/>
      <c r="AM12" s="6"/>
      <c r="AN12" s="6"/>
      <c r="AO12" s="6"/>
      <c r="AP12" s="6"/>
      <c r="AQ12" s="6"/>
      <c r="AS12" s="6"/>
      <c r="AT12" s="6"/>
      <c r="AU12" s="6"/>
      <c r="AV12" s="6"/>
      <c r="AW12" s="6"/>
      <c r="AY12" s="6"/>
      <c r="AZ12" s="6"/>
      <c r="BA12" s="6"/>
      <c r="BB12" s="6"/>
      <c r="BC12" s="6"/>
      <c r="BE12" s="6"/>
      <c r="BF12" s="6"/>
      <c r="BG12" s="6"/>
      <c r="BH12" s="6"/>
      <c r="BI12" s="6"/>
      <c r="BJ12" s="6"/>
    </row>
    <row r="13" spans="1:62" ht="15.75" x14ac:dyDescent="0.25">
      <c r="A13" s="6" t="s">
        <v>23</v>
      </c>
      <c r="B13" s="12">
        <v>3.8</v>
      </c>
      <c r="C13" s="13">
        <v>4.3185000000000002</v>
      </c>
      <c r="D13" s="11"/>
      <c r="E13" s="13">
        <v>5.7072000000000003</v>
      </c>
      <c r="F13" s="19"/>
      <c r="G13" s="6" t="s">
        <v>23</v>
      </c>
      <c r="H13" s="17">
        <v>9.6999999999999993</v>
      </c>
      <c r="I13" s="13">
        <v>4.3185000000000002</v>
      </c>
      <c r="J13" s="11"/>
      <c r="K13" s="13">
        <v>5.6931000000000003</v>
      </c>
      <c r="M13" s="6" t="s">
        <v>23</v>
      </c>
      <c r="N13" s="6"/>
      <c r="O13" s="6"/>
      <c r="P13" s="6" t="s">
        <v>28</v>
      </c>
      <c r="Q13" s="6"/>
      <c r="R13" s="6" t="s">
        <v>28</v>
      </c>
      <c r="T13" s="6" t="s">
        <v>23</v>
      </c>
      <c r="U13" s="17">
        <v>3801</v>
      </c>
      <c r="V13" s="6"/>
      <c r="W13" s="6" t="s">
        <v>28</v>
      </c>
      <c r="X13" s="6"/>
      <c r="Y13" s="6" t="s">
        <v>28</v>
      </c>
      <c r="AA13" s="6" t="s">
        <v>23</v>
      </c>
      <c r="AB13" s="12">
        <v>88455.2</v>
      </c>
      <c r="AC13" s="13">
        <v>0.28260000000000002</v>
      </c>
      <c r="AD13" s="11"/>
      <c r="AE13" s="13">
        <v>0.32590000000000002</v>
      </c>
      <c r="AG13" s="6" t="s">
        <v>23</v>
      </c>
      <c r="AH13" s="12">
        <v>5.5</v>
      </c>
      <c r="AI13" s="13">
        <v>4.3185000000000002</v>
      </c>
      <c r="AJ13" s="11"/>
      <c r="AK13" s="13">
        <v>2.3570000000000002</v>
      </c>
      <c r="AM13" s="6" t="s">
        <v>23</v>
      </c>
      <c r="AN13" s="12">
        <v>4.5</v>
      </c>
      <c r="AO13" s="13">
        <v>4.3185000000000002</v>
      </c>
      <c r="AP13" s="11"/>
      <c r="AQ13" s="13">
        <v>2.3570000000000002</v>
      </c>
      <c r="AS13" s="6" t="s">
        <v>23</v>
      </c>
      <c r="AT13" s="12">
        <v>3.9</v>
      </c>
      <c r="AU13" s="13">
        <v>4.3185000000000002</v>
      </c>
      <c r="AV13" s="11"/>
      <c r="AW13" s="13">
        <v>5.7072000000000003</v>
      </c>
      <c r="AY13" s="6" t="s">
        <v>23</v>
      </c>
      <c r="AZ13" s="17">
        <v>14.2</v>
      </c>
      <c r="BA13" s="13">
        <v>4.3185000000000002</v>
      </c>
      <c r="BB13" s="11"/>
      <c r="BC13" s="13">
        <v>5.6931000000000003</v>
      </c>
      <c r="BE13" s="6" t="s">
        <v>23</v>
      </c>
      <c r="BF13" s="12">
        <v>1106.0999999999999</v>
      </c>
      <c r="BG13" s="6"/>
      <c r="BH13" s="6" t="s">
        <v>28</v>
      </c>
      <c r="BI13" s="6"/>
      <c r="BJ13" s="6" t="s">
        <v>28</v>
      </c>
    </row>
    <row r="14" spans="1:62" ht="15.75" x14ac:dyDescent="0.25">
      <c r="A14" s="6"/>
      <c r="B14" s="6"/>
      <c r="C14" s="14">
        <f>B13*C13</f>
        <v>16.410299999999999</v>
      </c>
      <c r="D14" s="14"/>
      <c r="E14" s="14">
        <f>B13*E13</f>
        <v>21.687360000000002</v>
      </c>
      <c r="F14" s="14"/>
      <c r="G14" s="6"/>
      <c r="H14" s="6"/>
      <c r="I14" s="14">
        <f>H13*I13</f>
        <v>41.889449999999997</v>
      </c>
      <c r="J14" s="14"/>
      <c r="K14" s="14">
        <f>H13*K13</f>
        <v>55.22307</v>
      </c>
      <c r="M14" s="6" t="s">
        <v>29</v>
      </c>
      <c r="N14" s="17">
        <v>69.099999999999994</v>
      </c>
      <c r="O14" s="20">
        <v>4.3185000000000002</v>
      </c>
      <c r="P14" s="21">
        <f>N14*O14</f>
        <v>298.40834999999998</v>
      </c>
      <c r="Q14" s="20">
        <v>5.6935000000000002</v>
      </c>
      <c r="R14" s="14">
        <f>N14*Q14</f>
        <v>393.42084999999997</v>
      </c>
      <c r="T14" s="6" t="s">
        <v>37</v>
      </c>
      <c r="U14" s="17">
        <v>1000</v>
      </c>
      <c r="V14" s="20">
        <v>1.6</v>
      </c>
      <c r="W14" s="21">
        <f>U14*V14</f>
        <v>1600</v>
      </c>
      <c r="X14" s="20">
        <v>1.7142999999999999</v>
      </c>
      <c r="Y14" s="14">
        <f>U14*X14</f>
        <v>1714.3</v>
      </c>
      <c r="AA14" s="6"/>
      <c r="AB14" s="6"/>
      <c r="AC14" s="14">
        <f>AB13*AC13</f>
        <v>24997.43952</v>
      </c>
      <c r="AD14" s="14"/>
      <c r="AE14" s="14">
        <f>AB13*AE13</f>
        <v>28827.54968</v>
      </c>
      <c r="AG14" s="6"/>
      <c r="AH14" s="6"/>
      <c r="AI14" s="14">
        <f>AH13*AI13</f>
        <v>23.751750000000001</v>
      </c>
      <c r="AJ14" s="14"/>
      <c r="AK14" s="14">
        <f>AH13*AK13</f>
        <v>12.963500000000002</v>
      </c>
      <c r="AM14" s="6"/>
      <c r="AN14" s="6"/>
      <c r="AO14" s="14">
        <f>AN13*AO13</f>
        <v>19.433250000000001</v>
      </c>
      <c r="AP14" s="14"/>
      <c r="AQ14" s="14">
        <f>AN13*AQ13</f>
        <v>10.6065</v>
      </c>
      <c r="AS14" s="6"/>
      <c r="AT14" s="6"/>
      <c r="AU14" s="14">
        <f>AT13*AU13</f>
        <v>16.84215</v>
      </c>
      <c r="AV14" s="14"/>
      <c r="AW14" s="14">
        <f>AT13*AW13</f>
        <v>22.25808</v>
      </c>
      <c r="AY14" s="6"/>
      <c r="AZ14" s="6"/>
      <c r="BA14" s="14">
        <f>AZ13*BA13</f>
        <v>61.322699999999998</v>
      </c>
      <c r="BB14" s="14"/>
      <c r="BC14" s="14">
        <f>AZ13*BC13</f>
        <v>80.842020000000005</v>
      </c>
      <c r="BE14" s="6" t="s">
        <v>29</v>
      </c>
      <c r="BF14" s="12">
        <v>200</v>
      </c>
      <c r="BG14" s="20">
        <v>4.3185000000000002</v>
      </c>
      <c r="BH14" s="21">
        <f>BF14*BG14</f>
        <v>863.7</v>
      </c>
      <c r="BI14" s="20">
        <v>5.6935000000000002</v>
      </c>
      <c r="BJ14" s="14">
        <f>BF14*BI14</f>
        <v>1138.7</v>
      </c>
    </row>
    <row r="15" spans="1:62" ht="15.75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M15" s="6" t="s">
        <v>30</v>
      </c>
      <c r="N15" s="6">
        <v>0</v>
      </c>
      <c r="O15" s="20">
        <v>2.6696</v>
      </c>
      <c r="P15" s="21">
        <f t="shared" ref="P15:P18" si="0">N15*O15</f>
        <v>0</v>
      </c>
      <c r="Q15" s="20">
        <v>3.5196000000000001</v>
      </c>
      <c r="R15" s="14">
        <f t="shared" ref="R15:R18" si="1">N15*Q15</f>
        <v>0</v>
      </c>
      <c r="T15" s="6" t="s">
        <v>38</v>
      </c>
      <c r="U15" s="17">
        <v>2801</v>
      </c>
      <c r="V15" s="20">
        <v>1.2</v>
      </c>
      <c r="W15" s="21">
        <f t="shared" ref="W15:W17" si="2">U15*V15</f>
        <v>3361.2</v>
      </c>
      <c r="X15" s="20">
        <v>1.2857000000000001</v>
      </c>
      <c r="Y15" s="14">
        <f t="shared" ref="Y15:Y17" si="3">U15*X15</f>
        <v>3601.2457000000004</v>
      </c>
      <c r="AA15" s="6"/>
      <c r="AB15" s="6"/>
      <c r="AC15" s="6"/>
      <c r="AD15" s="6"/>
      <c r="AE15" s="6"/>
      <c r="AG15" s="6"/>
      <c r="AH15" s="6"/>
      <c r="AI15" s="6"/>
      <c r="AJ15" s="6"/>
      <c r="AK15" s="6"/>
      <c r="AM15" s="6"/>
      <c r="AN15" s="6"/>
      <c r="AO15" s="6"/>
      <c r="AP15" s="6"/>
      <c r="AQ15" s="6"/>
      <c r="AS15" s="6"/>
      <c r="AT15" s="6"/>
      <c r="AU15" s="6"/>
      <c r="AV15" s="6"/>
      <c r="AW15" s="6"/>
      <c r="AY15" s="6"/>
      <c r="AZ15" s="6"/>
      <c r="BA15" s="6"/>
      <c r="BB15" s="6"/>
      <c r="BC15" s="6"/>
      <c r="BE15" s="6" t="s">
        <v>30</v>
      </c>
      <c r="BF15" s="12">
        <v>800</v>
      </c>
      <c r="BG15" s="20">
        <v>2.6696</v>
      </c>
      <c r="BH15" s="21">
        <f t="shared" ref="BH15:BH18" si="4">BF15*BG15</f>
        <v>2135.6799999999998</v>
      </c>
      <c r="BI15" s="20">
        <v>3.5196000000000001</v>
      </c>
      <c r="BJ15" s="14">
        <f t="shared" ref="BJ15:BJ18" si="5">BF15*BI15</f>
        <v>2815.68</v>
      </c>
    </row>
    <row r="16" spans="1:62" ht="15.75" x14ac:dyDescent="0.25">
      <c r="A16" s="6" t="s">
        <v>24</v>
      </c>
      <c r="B16" s="12">
        <v>3.8</v>
      </c>
      <c r="C16" s="13">
        <v>0</v>
      </c>
      <c r="D16" s="11"/>
      <c r="E16" s="13">
        <v>0</v>
      </c>
      <c r="F16" s="19"/>
      <c r="G16" s="6" t="s">
        <v>24</v>
      </c>
      <c r="H16" s="17">
        <v>9.6999999999999993</v>
      </c>
      <c r="I16" s="13">
        <v>0</v>
      </c>
      <c r="J16" s="11"/>
      <c r="K16" s="13">
        <v>0</v>
      </c>
      <c r="M16" s="6" t="s">
        <v>31</v>
      </c>
      <c r="N16" s="6">
        <v>0</v>
      </c>
      <c r="O16" s="20">
        <v>1.8734999999999999</v>
      </c>
      <c r="P16" s="21">
        <f t="shared" si="0"/>
        <v>0</v>
      </c>
      <c r="Q16" s="20">
        <v>2.4700000000000002</v>
      </c>
      <c r="R16" s="14">
        <f t="shared" si="1"/>
        <v>0</v>
      </c>
      <c r="T16" s="6" t="s">
        <v>39</v>
      </c>
      <c r="U16" s="6">
        <v>0</v>
      </c>
      <c r="V16" s="20">
        <v>0.8</v>
      </c>
      <c r="W16" s="21">
        <f t="shared" si="2"/>
        <v>0</v>
      </c>
      <c r="X16" s="20">
        <v>0.85709999999999997</v>
      </c>
      <c r="Y16" s="14">
        <f t="shared" si="3"/>
        <v>0</v>
      </c>
      <c r="AA16" s="6" t="s">
        <v>24</v>
      </c>
      <c r="AB16" s="12">
        <v>0</v>
      </c>
      <c r="AC16" s="13">
        <v>0</v>
      </c>
      <c r="AD16" s="11"/>
      <c r="AE16" s="13">
        <v>0</v>
      </c>
      <c r="AG16" s="6" t="s">
        <v>24</v>
      </c>
      <c r="AH16" s="12">
        <v>5.5</v>
      </c>
      <c r="AI16" s="13">
        <v>0</v>
      </c>
      <c r="AJ16" s="11"/>
      <c r="AK16" s="13">
        <v>0</v>
      </c>
      <c r="AM16" s="6" t="s">
        <v>24</v>
      </c>
      <c r="AN16" s="12">
        <v>4.5</v>
      </c>
      <c r="AO16" s="13">
        <v>0</v>
      </c>
      <c r="AP16" s="11"/>
      <c r="AQ16" s="13">
        <v>0</v>
      </c>
      <c r="AS16" s="6" t="s">
        <v>24</v>
      </c>
      <c r="AT16" s="12">
        <v>3.9</v>
      </c>
      <c r="AU16" s="13">
        <v>0</v>
      </c>
      <c r="AV16" s="11"/>
      <c r="AW16" s="13">
        <v>0</v>
      </c>
      <c r="AY16" s="6" t="s">
        <v>24</v>
      </c>
      <c r="AZ16" s="17">
        <v>14.2</v>
      </c>
      <c r="BA16" s="13">
        <v>0</v>
      </c>
      <c r="BB16" s="11"/>
      <c r="BC16" s="13">
        <v>0</v>
      </c>
      <c r="BE16" s="6" t="s">
        <v>31</v>
      </c>
      <c r="BF16" s="12">
        <v>106.09999999999991</v>
      </c>
      <c r="BG16" s="20">
        <v>1.8734999999999999</v>
      </c>
      <c r="BH16" s="21">
        <f t="shared" si="4"/>
        <v>198.77834999999982</v>
      </c>
      <c r="BI16" s="20">
        <v>2.4700000000000002</v>
      </c>
      <c r="BJ16" s="14">
        <f t="shared" si="5"/>
        <v>262.06699999999978</v>
      </c>
    </row>
    <row r="17" spans="1:62" ht="15.75" x14ac:dyDescent="0.25">
      <c r="A17" s="6"/>
      <c r="B17" s="6"/>
      <c r="C17" s="14">
        <f>B16*C16</f>
        <v>0</v>
      </c>
      <c r="D17" s="6"/>
      <c r="E17" s="14">
        <f>B16*E16</f>
        <v>0</v>
      </c>
      <c r="F17" s="14"/>
      <c r="G17" s="6"/>
      <c r="H17" s="6"/>
      <c r="I17" s="14">
        <f>H16*I16</f>
        <v>0</v>
      </c>
      <c r="J17" s="6"/>
      <c r="K17" s="14">
        <f>H16*K16</f>
        <v>0</v>
      </c>
      <c r="M17" s="6" t="s">
        <v>32</v>
      </c>
      <c r="N17" s="6">
        <v>0</v>
      </c>
      <c r="O17" s="20">
        <v>1.4735</v>
      </c>
      <c r="P17" s="21">
        <f t="shared" si="0"/>
        <v>0</v>
      </c>
      <c r="Q17" s="20">
        <v>1.9427000000000001</v>
      </c>
      <c r="R17" s="14">
        <f t="shared" si="1"/>
        <v>0</v>
      </c>
      <c r="T17" s="6" t="s">
        <v>40</v>
      </c>
      <c r="U17" s="6">
        <v>0</v>
      </c>
      <c r="V17" s="20">
        <v>0.6</v>
      </c>
      <c r="W17" s="22">
        <f t="shared" si="2"/>
        <v>0</v>
      </c>
      <c r="X17" s="20">
        <v>0.64280000000000004</v>
      </c>
      <c r="Y17" s="22">
        <f t="shared" si="3"/>
        <v>0</v>
      </c>
      <c r="AA17" s="6"/>
      <c r="AB17" s="6"/>
      <c r="AC17" s="14">
        <f>AB16*AC16</f>
        <v>0</v>
      </c>
      <c r="AD17" s="6"/>
      <c r="AE17" s="14">
        <f>AB16*AE16</f>
        <v>0</v>
      </c>
      <c r="AG17" s="6"/>
      <c r="AH17" s="6"/>
      <c r="AI17" s="14">
        <f>AH16*AI16</f>
        <v>0</v>
      </c>
      <c r="AJ17" s="6"/>
      <c r="AK17" s="14">
        <f>AH16*AK16</f>
        <v>0</v>
      </c>
      <c r="AM17" s="6"/>
      <c r="AN17" s="6"/>
      <c r="AO17" s="14">
        <f>AN16*AO16</f>
        <v>0</v>
      </c>
      <c r="AP17" s="6"/>
      <c r="AQ17" s="14">
        <f>AN16*AQ16</f>
        <v>0</v>
      </c>
      <c r="AS17" s="6"/>
      <c r="AT17" s="6"/>
      <c r="AU17" s="14">
        <f>AT16*AU16</f>
        <v>0</v>
      </c>
      <c r="AV17" s="6"/>
      <c r="AW17" s="14">
        <f>AT16*AW16</f>
        <v>0</v>
      </c>
      <c r="AY17" s="6"/>
      <c r="AZ17" s="6"/>
      <c r="BA17" s="14">
        <f>AZ16*BA16</f>
        <v>0</v>
      </c>
      <c r="BB17" s="6"/>
      <c r="BC17" s="14">
        <f>AZ16*BC16</f>
        <v>0</v>
      </c>
      <c r="BE17" s="6" t="s">
        <v>32</v>
      </c>
      <c r="BF17" s="12">
        <v>0</v>
      </c>
      <c r="BG17" s="20">
        <v>1.4735</v>
      </c>
      <c r="BH17" s="21">
        <f t="shared" si="4"/>
        <v>0</v>
      </c>
      <c r="BI17" s="20">
        <v>1.9427000000000001</v>
      </c>
      <c r="BJ17" s="14">
        <f t="shared" si="5"/>
        <v>0</v>
      </c>
    </row>
    <row r="18" spans="1:62" ht="15.75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M18" s="6" t="s">
        <v>33</v>
      </c>
      <c r="N18" s="6">
        <v>0</v>
      </c>
      <c r="O18" s="20">
        <v>1.2735000000000001</v>
      </c>
      <c r="P18" s="22">
        <f t="shared" si="0"/>
        <v>0</v>
      </c>
      <c r="Q18" s="20">
        <v>1.679</v>
      </c>
      <c r="R18" s="22">
        <f t="shared" si="1"/>
        <v>0</v>
      </c>
      <c r="T18" s="6"/>
      <c r="U18" s="6"/>
      <c r="V18" s="20"/>
      <c r="W18" s="8">
        <f>SUM(W14:W17)</f>
        <v>4961.2</v>
      </c>
      <c r="X18" s="6"/>
      <c r="Y18" s="8">
        <f>SUM(Y14:Y17)</f>
        <v>5315.5457000000006</v>
      </c>
      <c r="AA18" s="6"/>
      <c r="AB18" s="6"/>
      <c r="AC18" s="6"/>
      <c r="AD18" s="6"/>
      <c r="AE18" s="6"/>
      <c r="AG18" s="6"/>
      <c r="AH18" s="6"/>
      <c r="AI18" s="6"/>
      <c r="AJ18" s="6"/>
      <c r="AK18" s="6"/>
      <c r="AM18" s="6"/>
      <c r="AN18" s="6"/>
      <c r="AO18" s="6"/>
      <c r="AP18" s="6"/>
      <c r="AQ18" s="6"/>
      <c r="AS18" s="6"/>
      <c r="AT18" s="6"/>
      <c r="AU18" s="6"/>
      <c r="AV18" s="6"/>
      <c r="AW18" s="6"/>
      <c r="AY18" s="6"/>
      <c r="AZ18" s="6"/>
      <c r="BA18" s="6"/>
      <c r="BB18" s="6"/>
      <c r="BC18" s="6"/>
      <c r="BE18" s="6" t="s">
        <v>33</v>
      </c>
      <c r="BF18" s="12">
        <v>0</v>
      </c>
      <c r="BG18" s="20">
        <v>1.2735000000000001</v>
      </c>
      <c r="BH18" s="22">
        <f t="shared" si="4"/>
        <v>0</v>
      </c>
      <c r="BI18" s="13">
        <v>1.679</v>
      </c>
      <c r="BJ18" s="22">
        <f t="shared" si="5"/>
        <v>0</v>
      </c>
    </row>
    <row r="19" spans="1:62" ht="15.75" x14ac:dyDescent="0.25">
      <c r="A19" s="6" t="s">
        <v>25</v>
      </c>
      <c r="B19" s="6"/>
      <c r="C19" s="8">
        <f>C11+C14+C17</f>
        <v>33.280299999999997</v>
      </c>
      <c r="D19" s="6"/>
      <c r="E19" s="8">
        <f>E11+E14+E17</f>
        <v>43.127360000000003</v>
      </c>
      <c r="F19" s="8"/>
      <c r="G19" s="6" t="s">
        <v>25</v>
      </c>
      <c r="H19" s="6"/>
      <c r="I19" s="8">
        <f>I11+I14+I17</f>
        <v>65.799449999999993</v>
      </c>
      <c r="J19" s="6"/>
      <c r="K19" s="8">
        <f>K11+K14+K17</f>
        <v>84.443070000000006</v>
      </c>
      <c r="M19" s="6"/>
      <c r="N19" s="6"/>
      <c r="O19" s="6"/>
      <c r="P19" s="8">
        <f>SUM(P14:P18)</f>
        <v>298.40834999999998</v>
      </c>
      <c r="Q19" s="6"/>
      <c r="R19" s="8">
        <f>SUM(R14:R18)</f>
        <v>393.42084999999997</v>
      </c>
      <c r="T19" s="6"/>
      <c r="U19" s="6"/>
      <c r="V19" s="6"/>
      <c r="W19" s="6"/>
      <c r="X19" s="6"/>
      <c r="Y19" s="6"/>
      <c r="AA19" s="6" t="s">
        <v>25</v>
      </c>
      <c r="AB19" s="6"/>
      <c r="AC19" s="8">
        <f>AC11+AC14+AC17</f>
        <v>24997.43952</v>
      </c>
      <c r="AD19" s="6"/>
      <c r="AE19" s="8">
        <f>AE11+AE14+AE17</f>
        <v>28827.54968</v>
      </c>
      <c r="AG19" s="6" t="s">
        <v>25</v>
      </c>
      <c r="AH19" s="6"/>
      <c r="AI19" s="8">
        <f>AI11+AI14+AI17</f>
        <v>40.621749999999999</v>
      </c>
      <c r="AJ19" s="6"/>
      <c r="AK19" s="8">
        <f>AK11+AK14+AK17</f>
        <v>34.403500000000001</v>
      </c>
      <c r="AM19" s="6" t="s">
        <v>25</v>
      </c>
      <c r="AN19" s="6"/>
      <c r="AO19" s="8">
        <f>AO11+AO14+AO17</f>
        <v>36.303249999999998</v>
      </c>
      <c r="AP19" s="6"/>
      <c r="AQ19" s="8">
        <f>AQ11+AQ14+AQ17</f>
        <v>39.636499999999998</v>
      </c>
      <c r="AS19" s="6" t="s">
        <v>25</v>
      </c>
      <c r="AT19" s="6"/>
      <c r="AU19" s="8">
        <f>AU11+AU14+AU17</f>
        <v>33.712149999999994</v>
      </c>
      <c r="AV19" s="6"/>
      <c r="AW19" s="8">
        <f>AW11+AW14+AW17</f>
        <v>43.698080000000004</v>
      </c>
      <c r="AY19" s="6" t="s">
        <v>25</v>
      </c>
      <c r="AZ19" s="6"/>
      <c r="BA19" s="8">
        <f>BA11+BA14+BA17</f>
        <v>85.232699999999994</v>
      </c>
      <c r="BB19" s="6"/>
      <c r="BC19" s="8">
        <f>BC11+BC14+BC17</f>
        <v>110.06202</v>
      </c>
      <c r="BE19" s="6"/>
      <c r="BF19" s="6"/>
      <c r="BG19" s="6"/>
      <c r="BH19" s="8">
        <f>SUM(BH14:BH18)</f>
        <v>3198.1583499999997</v>
      </c>
      <c r="BI19" s="6"/>
      <c r="BJ19" s="8">
        <f>SUM(BJ14:BJ18)</f>
        <v>4216.4470000000001</v>
      </c>
    </row>
    <row r="20" spans="1:62" ht="15.75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M20" s="6"/>
      <c r="N20" s="6"/>
      <c r="O20" s="6"/>
      <c r="P20" s="6"/>
      <c r="Q20" s="6"/>
      <c r="R20" s="6"/>
      <c r="T20" s="6"/>
      <c r="U20" s="6"/>
      <c r="V20" s="6"/>
      <c r="W20" s="6"/>
      <c r="X20" s="6"/>
      <c r="Y20" s="6"/>
      <c r="AA20" s="6"/>
      <c r="AB20" s="6"/>
      <c r="AC20" s="6"/>
      <c r="AD20" s="6"/>
      <c r="AE20" s="6"/>
      <c r="AG20" s="6"/>
      <c r="AH20" s="6"/>
      <c r="AI20" s="6"/>
      <c r="AJ20" s="6"/>
      <c r="AK20" s="6"/>
      <c r="AM20" s="6"/>
      <c r="AN20" s="6"/>
      <c r="AO20" s="6"/>
      <c r="AP20" s="6"/>
      <c r="AQ20" s="6"/>
      <c r="AS20" s="6"/>
      <c r="AT20" s="6"/>
      <c r="AU20" s="6"/>
      <c r="AV20" s="6"/>
      <c r="AW20" s="6"/>
      <c r="AY20" s="6"/>
      <c r="AZ20" s="6"/>
      <c r="BA20" s="6"/>
      <c r="BB20" s="6"/>
      <c r="BC20" s="6"/>
      <c r="BE20" s="6"/>
      <c r="BF20" s="6"/>
      <c r="BG20" s="6"/>
      <c r="BH20" s="6"/>
      <c r="BI20" s="6"/>
      <c r="BJ20" s="6"/>
    </row>
    <row r="21" spans="1:62" ht="15.75" x14ac:dyDescent="0.25">
      <c r="A21" s="6" t="s">
        <v>26</v>
      </c>
      <c r="B21" s="6"/>
      <c r="C21" s="8">
        <f>E19-C19</f>
        <v>9.8470600000000061</v>
      </c>
      <c r="D21" s="6"/>
      <c r="E21" s="6"/>
      <c r="F21" s="6"/>
      <c r="G21" s="6" t="s">
        <v>26</v>
      </c>
      <c r="H21" s="6"/>
      <c r="I21" s="8">
        <f>K19-I19</f>
        <v>18.643620000000013</v>
      </c>
      <c r="J21" s="6"/>
      <c r="K21" s="6"/>
      <c r="M21" s="6"/>
      <c r="N21" s="6"/>
      <c r="O21" s="6"/>
      <c r="P21" s="6"/>
      <c r="Q21" s="6"/>
      <c r="R21" s="6"/>
      <c r="T21" s="6"/>
      <c r="U21" s="6"/>
      <c r="V21" s="6"/>
      <c r="W21" s="6"/>
      <c r="X21" s="6"/>
      <c r="Y21" s="6"/>
      <c r="AA21" s="6" t="s">
        <v>26</v>
      </c>
      <c r="AB21" s="6"/>
      <c r="AC21" s="8">
        <f>AE19-AC19</f>
        <v>3830.1101600000002</v>
      </c>
      <c r="AD21" s="6"/>
      <c r="AE21" s="6"/>
      <c r="AG21" s="6" t="s">
        <v>26</v>
      </c>
      <c r="AH21" s="6"/>
      <c r="AI21" s="8">
        <f>AK19-AI19</f>
        <v>-6.2182499999999976</v>
      </c>
      <c r="AJ21" s="6"/>
      <c r="AK21" s="6"/>
      <c r="AM21" s="6" t="s">
        <v>26</v>
      </c>
      <c r="AN21" s="6"/>
      <c r="AO21" s="8">
        <f>AQ19-AO19</f>
        <v>3.3332499999999996</v>
      </c>
      <c r="AP21" s="6"/>
      <c r="AQ21" s="6"/>
      <c r="AS21" s="6" t="s">
        <v>26</v>
      </c>
      <c r="AT21" s="6"/>
      <c r="AU21" s="8">
        <f>AW19-AU19</f>
        <v>9.9859300000000104</v>
      </c>
      <c r="AV21" s="6"/>
      <c r="AW21" s="6"/>
      <c r="AY21" s="6" t="s">
        <v>26</v>
      </c>
      <c r="AZ21" s="6"/>
      <c r="BA21" s="8">
        <f>BC19-BA19</f>
        <v>24.82932000000001</v>
      </c>
      <c r="BB21" s="6"/>
      <c r="BC21" s="6"/>
      <c r="BE21" s="6"/>
      <c r="BF21" s="6"/>
      <c r="BG21" s="6"/>
      <c r="BH21" s="6"/>
      <c r="BI21" s="6"/>
      <c r="BJ21" s="6"/>
    </row>
    <row r="22" spans="1:62" ht="15.75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M22" s="6"/>
      <c r="N22" s="6"/>
      <c r="O22" s="6"/>
      <c r="P22" s="6"/>
      <c r="Q22" s="6"/>
      <c r="R22" s="6"/>
      <c r="T22" s="6"/>
      <c r="U22" s="6"/>
      <c r="V22" s="6"/>
      <c r="W22" s="6"/>
      <c r="X22" s="6"/>
      <c r="Y22" s="6"/>
      <c r="AA22" s="6"/>
      <c r="AB22" s="6"/>
      <c r="AC22" s="6"/>
      <c r="AD22" s="6"/>
      <c r="AE22" s="6"/>
      <c r="AG22" s="6"/>
      <c r="AH22" s="6"/>
      <c r="AI22" s="6"/>
      <c r="AJ22" s="6"/>
      <c r="AK22" s="6"/>
      <c r="AM22" s="6"/>
      <c r="AN22" s="6"/>
      <c r="AO22" s="6"/>
      <c r="AP22" s="6"/>
      <c r="AQ22" s="6"/>
      <c r="AS22" s="6"/>
      <c r="AT22" s="6"/>
      <c r="AU22" s="6"/>
      <c r="AV22" s="6"/>
      <c r="AW22" s="6"/>
      <c r="AY22" s="6"/>
      <c r="AZ22" s="6"/>
      <c r="BA22" s="6"/>
      <c r="BB22" s="6"/>
      <c r="BC22" s="6"/>
      <c r="BE22" s="6"/>
      <c r="BF22" s="6"/>
      <c r="BG22" s="6"/>
      <c r="BH22" s="6"/>
      <c r="BI22" s="6"/>
      <c r="BJ22" s="6"/>
    </row>
    <row r="23" spans="1:62" ht="15.75" x14ac:dyDescent="0.25">
      <c r="A23" s="6" t="s">
        <v>27</v>
      </c>
      <c r="B23" s="6"/>
      <c r="C23" s="15">
        <f>C21/C19</f>
        <v>0.29588254913567508</v>
      </c>
      <c r="D23" s="6"/>
      <c r="E23" s="6"/>
      <c r="F23" s="6"/>
      <c r="G23" s="6" t="s">
        <v>27</v>
      </c>
      <c r="H23" s="6"/>
      <c r="I23" s="15">
        <f>I21/I19</f>
        <v>0.28334005831355757</v>
      </c>
      <c r="J23" s="6"/>
      <c r="K23" s="6"/>
      <c r="M23" s="6" t="s">
        <v>24</v>
      </c>
      <c r="N23" s="17">
        <f>N14</f>
        <v>69.099999999999994</v>
      </c>
      <c r="O23" s="20">
        <v>0</v>
      </c>
      <c r="P23" s="13">
        <f>N23*O23</f>
        <v>0</v>
      </c>
      <c r="Q23" s="20">
        <f>O23</f>
        <v>0</v>
      </c>
      <c r="R23" s="13">
        <f>N23*Q23</f>
        <v>0</v>
      </c>
      <c r="T23" s="6" t="s">
        <v>24</v>
      </c>
      <c r="U23" s="17">
        <v>0</v>
      </c>
      <c r="V23" s="20">
        <v>0</v>
      </c>
      <c r="W23" s="13">
        <f>U23*V23</f>
        <v>0</v>
      </c>
      <c r="X23" s="20">
        <f>V23</f>
        <v>0</v>
      </c>
      <c r="Y23" s="13">
        <f>U23*X23</f>
        <v>0</v>
      </c>
      <c r="AA23" s="6" t="s">
        <v>27</v>
      </c>
      <c r="AB23" s="6"/>
      <c r="AC23" s="15">
        <f>AC21/AC19</f>
        <v>0.15322009907997169</v>
      </c>
      <c r="AD23" s="6"/>
      <c r="AE23" s="6"/>
      <c r="AG23" s="6" t="s">
        <v>27</v>
      </c>
      <c r="AH23" s="6"/>
      <c r="AI23" s="15">
        <f>AI21/AI19</f>
        <v>-0.153076861533538</v>
      </c>
      <c r="AJ23" s="6"/>
      <c r="AK23" s="6"/>
      <c r="AM23" s="6" t="s">
        <v>27</v>
      </c>
      <c r="AN23" s="6"/>
      <c r="AO23" s="15">
        <f>AO21/AO19</f>
        <v>9.1816848353797512E-2</v>
      </c>
      <c r="AP23" s="6"/>
      <c r="AQ23" s="6"/>
      <c r="AS23" s="6" t="s">
        <v>27</v>
      </c>
      <c r="AT23" s="6"/>
      <c r="AU23" s="15">
        <f>AU21/AU19</f>
        <v>0.29621160323503581</v>
      </c>
      <c r="AV23" s="6"/>
      <c r="AW23" s="6"/>
      <c r="AY23" s="6" t="s">
        <v>27</v>
      </c>
      <c r="AZ23" s="6"/>
      <c r="BA23" s="15">
        <f>BA21/BA19</f>
        <v>0.29131213724310051</v>
      </c>
      <c r="BB23" s="6"/>
      <c r="BC23" s="6"/>
      <c r="BE23" s="6" t="s">
        <v>24</v>
      </c>
      <c r="BF23" s="12">
        <f>BF13</f>
        <v>1106.0999999999999</v>
      </c>
      <c r="BG23" s="20">
        <f>AY1</f>
        <v>0</v>
      </c>
      <c r="BH23" s="13">
        <f>BF23*BG23</f>
        <v>0</v>
      </c>
      <c r="BI23" s="13">
        <f>AY1</f>
        <v>0</v>
      </c>
      <c r="BJ23" s="13">
        <f>BF23*BI23</f>
        <v>0</v>
      </c>
    </row>
    <row r="24" spans="1:62" ht="15.75" x14ac:dyDescent="0.25">
      <c r="M24" s="6"/>
      <c r="N24" s="6"/>
      <c r="O24" s="6"/>
      <c r="P24" s="14"/>
      <c r="Q24" s="6"/>
      <c r="R24" s="14"/>
      <c r="T24" s="6"/>
      <c r="U24" s="6"/>
      <c r="V24" s="6"/>
      <c r="W24" s="14"/>
      <c r="X24" s="6"/>
      <c r="Y24" s="14"/>
      <c r="BE24" s="6"/>
      <c r="BF24" s="6"/>
      <c r="BG24" s="6"/>
      <c r="BH24" s="14"/>
      <c r="BI24" s="6"/>
      <c r="BJ24" s="14"/>
    </row>
    <row r="25" spans="1:62" ht="15.75" x14ac:dyDescent="0.25">
      <c r="M25" s="6"/>
      <c r="N25" s="6"/>
      <c r="O25" s="6"/>
      <c r="P25" s="6"/>
      <c r="Q25" s="6"/>
      <c r="R25" s="6"/>
      <c r="T25" s="6"/>
      <c r="U25" s="6"/>
      <c r="V25" s="6"/>
      <c r="W25" s="6"/>
      <c r="X25" s="6"/>
      <c r="Y25" s="6"/>
      <c r="BE25" s="6"/>
      <c r="BF25" s="6"/>
      <c r="BG25" s="6"/>
      <c r="BH25" s="6"/>
      <c r="BI25" s="6"/>
      <c r="BJ25" s="6"/>
    </row>
    <row r="26" spans="1:62" ht="15.75" x14ac:dyDescent="0.25">
      <c r="M26" s="6" t="s">
        <v>25</v>
      </c>
      <c r="N26" s="6"/>
      <c r="O26" s="8"/>
      <c r="P26" s="8">
        <f>P11+P19+P23</f>
        <v>374.82835</v>
      </c>
      <c r="Q26" s="8"/>
      <c r="R26" s="8">
        <f>R11+R19+R23</f>
        <v>473.59084999999993</v>
      </c>
      <c r="T26" s="6" t="s">
        <v>25</v>
      </c>
      <c r="U26" s="6"/>
      <c r="V26" s="8"/>
      <c r="W26" s="8">
        <f>W11+W18+W23</f>
        <v>4840.71</v>
      </c>
      <c r="X26" s="8"/>
      <c r="Y26" s="8">
        <f>Y11+Y18+Y23</f>
        <v>4940.9157000000005</v>
      </c>
      <c r="BE26" s="6" t="s">
        <v>25</v>
      </c>
      <c r="BF26" s="6"/>
      <c r="BG26" s="8"/>
      <c r="BH26" s="8">
        <f>BH11+BH19+BH23</f>
        <v>3274.5783499999998</v>
      </c>
      <c r="BI26" s="8"/>
      <c r="BJ26" s="8">
        <f>BJ11+BJ19+BJ23</f>
        <v>4296.6170000000002</v>
      </c>
    </row>
    <row r="27" spans="1:62" ht="15.75" x14ac:dyDescent="0.25">
      <c r="M27" s="6"/>
      <c r="N27" s="6"/>
      <c r="O27" s="6"/>
      <c r="P27" s="6"/>
      <c r="Q27" s="6"/>
      <c r="R27" s="6"/>
      <c r="T27" s="6"/>
      <c r="U27" s="6"/>
      <c r="V27" s="6"/>
      <c r="W27" s="6"/>
      <c r="X27" s="6"/>
      <c r="Y27" s="6"/>
      <c r="BE27" s="6"/>
      <c r="BF27" s="6"/>
      <c r="BG27" s="6"/>
      <c r="BH27" s="6"/>
      <c r="BI27" s="6"/>
      <c r="BJ27" s="6"/>
    </row>
    <row r="28" spans="1:62" ht="15.75" x14ac:dyDescent="0.25">
      <c r="M28" s="6" t="s">
        <v>26</v>
      </c>
      <c r="N28" s="6"/>
      <c r="O28" s="8">
        <f>R26-P26</f>
        <v>98.762499999999932</v>
      </c>
      <c r="P28" s="6"/>
      <c r="Q28" s="6"/>
      <c r="R28" s="6"/>
      <c r="T28" s="6" t="s">
        <v>26</v>
      </c>
      <c r="U28" s="6"/>
      <c r="V28" s="8">
        <f>Y26-W26</f>
        <v>100.20570000000043</v>
      </c>
      <c r="W28" s="6"/>
      <c r="X28" s="6"/>
      <c r="Y28" s="6"/>
      <c r="BE28" s="6" t="s">
        <v>26</v>
      </c>
      <c r="BF28" s="6"/>
      <c r="BG28" s="8">
        <f>BJ26-BH26</f>
        <v>1022.0386500000004</v>
      </c>
      <c r="BH28" s="6"/>
      <c r="BI28" s="6"/>
      <c r="BJ28" s="6"/>
    </row>
    <row r="29" spans="1:62" ht="15.75" x14ac:dyDescent="0.25">
      <c r="M29" s="6"/>
      <c r="N29" s="6"/>
      <c r="O29" s="6"/>
      <c r="P29" s="6"/>
      <c r="Q29" s="6"/>
      <c r="R29" s="6"/>
      <c r="T29" s="6"/>
      <c r="U29" s="6"/>
      <c r="V29" s="6"/>
      <c r="W29" s="6"/>
      <c r="X29" s="6"/>
      <c r="Y29" s="6"/>
      <c r="BE29" s="6"/>
      <c r="BF29" s="6"/>
      <c r="BG29" s="6"/>
      <c r="BH29" s="6"/>
      <c r="BI29" s="6"/>
      <c r="BJ29" s="6"/>
    </row>
    <row r="30" spans="1:62" ht="15.75" x14ac:dyDescent="0.25">
      <c r="M30" s="6" t="s">
        <v>27</v>
      </c>
      <c r="N30" s="6"/>
      <c r="O30" s="15">
        <f>O28/P26</f>
        <v>0.26348727357469076</v>
      </c>
      <c r="P30" s="6"/>
      <c r="Q30" s="6"/>
      <c r="R30" s="6"/>
      <c r="T30" s="6" t="s">
        <v>27</v>
      </c>
      <c r="U30" s="6"/>
      <c r="V30" s="15">
        <f>V28/W26</f>
        <v>2.07006203635418E-2</v>
      </c>
      <c r="W30" s="6"/>
      <c r="X30" s="6"/>
      <c r="Y30" s="6"/>
      <c r="BE30" s="6" t="s">
        <v>27</v>
      </c>
      <c r="BF30" s="6"/>
      <c r="BG30" s="15">
        <f>BG28/BH26</f>
        <v>0.31211305418909902</v>
      </c>
      <c r="BH30" s="6"/>
      <c r="BI30" s="6"/>
      <c r="BJ30" s="6"/>
    </row>
  </sheetData>
  <mergeCells count="10">
    <mergeCell ref="AO4:AQ4"/>
    <mergeCell ref="AU4:AW4"/>
    <mergeCell ref="BA4:BC4"/>
    <mergeCell ref="BH4:BJ4"/>
    <mergeCell ref="C4:E4"/>
    <mergeCell ref="I4:K4"/>
    <mergeCell ref="P4:R4"/>
    <mergeCell ref="W4:Y4"/>
    <mergeCell ref="AC4:AE4"/>
    <mergeCell ref="AI4:AK4"/>
  </mergeCells>
  <pageMargins left="0.7" right="0.7" top="0.75" bottom="0.75" header="0.3" footer="0.3"/>
  <pageSetup scale="98" orientation="portrait" r:id="rId1"/>
  <headerFooter>
    <oddHeader>&amp;L&amp;"-,Bold"&amp;12Delta Natural Gas Company&amp;R&amp;"-,Bold"&amp;12Attachment to PSC 3-27
Page &amp;P of &amp;N</oddHeader>
  </headerFooter>
  <colBreaks count="9" manualBreakCount="9">
    <brk id="6" max="1048575" man="1"/>
    <brk id="12" max="1048575" man="1"/>
    <brk id="19" max="1048575" man="1"/>
    <brk id="25" max="1048575" man="1"/>
    <brk id="32" max="1048575" man="1"/>
    <brk id="38" max="1048575" man="1"/>
    <brk id="44" max="1048575" man="1"/>
    <brk id="50" max="1048575" man="1"/>
    <brk id="5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05DBB73-5A64-4B2C-8196-98DED131F7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4960F5C-D5CF-4A36-9263-084362BA4A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01DA8D2-69DE-41F8-828F-927F55BE9DB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PSC 27 Response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 Feltner</dc:creator>
  <cp:lastModifiedBy>William Seelye</cp:lastModifiedBy>
  <cp:lastPrinted>2021-09-02T14:57:10Z</cp:lastPrinted>
  <dcterms:created xsi:type="dcterms:W3CDTF">2021-05-18T17:55:52Z</dcterms:created>
  <dcterms:modified xsi:type="dcterms:W3CDTF">2021-09-04T18:54:09Z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