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a." sheetId="1" r:id="rId1"/>
    <sheet name="b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D26" i="2"/>
  <c r="C26" i="2"/>
  <c r="D19" i="2"/>
  <c r="C19" i="2"/>
  <c r="D17" i="2"/>
  <c r="C17" i="2"/>
  <c r="D15" i="2"/>
  <c r="C15" i="2"/>
  <c r="D13" i="2"/>
  <c r="C13" i="2"/>
  <c r="D11" i="2"/>
  <c r="C11" i="2"/>
  <c r="D9" i="2"/>
  <c r="C9" i="2"/>
  <c r="D7" i="2"/>
  <c r="C7" i="2"/>
  <c r="D5" i="2"/>
  <c r="C4" i="2"/>
  <c r="C6" i="2" s="1"/>
  <c r="D4" i="2"/>
  <c r="D6" i="2" l="1"/>
  <c r="D8" i="2" s="1"/>
  <c r="D10" i="2" s="1"/>
  <c r="D12" i="2" s="1"/>
  <c r="D14" i="2" s="1"/>
  <c r="D16" i="2" s="1"/>
  <c r="D18" i="2" s="1"/>
  <c r="D20" i="2" s="1"/>
  <c r="D22" i="2" s="1"/>
  <c r="C8" i="2"/>
  <c r="C10" i="2" s="1"/>
  <c r="C12" i="2" s="1"/>
  <c r="C14" i="2" s="1"/>
  <c r="C16" i="2" s="1"/>
  <c r="C18" i="2" s="1"/>
  <c r="C20" i="2" s="1"/>
  <c r="C22" i="2" s="1"/>
  <c r="D17" i="1"/>
  <c r="D15" i="1"/>
  <c r="D24" i="2" l="1"/>
  <c r="D27" i="2"/>
  <c r="D29" i="2" s="1"/>
  <c r="D31" i="2" s="1"/>
  <c r="D33" i="2" s="1"/>
  <c r="D35" i="2" s="1"/>
  <c r="C24" i="2"/>
  <c r="C27" i="2"/>
  <c r="C29" i="2" s="1"/>
  <c r="C31" i="2" s="1"/>
  <c r="C33" i="2" s="1"/>
  <c r="C35" i="2" s="1"/>
  <c r="E35" i="2" s="1"/>
</calcChain>
</file>

<file path=xl/sharedStrings.xml><?xml version="1.0" encoding="utf-8"?>
<sst xmlns="http://schemas.openxmlformats.org/spreadsheetml/2006/main" count="47" uniqueCount="47">
  <si>
    <t>Line Number</t>
  </si>
  <si>
    <t>Cost of gas</t>
  </si>
  <si>
    <t>Operations &amp; maintenance expense</t>
  </si>
  <si>
    <t>Depreciation expense</t>
  </si>
  <si>
    <t>Taxes other than income taxes</t>
  </si>
  <si>
    <t>Return</t>
  </si>
  <si>
    <t>Income tax liability</t>
  </si>
  <si>
    <t>Total revenue requirements</t>
  </si>
  <si>
    <t>Revenues at present rates</t>
  </si>
  <si>
    <t>Revenue deficiency</t>
  </si>
  <si>
    <t>Forecasted Period Calendar 2022 Per Stipulation Agreement</t>
  </si>
  <si>
    <t>Delta Natural Gas Company, Inc.</t>
  </si>
  <si>
    <t>Calculation of Revenue Deficiency Per Stipulation Agreement</t>
  </si>
  <si>
    <t>Post Filing Version</t>
  </si>
  <si>
    <t>Rate Base</t>
  </si>
  <si>
    <t>Capitalization (Proof Column L)</t>
  </si>
  <si>
    <t>AS FILED</t>
  </si>
  <si>
    <t>01 To Correct Operating Income Formula (make match Return)</t>
  </si>
  <si>
    <t>Post Filing 01</t>
  </si>
  <si>
    <t>02 Tax Adjustments</t>
  </si>
  <si>
    <t>Post Filing 02</t>
  </si>
  <si>
    <t>03 Non-Recurring IT</t>
  </si>
  <si>
    <t>Post Filing 03</t>
  </si>
  <si>
    <t>04 Pension Actuarial Update</t>
  </si>
  <si>
    <t>Post Filing 04</t>
  </si>
  <si>
    <t>05 SERP Expense</t>
  </si>
  <si>
    <t>Post Filing 05</t>
  </si>
  <si>
    <t>06 Remove AP in Prepaids and CWIP</t>
  </si>
  <si>
    <t>Post Filing 06</t>
  </si>
  <si>
    <t>07 Affiliate Payroll</t>
  </si>
  <si>
    <t>Post Filing 07</t>
  </si>
  <si>
    <t>08 Increased Rate Case Expenses</t>
  </si>
  <si>
    <t>Post Filing 08</t>
  </si>
  <si>
    <t>09 Lobbying and Dues</t>
  </si>
  <si>
    <t>Post Filing 09</t>
  </si>
  <si>
    <t>10 Add Uncollect and PSC to GU</t>
  </si>
  <si>
    <t>Post Filing 10</t>
  </si>
  <si>
    <t>Net Change of Update</t>
  </si>
  <si>
    <t>11 Set Working Capital to 0</t>
  </si>
  <si>
    <t>12 Reclassify 1.76% debt from LT to ST</t>
  </si>
  <si>
    <t>13 Reduce ROE to 9.8</t>
  </si>
  <si>
    <t>14 Increase GCR to Current Rate</t>
  </si>
  <si>
    <t>15 Reduce ROE to 9.3</t>
  </si>
  <si>
    <t>PER STIPULATION AGREEMENT</t>
  </si>
  <si>
    <t>Revenue Requirement Impact</t>
  </si>
  <si>
    <t>Return Impact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</si>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</sst>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center" wrapText="1"/>
    </xf>
    <xf numFmtId="164" fontId="2" fillId="0" borderId="0" xfId="1" applyNumberFormat="1" applyFont="1"/>
    <xf numFmtId="164" fontId="3" fillId="0" borderId="0" xfId="1" applyNumberFormat="1" applyFont="1"/>
    <xf numFmtId="43" fontId="2" fillId="0" borderId="0" xfId="1" applyFont="1" applyFill="1" applyAlignment="1">
      <alignment horizontal="left" wrapText="1"/>
    </xf>
    <xf numFmtId="43" fontId="2" fillId="0" borderId="0" xfId="1" applyFont="1" applyFill="1" applyAlignment="1">
      <alignment horizontal="center" wrapText="1"/>
    </xf>
    <xf numFmtId="14" fontId="0" fillId="0" borderId="0" xfId="0" applyNumberFormat="1" applyFont="1" applyFill="1" applyAlignment="1">
      <alignment horizontal="left"/>
    </xf>
    <xf numFmtId="164" fontId="1" fillId="0" borderId="0" xfId="1" applyNumberFormat="1" applyFont="1" applyFill="1"/>
    <xf numFmtId="0" fontId="0" fillId="0" borderId="0" xfId="0" applyFont="1" applyFill="1" applyAlignment="1">
      <alignment horizontal="left"/>
    </xf>
    <xf numFmtId="14" fontId="0" fillId="3" borderId="0" xfId="0" applyNumberFormat="1" applyFont="1" applyFill="1" applyAlignment="1">
      <alignment horizontal="left"/>
    </xf>
    <xf numFmtId="164" fontId="1" fillId="3" borderId="0" xfId="1" applyNumberFormat="1" applyFont="1" applyFill="1"/>
    <xf numFmtId="164" fontId="4" fillId="2" borderId="0" xfId="2" applyNumberFormat="1" applyFont="1"/>
    <xf numFmtId="164" fontId="0" fillId="0" borderId="0" xfId="1" applyNumberFormat="1" applyFont="1" applyFill="1" applyAlignment="1">
      <alignment wrapText="1"/>
    </xf>
    <xf numFmtId="164" fontId="0" fillId="0" borderId="0" xfId="1" applyNumberFormat="1" applyFont="1" applyFill="1"/>
    <xf numFmtId="14" fontId="0" fillId="0" borderId="0" xfId="0" quotePrefix="1" applyNumberFormat="1" applyFont="1" applyFill="1" applyAlignment="1">
      <alignment horizontal="left"/>
    </xf>
    <xf numFmtId="164" fontId="4" fillId="2" borderId="0" xfId="2" applyNumberFormat="1"/>
    <xf numFmtId="0" fontId="5" fillId="0" borderId="0" xfId="0" applyFont="1" applyFill="1" applyAlignment="1">
      <alignment horizontal="left"/>
    </xf>
    <xf numFmtId="164" fontId="5" fillId="0" borderId="0" xfId="1" applyNumberFormat="1" applyFont="1" applyFill="1"/>
    <xf numFmtId="164" fontId="6" fillId="2" borderId="0" xfId="2" applyNumberFormat="1" applyFont="1"/>
    <xf numFmtId="164" fontId="0" fillId="0" borderId="0" xfId="0" applyNumberFormat="1"/>
    <xf numFmtId="164" fontId="2" fillId="0" borderId="0" xfId="1" applyNumberFormat="1" applyFont="1" applyAlignment="1">
      <alignment horizontal="center" wrapText="1"/>
    </xf>
    <xf numFmtId="43" fontId="0" fillId="0" borderId="0" xfId="1" applyFont="1" applyBorder="1"/>
    <xf numFmtId="43" fontId="2" fillId="0" borderId="0" xfId="1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H6" sqref="H6"/>
    </sheetView>
  </sheetViews>
  <sheetFormatPr defaultRowHeight="15" x14ac:dyDescent="0.25"/>
  <cols>
    <col min="1" max="1" width="8.28515625" style="1" customWidth="1"/>
    <col min="2" max="2" width="5.42578125" style="1" customWidth="1"/>
    <col min="3" max="3" width="29.7109375" style="1" customWidth="1"/>
    <col min="4" max="4" width="15" style="1" bestFit="1" customWidth="1"/>
    <col min="5" max="16384" width="9.140625" style="1"/>
  </cols>
  <sheetData>
    <row r="1" spans="1:4" x14ac:dyDescent="0.25">
      <c r="A1" s="1" t="s">
        <v>11</v>
      </c>
    </row>
    <row r="2" spans="1:4" x14ac:dyDescent="0.25">
      <c r="A2" s="1" t="s">
        <v>12</v>
      </c>
    </row>
    <row r="6" spans="1:4" ht="75" x14ac:dyDescent="0.25">
      <c r="A6" s="2" t="s">
        <v>0</v>
      </c>
      <c r="D6" s="2" t="s">
        <v>10</v>
      </c>
    </row>
    <row r="7" spans="1:4" x14ac:dyDescent="0.25">
      <c r="A7" s="1">
        <v>1</v>
      </c>
      <c r="B7" s="1" t="s">
        <v>1</v>
      </c>
      <c r="D7" s="1">
        <v>17335920.243527327</v>
      </c>
    </row>
    <row r="8" spans="1:4" x14ac:dyDescent="0.25">
      <c r="A8" s="1">
        <v>2</v>
      </c>
      <c r="B8" s="1" t="s">
        <v>2</v>
      </c>
      <c r="D8" s="1">
        <v>15144430.539243715</v>
      </c>
    </row>
    <row r="9" spans="1:4" x14ac:dyDescent="0.25">
      <c r="A9" s="1">
        <v>3</v>
      </c>
      <c r="B9" s="1" t="s">
        <v>3</v>
      </c>
      <c r="D9" s="1">
        <v>9903030.0800000001</v>
      </c>
    </row>
    <row r="10" spans="1:4" x14ac:dyDescent="0.25">
      <c r="A10" s="1">
        <v>4</v>
      </c>
      <c r="B10" s="1" t="s">
        <v>4</v>
      </c>
      <c r="D10" s="1">
        <v>3893351.6560080228</v>
      </c>
    </row>
    <row r="13" spans="1:4" x14ac:dyDescent="0.25">
      <c r="A13" s="1">
        <v>5</v>
      </c>
      <c r="B13" s="1" t="s">
        <v>5</v>
      </c>
      <c r="D13" s="1">
        <v>9100630.8962874562</v>
      </c>
    </row>
    <row r="14" spans="1:4" ht="17.25" x14ac:dyDescent="0.4">
      <c r="A14" s="1">
        <v>6</v>
      </c>
      <c r="B14" s="1" t="s">
        <v>6</v>
      </c>
      <c r="D14" s="3">
        <v>1096741.6563101651</v>
      </c>
    </row>
    <row r="15" spans="1:4" x14ac:dyDescent="0.25">
      <c r="A15" s="1">
        <v>7</v>
      </c>
      <c r="C15" s="1" t="s">
        <v>7</v>
      </c>
      <c r="D15" s="1">
        <f>SUM(D7:D14)</f>
        <v>56474105.071376681</v>
      </c>
    </row>
    <row r="16" spans="1:4" ht="17.25" x14ac:dyDescent="0.4">
      <c r="A16" s="1">
        <v>8</v>
      </c>
      <c r="B16" s="1" t="s">
        <v>8</v>
      </c>
      <c r="D16" s="3">
        <v>-50828337.931155428</v>
      </c>
    </row>
    <row r="17" spans="1:4" ht="17.25" x14ac:dyDescent="0.4">
      <c r="A17" s="1">
        <v>9</v>
      </c>
      <c r="B17" s="1" t="s">
        <v>9</v>
      </c>
      <c r="D17" s="4">
        <f>+D15+D16</f>
        <v>5645767.140221253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9" workbookViewId="0">
      <selection activeCell="G8" sqref="G8"/>
    </sheetView>
  </sheetViews>
  <sheetFormatPr defaultRowHeight="15" x14ac:dyDescent="0.25"/>
  <cols>
    <col min="1" max="1" width="34.28515625" bestFit="1" customWidth="1"/>
    <col min="2" max="2" width="36.28515625" bestFit="1" customWidth="1"/>
    <col min="3" max="3" width="12.5703125" bestFit="1" customWidth="1"/>
    <col min="4" max="4" width="16.85546875" customWidth="1"/>
    <col min="5" max="5" width="11.28515625" bestFit="1" customWidth="1"/>
    <col min="6" max="6" width="11.28515625" style="22" customWidth="1"/>
    <col min="7" max="7" width="14" style="1" bestFit="1" customWidth="1"/>
  </cols>
  <sheetData>
    <row r="1" spans="1:7" ht="51.75" x14ac:dyDescent="0.4">
      <c r="A1" s="5" t="s">
        <v>13</v>
      </c>
      <c r="B1" s="5"/>
      <c r="C1" s="6" t="s">
        <v>14</v>
      </c>
      <c r="D1" s="6" t="s">
        <v>15</v>
      </c>
      <c r="E1" s="24" t="s">
        <v>46</v>
      </c>
      <c r="F1" s="23" t="s">
        <v>45</v>
      </c>
      <c r="G1" s="21" t="s">
        <v>44</v>
      </c>
    </row>
    <row r="2" spans="1:7" x14ac:dyDescent="0.25">
      <c r="A2" s="10" t="s">
        <v>16</v>
      </c>
      <c r="B2" s="11"/>
      <c r="C2" s="8">
        <v>136735989</v>
      </c>
      <c r="D2" s="12">
        <v>138921564</v>
      </c>
      <c r="E2" s="20">
        <f>+C2-D2</f>
        <v>-2185575</v>
      </c>
      <c r="F2" s="12">
        <v>10311659.794500001</v>
      </c>
      <c r="G2" s="1">
        <v>9135170</v>
      </c>
    </row>
    <row r="3" spans="1:7" ht="30" x14ac:dyDescent="0.25">
      <c r="A3" s="9"/>
      <c r="B3" s="13" t="s">
        <v>17</v>
      </c>
      <c r="C3" s="8">
        <v>0</v>
      </c>
      <c r="D3" s="8">
        <v>0</v>
      </c>
      <c r="F3" s="8">
        <v>148332</v>
      </c>
      <c r="G3" s="8">
        <v>197644</v>
      </c>
    </row>
    <row r="4" spans="1:7" x14ac:dyDescent="0.25">
      <c r="A4" s="7" t="s">
        <v>18</v>
      </c>
      <c r="B4" s="8"/>
      <c r="C4" s="12">
        <f>+C3+C2</f>
        <v>136735989</v>
      </c>
      <c r="D4" s="12">
        <f>+D3+D2</f>
        <v>138921564</v>
      </c>
      <c r="F4" s="12">
        <v>10459991.794500001</v>
      </c>
      <c r="G4" s="12">
        <v>9332814</v>
      </c>
    </row>
    <row r="5" spans="1:7" x14ac:dyDescent="0.25">
      <c r="A5" s="9"/>
      <c r="B5" s="14" t="s">
        <v>19</v>
      </c>
      <c r="C5" s="8">
        <v>85038</v>
      </c>
      <c r="D5" s="8">
        <f>138923991-138921564</f>
        <v>2427</v>
      </c>
      <c r="F5" s="8">
        <v>6584</v>
      </c>
      <c r="G5" s="8">
        <v>-1027568</v>
      </c>
    </row>
    <row r="6" spans="1:7" x14ac:dyDescent="0.25">
      <c r="A6" s="15" t="s">
        <v>20</v>
      </c>
      <c r="B6" s="8"/>
      <c r="C6" s="16">
        <f>+C5+C4</f>
        <v>136821027</v>
      </c>
      <c r="D6" s="16">
        <f>+D5+D4</f>
        <v>138923991</v>
      </c>
      <c r="F6" s="16">
        <v>10466575.794500001</v>
      </c>
      <c r="G6" s="16">
        <v>8305246</v>
      </c>
    </row>
    <row r="7" spans="1:7" x14ac:dyDescent="0.25">
      <c r="A7" s="7"/>
      <c r="B7" s="14" t="s">
        <v>21</v>
      </c>
      <c r="C7" s="8">
        <f>136786589-136821027</f>
        <v>-34438</v>
      </c>
      <c r="D7" s="8">
        <f>138905100-138923991</f>
        <v>-18891</v>
      </c>
      <c r="F7" s="8">
        <v>-3248</v>
      </c>
      <c r="G7" s="8">
        <v>-279837</v>
      </c>
    </row>
    <row r="8" spans="1:7" x14ac:dyDescent="0.25">
      <c r="A8" s="7" t="s">
        <v>22</v>
      </c>
      <c r="B8" s="8"/>
      <c r="C8" s="16">
        <f>+C7+C6</f>
        <v>136786589</v>
      </c>
      <c r="D8" s="16">
        <f>+D7+D6</f>
        <v>138905100</v>
      </c>
      <c r="F8" s="16">
        <v>10463327.794500001</v>
      </c>
      <c r="G8" s="16">
        <v>8025409</v>
      </c>
    </row>
    <row r="9" spans="1:7" x14ac:dyDescent="0.25">
      <c r="A9" s="7"/>
      <c r="B9" s="14" t="s">
        <v>23</v>
      </c>
      <c r="C9" s="8">
        <f>136739380-136786589</f>
        <v>-47209</v>
      </c>
      <c r="D9" s="8">
        <f>138879205-138905100</f>
        <v>-25895</v>
      </c>
      <c r="F9" s="8">
        <v>-4453</v>
      </c>
      <c r="G9" s="8">
        <v>-383604</v>
      </c>
    </row>
    <row r="10" spans="1:7" x14ac:dyDescent="0.25">
      <c r="A10" s="15" t="s">
        <v>24</v>
      </c>
      <c r="B10" s="8"/>
      <c r="C10" s="16">
        <f>+C9+C8</f>
        <v>136739380</v>
      </c>
      <c r="D10" s="16">
        <f>+D9+D8</f>
        <v>138879205</v>
      </c>
      <c r="F10" s="16">
        <v>10458874.794500001</v>
      </c>
      <c r="G10" s="16">
        <v>7641805</v>
      </c>
    </row>
    <row r="11" spans="1:7" x14ac:dyDescent="0.25">
      <c r="A11" s="7"/>
      <c r="B11" s="14" t="s">
        <v>25</v>
      </c>
      <c r="C11" s="8">
        <f>136709658-136739380</f>
        <v>-29722</v>
      </c>
      <c r="D11" s="8">
        <f>138862901-138879205</f>
        <v>-16304</v>
      </c>
      <c r="F11" s="8">
        <v>-2803</v>
      </c>
      <c r="G11" s="8">
        <v>-241514</v>
      </c>
    </row>
    <row r="12" spans="1:7" x14ac:dyDescent="0.25">
      <c r="A12" s="7" t="s">
        <v>26</v>
      </c>
      <c r="B12" s="8"/>
      <c r="C12" s="16">
        <f>+C11+C10</f>
        <v>136709658</v>
      </c>
      <c r="D12" s="16">
        <f>+D11+D10</f>
        <v>138862901</v>
      </c>
      <c r="F12" s="16">
        <v>10456071.794500001</v>
      </c>
      <c r="G12" s="16">
        <v>7400291</v>
      </c>
    </row>
    <row r="13" spans="1:7" x14ac:dyDescent="0.25">
      <c r="A13" s="7"/>
      <c r="B13" s="14" t="s">
        <v>27</v>
      </c>
      <c r="C13" s="8">
        <f>136578275-136709658</f>
        <v>-131383</v>
      </c>
      <c r="D13" s="14">
        <f>138859151-138862901</f>
        <v>-3750</v>
      </c>
      <c r="F13" s="8">
        <v>-10171</v>
      </c>
      <c r="G13" s="14">
        <v>-13552</v>
      </c>
    </row>
    <row r="14" spans="1:7" x14ac:dyDescent="0.25">
      <c r="A14" s="7" t="s">
        <v>28</v>
      </c>
      <c r="B14" s="8"/>
      <c r="C14" s="16">
        <f>+C13+C12</f>
        <v>136578275</v>
      </c>
      <c r="D14" s="16">
        <f>+D13+D12</f>
        <v>138859151</v>
      </c>
      <c r="F14" s="16">
        <v>10445900.794500001</v>
      </c>
      <c r="G14" s="16">
        <v>7386739</v>
      </c>
    </row>
    <row r="15" spans="1:7" x14ac:dyDescent="0.25">
      <c r="A15" s="7"/>
      <c r="B15" s="14" t="s">
        <v>29</v>
      </c>
      <c r="C15" s="8">
        <f>136570853-136578275</f>
        <v>-7422</v>
      </c>
      <c r="D15" s="8">
        <f>138855081-138859151</f>
        <v>-4070</v>
      </c>
      <c r="F15" s="8">
        <v>-700</v>
      </c>
      <c r="G15" s="8">
        <v>-60302</v>
      </c>
    </row>
    <row r="16" spans="1:7" x14ac:dyDescent="0.25">
      <c r="A16" s="7" t="s">
        <v>30</v>
      </c>
      <c r="B16" s="8"/>
      <c r="C16" s="16">
        <f>+C15+C14</f>
        <v>136570853</v>
      </c>
      <c r="D16" s="16">
        <f>+D15+D14</f>
        <v>138855081</v>
      </c>
      <c r="F16" s="16">
        <v>10445200.794500001</v>
      </c>
      <c r="G16" s="16">
        <v>7326437</v>
      </c>
    </row>
    <row r="17" spans="1:7" x14ac:dyDescent="0.25">
      <c r="A17" s="7"/>
      <c r="B17" s="14" t="s">
        <v>31</v>
      </c>
      <c r="C17" s="8">
        <f>136582103-136570853</f>
        <v>11250</v>
      </c>
      <c r="D17" s="8">
        <f>138861252-138855081</f>
        <v>6171</v>
      </c>
      <c r="F17" s="8">
        <v>1061</v>
      </c>
      <c r="G17" s="8">
        <v>91413</v>
      </c>
    </row>
    <row r="18" spans="1:7" x14ac:dyDescent="0.25">
      <c r="A18" s="7" t="s">
        <v>32</v>
      </c>
      <c r="B18" s="8"/>
      <c r="C18" s="16">
        <f>+C17+C16</f>
        <v>136582103</v>
      </c>
      <c r="D18" s="16">
        <f>+D17+D16</f>
        <v>138861252</v>
      </c>
      <c r="F18" s="16">
        <v>10446261.794500001</v>
      </c>
      <c r="G18" s="16">
        <v>7417850</v>
      </c>
    </row>
    <row r="19" spans="1:7" x14ac:dyDescent="0.25">
      <c r="A19" s="7"/>
      <c r="B19" s="14" t="s">
        <v>33</v>
      </c>
      <c r="C19" s="14">
        <f>136581829-136582103</f>
        <v>-274</v>
      </c>
      <c r="D19" s="8">
        <f>138861101-138861252</f>
        <v>-151</v>
      </c>
      <c r="F19" s="8">
        <v>-26</v>
      </c>
      <c r="G19" s="8">
        <v>-2225</v>
      </c>
    </row>
    <row r="20" spans="1:7" x14ac:dyDescent="0.25">
      <c r="A20" s="7" t="s">
        <v>34</v>
      </c>
      <c r="B20" s="8"/>
      <c r="C20" s="16">
        <f>+C19+C18</f>
        <v>136581829</v>
      </c>
      <c r="D20" s="16">
        <f>+D19+D18</f>
        <v>138861101</v>
      </c>
      <c r="F20" s="16">
        <v>10446235.794500001</v>
      </c>
      <c r="G20" s="16">
        <v>7415625</v>
      </c>
    </row>
    <row r="21" spans="1:7" x14ac:dyDescent="0.25">
      <c r="A21" s="7"/>
      <c r="B21" s="14" t="s">
        <v>35</v>
      </c>
      <c r="C21" s="8"/>
      <c r="D21" s="8"/>
      <c r="F21" s="8"/>
      <c r="G21" s="8">
        <v>8446</v>
      </c>
    </row>
    <row r="22" spans="1:7" x14ac:dyDescent="0.25">
      <c r="A22" s="7" t="s">
        <v>36</v>
      </c>
      <c r="B22" s="8"/>
      <c r="C22" s="16">
        <f>+C21+C20</f>
        <v>136581829</v>
      </c>
      <c r="D22" s="16">
        <f>+D21+D20</f>
        <v>138861101</v>
      </c>
      <c r="F22" s="16">
        <v>10446235.794500001</v>
      </c>
      <c r="G22" s="16">
        <v>7424071</v>
      </c>
    </row>
    <row r="23" spans="1:7" x14ac:dyDescent="0.25">
      <c r="A23" s="7"/>
      <c r="B23" s="8"/>
      <c r="C23" s="8"/>
      <c r="D23" s="8"/>
      <c r="F23" s="8"/>
      <c r="G23" s="8"/>
    </row>
    <row r="24" spans="1:7" x14ac:dyDescent="0.25">
      <c r="A24" s="7" t="s">
        <v>37</v>
      </c>
      <c r="B24" s="8"/>
      <c r="C24" s="8">
        <f>+C22-C2</f>
        <v>-154160</v>
      </c>
      <c r="D24" s="8">
        <f t="shared" ref="D24" si="0">+D22-D2</f>
        <v>-60463</v>
      </c>
      <c r="F24" s="8">
        <v>134576</v>
      </c>
      <c r="G24" s="8">
        <v>-1711099</v>
      </c>
    </row>
    <row r="25" spans="1:7" x14ac:dyDescent="0.25">
      <c r="A25" s="7"/>
      <c r="B25" s="8"/>
      <c r="C25" s="8"/>
      <c r="D25" s="8"/>
      <c r="F25" s="8"/>
      <c r="G25" s="8"/>
    </row>
    <row r="26" spans="1:7" x14ac:dyDescent="0.25">
      <c r="A26" s="7"/>
      <c r="B26" s="14" t="s">
        <v>38</v>
      </c>
      <c r="C26" s="8">
        <f>134688776-136581829</f>
        <v>-1893053</v>
      </c>
      <c r="D26" s="8">
        <f>138807077-138861101</f>
        <v>-54024</v>
      </c>
      <c r="F26" s="8">
        <v>-146518</v>
      </c>
      <c r="G26" s="8">
        <v>-195498</v>
      </c>
    </row>
    <row r="27" spans="1:7" x14ac:dyDescent="0.25">
      <c r="A27" s="7"/>
      <c r="B27" s="8"/>
      <c r="C27" s="8">
        <f>+C26+C22</f>
        <v>134688776</v>
      </c>
      <c r="D27" s="8">
        <f>+D26+D22</f>
        <v>138807077</v>
      </c>
      <c r="F27" s="8">
        <v>10299717.794500001</v>
      </c>
      <c r="G27" s="16">
        <v>7228573</v>
      </c>
    </row>
    <row r="28" spans="1:7" x14ac:dyDescent="0.25">
      <c r="A28" s="7"/>
      <c r="B28" s="14" t="s">
        <v>39</v>
      </c>
      <c r="C28" s="8"/>
      <c r="D28" s="8"/>
      <c r="F28" s="8">
        <v>-49709</v>
      </c>
      <c r="G28" s="8">
        <v>-49201</v>
      </c>
    </row>
    <row r="29" spans="1:7" x14ac:dyDescent="0.25">
      <c r="A29" s="7"/>
      <c r="B29" s="8"/>
      <c r="C29" s="16">
        <f>+C28+C27</f>
        <v>134688776</v>
      </c>
      <c r="D29" s="16">
        <f>+D28+D27</f>
        <v>138807077</v>
      </c>
      <c r="F29" s="16">
        <v>10250008.794500001</v>
      </c>
      <c r="G29" s="16">
        <v>7179372</v>
      </c>
    </row>
    <row r="30" spans="1:7" x14ac:dyDescent="0.25">
      <c r="A30" s="7"/>
      <c r="B30" s="14" t="s">
        <v>40</v>
      </c>
      <c r="C30" s="8"/>
      <c r="D30" s="8"/>
      <c r="F30" s="8">
        <v>-801082</v>
      </c>
      <c r="G30" s="8">
        <v>-1068876</v>
      </c>
    </row>
    <row r="31" spans="1:7" x14ac:dyDescent="0.25">
      <c r="A31" s="7"/>
      <c r="B31" s="8"/>
      <c r="C31" s="16">
        <f>+C30+C29</f>
        <v>134688776</v>
      </c>
      <c r="D31" s="16">
        <f>+D30+D29</f>
        <v>138807077</v>
      </c>
      <c r="F31" s="16">
        <v>9448926.7945000008</v>
      </c>
      <c r="G31" s="16">
        <v>6110496</v>
      </c>
    </row>
    <row r="32" spans="1:7" x14ac:dyDescent="0.25">
      <c r="A32" s="9"/>
      <c r="B32" s="14" t="s">
        <v>41</v>
      </c>
      <c r="C32" s="8"/>
      <c r="D32" s="8"/>
      <c r="F32" s="8"/>
      <c r="G32" s="8"/>
    </row>
    <row r="33" spans="1:7" x14ac:dyDescent="0.25">
      <c r="A33" s="9"/>
      <c r="B33" s="8"/>
      <c r="C33" s="16">
        <f>+C32+C31</f>
        <v>134688776</v>
      </c>
      <c r="D33" s="16">
        <f>+D32+D31</f>
        <v>138807077</v>
      </c>
      <c r="F33" s="16">
        <v>9448926.7945000008</v>
      </c>
      <c r="G33" s="19">
        <v>6110496</v>
      </c>
    </row>
    <row r="34" spans="1:7" x14ac:dyDescent="0.25">
      <c r="A34" s="9"/>
      <c r="B34" s="14" t="s">
        <v>42</v>
      </c>
      <c r="C34" s="8"/>
      <c r="D34" s="8"/>
      <c r="F34" s="8">
        <v>-348296</v>
      </c>
      <c r="G34" s="1">
        <v>-464729</v>
      </c>
    </row>
    <row r="35" spans="1:7" x14ac:dyDescent="0.25">
      <c r="A35" s="17"/>
      <c r="B35" s="18" t="s">
        <v>43</v>
      </c>
      <c r="C35" s="19">
        <f>+C34+C33</f>
        <v>134688776</v>
      </c>
      <c r="D35" s="19">
        <f>+D34+D33</f>
        <v>138807077</v>
      </c>
      <c r="E35" s="20">
        <f>+C35-D35</f>
        <v>-4118301</v>
      </c>
      <c r="F35" s="19">
        <v>9100630.7945000008</v>
      </c>
      <c r="G35" s="19">
        <v>5645767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a.</vt:lpstr>
      <vt:lpstr>b.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2022-02-15T22:26:52Z</dcterms:modified>
</cp:coreProperties>
</file>