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75" windowWidth="9390" windowHeight="4935" firstSheet="2"/>
  </bookViews>
  <sheets>
    <sheet name="Tab 24 CF Forecast 2021-2024" sheetId="7" r:id="rId1"/>
    <sheet name="2021 Worksheet" sheetId="2" r:id="rId2"/>
    <sheet name="2022 Worksheet" sheetId="8" r:id="rId3"/>
    <sheet name="2023 Worksheet" sheetId="9" r:id="rId4"/>
    <sheet name="2024 Worksheet" sheetId="10" r:id="rId5"/>
    <sheet name="Balance Sheet Changes" sheetId="3" r:id="rId6"/>
    <sheet name="Forecasted Income Statements" sheetId="4" r:id="rId7"/>
    <sheet name="CapEx Forecast" sheetId="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'[1]TRANSPORTS-revised'!#REF!</definedName>
    <definedName name="\A">'[1]TRANSPORTS-revised'!#REF!</definedName>
    <definedName name="\C" localSheetId="0">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 localSheetId="0">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SCH10" localSheetId="0">'[4]Rev Def Sum'!#REF!</definedName>
    <definedName name="__SCH10">'[4]Rev Def Sum'!#REF!</definedName>
    <definedName name="__sch17" localSheetId="0">#REF!</definedName>
    <definedName name="__sch17">#REF!</definedName>
    <definedName name="__SCH33">'[5]SCHEDULE 33 A REV.'!$A$1:$H$67</definedName>
    <definedName name="__SCH6">#N/A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1__123Graph_ACHART_1">[3]DSAR!$BY$6:$BY$32</definedName>
    <definedName name="_10__123Graph_XMKT_STOR">[3]DSAR!$A$6:$A$32</definedName>
    <definedName name="_10TAXPROP" localSheetId="0">#REF!</definedName>
    <definedName name="_10TAXPROP">#REF!</definedName>
    <definedName name="_11__123Graph_XX_ACTUAL">[3]DSAR!$A$6:$A$32</definedName>
    <definedName name="_11GROSSTAX" localSheetId="0">#REF!</definedName>
    <definedName name="_11GROSSTAX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_123Graph_AMKT_STOR">[3]DSAR!$AR$6:$AR$23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35" localSheetId="0">#REF!</definedName>
    <definedName name="_235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_123Graph_AX_ACTUAL">[3]DSAR!$P$6:$P$32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__123Graph_BCHART_1">[3]DSAR!$CB$6:$CB$9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__123Graph_BMKT_STOR">[3]DSAR!$AS$6:$AS$32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_123Graph_CCHART_1">[3]DSAR!$CD$6:$CD$32</definedName>
    <definedName name="_6_PAYROLL_COST" localSheetId="0">#REF!</definedName>
    <definedName name="_6_PAYROLL_COST">#REF!</definedName>
    <definedName name="_7__123Graph_CMKT_STOR">[3]DSAR!$AT$6:$AT$23</definedName>
    <definedName name="_7BENEFITS" localSheetId="0">#REF!</definedName>
    <definedName name="_7BENEFITS">#REF!</definedName>
    <definedName name="_8__123Graph_CX_ACTUAL">[3]DSAR!$S$6:$S$23</definedName>
    <definedName name="_8TAXPSC" localSheetId="0">#REF!</definedName>
    <definedName name="_8TAXPSC">#REF!</definedName>
    <definedName name="_9__123Graph_XCHART_1">[3]DSAR!$A$6:$A$32</definedName>
    <definedName name="_9_PAY_TAXES" localSheetId="0">#REF!</definedName>
    <definedName name="_9_PAY_TAXES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Dist_Values" localSheetId="0" hidden="1">#REF!</definedName>
    <definedName name="_Dist_Values" hidden="1">#REF!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Fill" localSheetId="0" hidden="1">#REF!</definedName>
    <definedName name="_Fill" hidden="1">#REF!</definedName>
    <definedName name="_FS_ESC_3_X_\TA" localSheetId="0">'[2]E-2'!#REF!</definedName>
    <definedName name="_FS_ESC_3_X_\TA">'[2]E-2'!#REF!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HOME__APP1__LP" localSheetId="0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 localSheetId="0">'[6]Rev Def Sum'!#REF!</definedName>
    <definedName name="_SCH10">'[6]Rev Def Sum'!#REF!</definedName>
    <definedName name="_sch17" localSheetId="0">#REF!</definedName>
    <definedName name="_sch17">#REF!</definedName>
    <definedName name="_SCH33">'[7]SCHEDULE 33 A REV.'!$A$1:$H$67</definedName>
    <definedName name="_SCH6">#N/A</definedName>
    <definedName name="_Sort" localSheetId="0" hidden="1">#REF!</definedName>
    <definedName name="_Sort" hidden="1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Xref" localSheetId="0">#REF!</definedName>
    <definedName name="acctXref">#REF!</definedName>
    <definedName name="Active">[8]Inputs!$B$4</definedName>
    <definedName name="ACTUAL_VOL" localSheetId="0">#REF!</definedName>
    <definedName name="ACTUAL_VOL">#REF!</definedName>
    <definedName name="AddPMA" localSheetId="0">#REF!</definedName>
    <definedName name="AddPMA">#REF!</definedName>
    <definedName name="AddUSF" localSheetId="0">#REF!</definedName>
    <definedName name="AddUSF">#REF!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[9]Sch1!$G$1</definedName>
    <definedName name="ADJSUM" localSheetId="0">#REF!</definedName>
    <definedName name="ADJSUM">#REF!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 localSheetId="0">#REF!</definedName>
    <definedName name="ALLPAGES">#REF!</definedName>
    <definedName name="ANGINC" localSheetId="0">#REF!</definedName>
    <definedName name="ANGINC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pplication_Fees">[8]Inputs!$B$50</definedName>
    <definedName name="AR" localSheetId="0">#REF!</definedName>
    <definedName name="AR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 localSheetId="0">[16]Input!#REF!</definedName>
    <definedName name="Bank">[16]Input!#REF!</definedName>
    <definedName name="base">'[17]Index A'!$C$16</definedName>
    <definedName name="Baseline" localSheetId="0">#REF!</definedName>
    <definedName name="Baseline">#REF!</definedName>
    <definedName name="bdate">'[18]Oper Rev&amp;Exp by Accts C2.1A'!$A$4</definedName>
    <definedName name="BENEFITS" localSheetId="0">#REF!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MSGRADE">[20]Assumptions!$J$8:$J$21</definedName>
    <definedName name="BOB" localSheetId="0">#REF!</definedName>
    <definedName name="BOB">#REF!</definedName>
    <definedName name="BTU">[21]Input!$B$11</definedName>
    <definedName name="ByTower" localSheetId="0">#REF!</definedName>
    <definedName name="ByTower">#REF!</definedName>
    <definedName name="CALDEN" localSheetId="0">#REF!</definedName>
    <definedName name="CALDEN">#REF!</definedName>
    <definedName name="Cap_Structure" localSheetId="0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InputChg">'[10]L Graph (Data)'!$A$41:$IV$56</definedName>
    <definedName name="Cinputvol">'[19]L Graph (Data)'!$A$38:$DS$51</definedName>
    <definedName name="Clarification" localSheetId="0">#REF!</definedName>
    <definedName name="Clarification">#REF!</definedName>
    <definedName name="co">'[17]Index A'!$A$10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modity">[16]Input!$C$10</definedName>
    <definedName name="Companies" localSheetId="0">#REF!</definedName>
    <definedName name="Companies">#REF!</definedName>
    <definedName name="company">'[18]Operating Income Summary C-1'!$A$1</definedName>
    <definedName name="CONAME">[16]B!$A$1</definedName>
    <definedName name="CONTENTS" localSheetId="0">#REF!</definedName>
    <definedName name="CONTENTS">#REF!</definedName>
    <definedName name="Criticality" localSheetId="0">#REF!</definedName>
    <definedName name="Criticality">#REF!</definedName>
    <definedName name="curr_cust_pmts">'[8]Payment Calculation'!$C$24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WC" localSheetId="0">'[6]Rev Def Sum'!#REF!</definedName>
    <definedName name="CWC">'[6]Rev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 localSheetId="0">'[2]E-2'!#REF!</definedName>
    <definedName name="DAVE">'[2]E-2'!#REF!</definedName>
    <definedName name="DC" localSheetId="0">[9]Sch2!#REF!</definedName>
    <definedName name="DC">[9]Sch2!#REF!</definedName>
    <definedName name="DEBT">[24]RORB!$B$2:$F$24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TINC" localSheetId="0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IT37" localSheetId="0">#REF!</definedName>
    <definedName name="FADSIT37">#REF!</definedName>
    <definedName name="FAPROD51" localSheetId="0">#REF!</definedName>
    <definedName name="FAPROD51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'[18]Operating Income Summary C-1'!$A$4</definedName>
    <definedName name="FDATE">'[18]Oper Rev&amp;Exp by Accts C2.1B'!$A$4</definedName>
    <definedName name="FEDTAX" localSheetId="0">'[6]Rev Def Sum'!#REF!</definedName>
    <definedName name="FEDTAX">'[6]Rev Def Sum'!#REF!</definedName>
    <definedName name="FICA">[25]Sheet1!$A$2:$R$48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Y" localSheetId="0">[9]Sch2!#REF!</definedName>
    <definedName name="FY">[9]Sch2!#REF!</definedName>
    <definedName name="FYDESC" localSheetId="0">#REF!</definedName>
    <definedName name="FYDESC">#REF!</definedName>
    <definedName name="GARY" localSheetId="0">#REF!</definedName>
    <definedName name="GARY">#REF!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rade">[20]Assumptions!$J$8:$J$21</definedName>
    <definedName name="GROSS_WAGES" localSheetId="0">#REF!</definedName>
    <definedName name="GROSS_WAGES">#REF!</definedName>
    <definedName name="header" localSheetId="0">#REF!</definedName>
    <definedName name="header">#REF!</definedName>
    <definedName name="HIS_AVG_RT_BASE" localSheetId="0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 localSheetId="0">#REF!</definedName>
    <definedName name="IMFILE">#REF!</definedName>
    <definedName name="INCTAX" localSheetId="0">'[6]Rev Def Sum'!#REF!</definedName>
    <definedName name="INCTAX">'[6]Rev Def Sum'!#REF!</definedName>
    <definedName name="INCTAX2" localSheetId="0">'[6]Rev Def Sum'!#REF!</definedName>
    <definedName name="INCTAX2">'[6]Rev Def Sum'!#REF!</definedName>
    <definedName name="INDADD" localSheetId="0">#REF!</definedName>
    <definedName name="INDADD">#REF!</definedName>
    <definedName name="INPUT" localSheetId="0">#REF!</definedName>
    <definedName name="INPUT">#REF!</definedName>
    <definedName name="Inputbase" localSheetId="0">'[10]A (Input) Inv MO Service Charge'!#REF!</definedName>
    <definedName name="Inputbase">'[10]A (Input) Inv MO Service Charge'!#REF!</definedName>
    <definedName name="INTCO" localSheetId="0">#REF!</definedName>
    <definedName name="INTCO">#REF!</definedName>
    <definedName name="INTEREST_WKST" localSheetId="0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 localSheetId="0">#REF!</definedName>
    <definedName name="LABOR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OBBYING" localSheetId="0">#REF!</definedName>
    <definedName name="LOBBYING">#REF!</definedName>
    <definedName name="lookup">'[26]Input Sheet'!$A$9:$BM$140</definedName>
    <definedName name="M_S" localSheetId="0">#REF!</definedName>
    <definedName name="M_S">#REF!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NCSC" localSheetId="0">'[27]Rev Def Sum'!#REF!</definedName>
    <definedName name="NCSC">'[27]Rev Def Sum'!#REF!</definedName>
    <definedName name="NCSCLB" hidden="1">{"'Server Configuration'!$A$1:$DB$281"}</definedName>
    <definedName name="NEBT" localSheetId="0">#REF!</definedName>
    <definedName name="NEBT">#REF!</definedName>
    <definedName name="NEWFILE" localSheetId="0">#REF!</definedName>
    <definedName name="NEWFILE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." localSheetId="0">#REF!</definedName>
    <definedName name="No.">#REF!</definedName>
    <definedName name="NORM_VOL" localSheetId="0">#REF!</definedName>
    <definedName name="NORM_VOL">#REF!</definedName>
    <definedName name="nousf" localSheetId="0">#REF!</definedName>
    <definedName name="nousf">#REF!</definedName>
    <definedName name="NPM" localSheetId="0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 localSheetId="0">#REF!='[28]September Travel Detail'!#REF!</definedName>
    <definedName name="NvsInstanceHook">#REF!='[28]September Travel Detail'!#REF!</definedName>
    <definedName name="NvsInstanceHook_1" localSheetId="0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 localSheetId="0">#REF!</definedName>
    <definedName name="OTHERTAX">#REF!</definedName>
    <definedName name="OTPAY" localSheetId="0">#REF!</definedName>
    <definedName name="OTPAY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3" localSheetId="0">#REF!</definedName>
    <definedName name="PAGE_3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2" localSheetId="0">'[29]Rate Base Summary Sch B-1'!#REF!</definedName>
    <definedName name="PAGE2">'[29]Rate Base Summary Sch B-1'!#REF!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'[30]B-2.3'!#REF!</definedName>
    <definedName name="PAGE5">'[30]B-2.3'!#REF!</definedName>
    <definedName name="PAGE6" localSheetId="0">'[30]B-2.3'!#REF!</definedName>
    <definedName name="PAGE6">'[30]B-2.3'!#REF!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enalty" localSheetId="0">#REF!</definedName>
    <definedName name="penalty">#REF!</definedName>
    <definedName name="PerInvoiceLookup">OFFSET('[12]% Invoice'!$A$1,0,0,COUNTA('[12]% Invoice'!$A$1:$A$65536),COUNTA('[12]% Invoice'!$A$1:$IV$1))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PTY" localSheetId="0">#REF!</definedName>
    <definedName name="PPTY">#REF!</definedName>
    <definedName name="PREMPAY" localSheetId="0">#REF!</definedName>
    <definedName name="PREMPAY">#REF!</definedName>
    <definedName name="PRINT" localSheetId="0">#REF!</definedName>
    <definedName name="PRINT">#REF!</definedName>
    <definedName name="_xlnm.Print_Area" localSheetId="0">'Tab 24 CF Forecast 2021-2024'!$A$1:$J$17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FICA" localSheetId="0">#REF!</definedName>
    <definedName name="PRINTFICA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REVC" localSheetId="0">#REF!</definedName>
    <definedName name="PRINTREVC">#REF!</definedName>
    <definedName name="PRINTSCH35B" localSheetId="0">#REF!</definedName>
    <definedName name="PRINTSCH35B">#REF!</definedName>
    <definedName name="PRINTSUMMARY" localSheetId="0">#REF!</definedName>
    <definedName name="PRINTSUMMARY">#REF!</definedName>
    <definedName name="productlist">'[31]Product List'!$A$1:$E$23153</definedName>
    <definedName name="proj_cust_pmts">'[8]Payment Calculation'!$C$25</definedName>
    <definedName name="PROPTAX" localSheetId="0">#REF!</definedName>
    <definedName name="PROPTAX">#REF!</definedName>
    <definedName name="qryFTECategbyCountry" localSheetId="0">#REF!</definedName>
    <definedName name="qryFTECategbyCountry">#REF!</definedName>
    <definedName name="Quest" localSheetId="0">#REF!</definedName>
    <definedName name="Quest">#REF!</definedName>
    <definedName name="RATEBASE" localSheetId="0">'[6]Rev Def Sum'!#REF!</definedName>
    <definedName name="RATEBASE">'[6]Rev Def Sum'!#REF!</definedName>
    <definedName name="rates" localSheetId="0">#REF!</definedName>
    <definedName name="rates">#REF!</definedName>
    <definedName name="RECLASS" localSheetId="0">#REF!</definedName>
    <definedName name="RECLASS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 localSheetId="0">#REF!</definedName>
    <definedName name="RISK">#REF!</definedName>
    <definedName name="Rollups" localSheetId="0">#REF!</definedName>
    <definedName name="Rollups">#REF!</definedName>
    <definedName name="Rusty" hidden="1">{"'Server Configuration'!$A$1:$DB$281"}</definedName>
    <definedName name="S35A" localSheetId="0">#REF!</definedName>
    <definedName name="S35A">#REF!</definedName>
    <definedName name="S35B" localSheetId="0">#REF!</definedName>
    <definedName name="S35B">#REF!</definedName>
    <definedName name="SAS_GasCost" localSheetId="0">[16]Input!#REF!</definedName>
    <definedName name="SAS_GasCost">[16]Input!#REF!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EDULE_12" localSheetId="0">#REF!</definedName>
    <definedName name="SCHEDULE_12">#REF!</definedName>
    <definedName name="Sep_08_Man_Fee" localSheetId="0">#REF!</definedName>
    <definedName name="Sep_08_Man_Fee">#REF!</definedName>
    <definedName name="SGA" localSheetId="0">#REF!</definedName>
    <definedName name="SGA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MK">'[17]B-1 p.1 Summary (Base)'!$J$8</definedName>
    <definedName name="SPECIFIC" localSheetId="0">#REF!</definedName>
    <definedName name="SPECIFIC">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ORAGE" localSheetId="0">#REF!</definedName>
    <definedName name="STORAGE">#REF!</definedName>
    <definedName name="STUDY" localSheetId="0">#REF!</definedName>
    <definedName name="STUDY">#REF!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Y" localSheetId="0">#REF!</definedName>
    <definedName name="SUMMARY">#REF!</definedName>
    <definedName name="SummaryTable" localSheetId="0">#REF!</definedName>
    <definedName name="SummaryTable">#REF!</definedName>
    <definedName name="TABLE" localSheetId="0">#REF!</definedName>
    <definedName name="TABLE">#REF!</definedName>
    <definedName name="TaxRate">'[32]Tax Rates'!$A$1:$F$24</definedName>
    <definedName name="Teldata" localSheetId="0">#REF!</definedName>
    <definedName name="Teldata">#REF!</definedName>
    <definedName name="TEMP" localSheetId="0">#REF!</definedName>
    <definedName name="TEMP">#REF!</definedName>
    <definedName name="test" localSheetId="0">'[26]Input Sheet'!#REF!</definedName>
    <definedName name="test">'[26]Input Sheet'!#REF!</definedName>
    <definedName name="test1" localSheetId="0">'[26]Input Sheet'!#REF!</definedName>
    <definedName name="test1">'[26]Input Sheet'!#REF!</definedName>
    <definedName name="tol">0.001</definedName>
    <definedName name="TOTALONM" localSheetId="0">#REF!</definedName>
    <definedName name="TOTALONM">#REF!</definedName>
    <definedName name="Totals" localSheetId="0">'[33]Complete Listing incl LCN'!#REF!</definedName>
    <definedName name="Totals">'[33]Complete Listing incl LCN'!#REF!</definedName>
    <definedName name="TY" localSheetId="0">[16]B!#REF!</definedName>
    <definedName name="TY">[16]B!#REF!</definedName>
    <definedName name="TYDESC">[16]B!$A$3</definedName>
    <definedName name="UNEMPLOY_TAX" localSheetId="0">#REF!</definedName>
    <definedName name="UNEMPLOY_TAX">#REF!</definedName>
    <definedName name="Usage_per_Cust">[8]Inputs!$B$12</definedName>
    <definedName name="usd">[34]Assumptions!$C$13</definedName>
    <definedName name="USF" localSheetId="0">#REF!</definedName>
    <definedName name="USF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WCSUM" localSheetId="0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0" l="1"/>
  <c r="B25" i="9"/>
  <c r="B25" i="8"/>
  <c r="H10" i="7"/>
  <c r="I22" i="7"/>
  <c r="H22" i="7"/>
  <c r="I21" i="7"/>
  <c r="H21" i="7"/>
  <c r="I20" i="7"/>
  <c r="I23" i="7" s="1"/>
  <c r="H20" i="7"/>
  <c r="I18" i="7"/>
  <c r="H18" i="7"/>
  <c r="I14" i="7"/>
  <c r="H14" i="7"/>
  <c r="I13" i="7"/>
  <c r="H13" i="7"/>
  <c r="I11" i="7"/>
  <c r="H11" i="7"/>
  <c r="I10" i="7"/>
  <c r="I9" i="7"/>
  <c r="H9" i="7"/>
  <c r="I8" i="7"/>
  <c r="H8" i="7"/>
  <c r="I5" i="7"/>
  <c r="H5" i="7"/>
  <c r="I3" i="7"/>
  <c r="H3" i="7"/>
  <c r="H23" i="7"/>
  <c r="G22" i="7"/>
  <c r="G21" i="7"/>
  <c r="G20" i="7"/>
  <c r="G18" i="7"/>
  <c r="G14" i="7"/>
  <c r="G13" i="7"/>
  <c r="G11" i="7"/>
  <c r="G10" i="7"/>
  <c r="G9" i="7"/>
  <c r="G8" i="7"/>
  <c r="G5" i="7"/>
  <c r="G3" i="7"/>
  <c r="F22" i="7"/>
  <c r="F21" i="7"/>
  <c r="G23" i="7"/>
  <c r="F20" i="7"/>
  <c r="F18" i="7"/>
  <c r="G15" i="7"/>
  <c r="F15" i="7"/>
  <c r="F14" i="7"/>
  <c r="F13" i="7"/>
  <c r="F11" i="7"/>
  <c r="F10" i="7"/>
  <c r="F9" i="7"/>
  <c r="F8" i="7"/>
  <c r="F6" i="7"/>
  <c r="F5" i="7"/>
  <c r="F3" i="7"/>
  <c r="R2" i="10"/>
  <c r="D3" i="10"/>
  <c r="C13" i="10"/>
  <c r="B27" i="10"/>
  <c r="B18" i="10"/>
  <c r="B15" i="10"/>
  <c r="B14" i="10"/>
  <c r="B13" i="10"/>
  <c r="B8" i="10"/>
  <c r="B8" i="9"/>
  <c r="B5" i="10"/>
  <c r="B3" i="10"/>
  <c r="B2" i="10"/>
  <c r="AA9" i="9"/>
  <c r="R2" i="9"/>
  <c r="D3" i="9"/>
  <c r="C13" i="9"/>
  <c r="B30" i="8"/>
  <c r="B27" i="9"/>
  <c r="B18" i="9"/>
  <c r="B15" i="9"/>
  <c r="B14" i="9"/>
  <c r="B13" i="9"/>
  <c r="B9" i="9"/>
  <c r="B8" i="8"/>
  <c r="B6" i="9"/>
  <c r="B5" i="9"/>
  <c r="B4" i="9"/>
  <c r="B3" i="9"/>
  <c r="B2" i="9"/>
  <c r="R2" i="8"/>
  <c r="D3" i="8"/>
  <c r="C13" i="8"/>
  <c r="B27" i="8"/>
  <c r="B18" i="8"/>
  <c r="B15" i="8"/>
  <c r="B14" i="8"/>
  <c r="B13" i="8"/>
  <c r="B5" i="8"/>
  <c r="B4" i="8"/>
  <c r="B3" i="8"/>
  <c r="B2" i="8"/>
  <c r="Y29" i="10"/>
  <c r="Y30" i="10" s="1"/>
  <c r="W29" i="10"/>
  <c r="W30" i="10" s="1"/>
  <c r="U29" i="10"/>
  <c r="U30" i="10" s="1"/>
  <c r="F29" i="10"/>
  <c r="F30" i="10" s="1"/>
  <c r="Q28" i="10"/>
  <c r="E27" i="10"/>
  <c r="AA27" i="10" s="1"/>
  <c r="AB27" i="10" s="1"/>
  <c r="E26" i="10"/>
  <c r="AA26" i="10" s="1"/>
  <c r="AB26" i="10" s="1"/>
  <c r="E25" i="10"/>
  <c r="P24" i="10"/>
  <c r="AA24" i="10" s="1"/>
  <c r="AB24" i="10" s="1"/>
  <c r="P23" i="10"/>
  <c r="AA23" i="10" s="1"/>
  <c r="AB23" i="10" s="1"/>
  <c r="P22" i="10"/>
  <c r="AA22" i="10" s="1"/>
  <c r="AB22" i="10" s="1"/>
  <c r="P21" i="10"/>
  <c r="I20" i="10"/>
  <c r="AA20" i="10" s="1"/>
  <c r="AB20" i="10" s="1"/>
  <c r="N19" i="10"/>
  <c r="O18" i="10"/>
  <c r="M17" i="10"/>
  <c r="AA16" i="10"/>
  <c r="AB16" i="10" s="1"/>
  <c r="X15" i="10"/>
  <c r="V14" i="10"/>
  <c r="AA12" i="10"/>
  <c r="AB12" i="10" s="1"/>
  <c r="L11" i="10"/>
  <c r="AA11" i="10" s="1"/>
  <c r="AB11" i="10" s="1"/>
  <c r="L10" i="10"/>
  <c r="J8" i="10"/>
  <c r="I7" i="10"/>
  <c r="G5" i="10"/>
  <c r="B30" i="10"/>
  <c r="Y29" i="9"/>
  <c r="Y30" i="9" s="1"/>
  <c r="W29" i="9"/>
  <c r="W30" i="9" s="1"/>
  <c r="U29" i="9"/>
  <c r="U30" i="9" s="1"/>
  <c r="F29" i="9"/>
  <c r="F30" i="9" s="1"/>
  <c r="Q28" i="9"/>
  <c r="E27" i="9"/>
  <c r="AA27" i="9" s="1"/>
  <c r="AB27" i="9" s="1"/>
  <c r="E26" i="9"/>
  <c r="AA26" i="9" s="1"/>
  <c r="AB26" i="9" s="1"/>
  <c r="E25" i="9"/>
  <c r="P24" i="9"/>
  <c r="AA24" i="9" s="1"/>
  <c r="AB24" i="9" s="1"/>
  <c r="P23" i="9"/>
  <c r="AA23" i="9" s="1"/>
  <c r="AB23" i="9" s="1"/>
  <c r="P22" i="9"/>
  <c r="AA22" i="9" s="1"/>
  <c r="AB22" i="9" s="1"/>
  <c r="P21" i="9"/>
  <c r="I20" i="9"/>
  <c r="AA20" i="9" s="1"/>
  <c r="AB20" i="9" s="1"/>
  <c r="N19" i="9"/>
  <c r="O18" i="9"/>
  <c r="M17" i="9"/>
  <c r="AA16" i="9"/>
  <c r="AB16" i="9" s="1"/>
  <c r="X15" i="9"/>
  <c r="V14" i="9"/>
  <c r="AA12" i="9"/>
  <c r="AB12" i="9" s="1"/>
  <c r="L11" i="9"/>
  <c r="AA11" i="9" s="1"/>
  <c r="AB11" i="9" s="1"/>
  <c r="L10" i="9"/>
  <c r="J8" i="9"/>
  <c r="I7" i="9"/>
  <c r="G5" i="9"/>
  <c r="B30" i="9"/>
  <c r="Y29" i="8"/>
  <c r="Y30" i="8" s="1"/>
  <c r="W29" i="8"/>
  <c r="W30" i="8" s="1"/>
  <c r="U29" i="8"/>
  <c r="U30" i="8" s="1"/>
  <c r="F29" i="8"/>
  <c r="F30" i="8" s="1"/>
  <c r="Q28" i="8"/>
  <c r="E27" i="8"/>
  <c r="AA27" i="8" s="1"/>
  <c r="AB27" i="8" s="1"/>
  <c r="E26" i="8"/>
  <c r="AA26" i="8" s="1"/>
  <c r="AB26" i="8" s="1"/>
  <c r="E25" i="8"/>
  <c r="P24" i="8"/>
  <c r="AA24" i="8" s="1"/>
  <c r="AB24" i="8" s="1"/>
  <c r="P23" i="8"/>
  <c r="AA23" i="8" s="1"/>
  <c r="AB23" i="8" s="1"/>
  <c r="P22" i="8"/>
  <c r="AA22" i="8" s="1"/>
  <c r="AB22" i="8" s="1"/>
  <c r="P21" i="8"/>
  <c r="I20" i="8"/>
  <c r="AA20" i="8" s="1"/>
  <c r="AB20" i="8" s="1"/>
  <c r="N19" i="8"/>
  <c r="O18" i="8"/>
  <c r="M17" i="8"/>
  <c r="AA16" i="8"/>
  <c r="AB16" i="8" s="1"/>
  <c r="X15" i="8"/>
  <c r="V14" i="8"/>
  <c r="AA12" i="8"/>
  <c r="AB12" i="8" s="1"/>
  <c r="L11" i="8"/>
  <c r="AA11" i="8" s="1"/>
  <c r="AB11" i="8" s="1"/>
  <c r="L10" i="8"/>
  <c r="J8" i="8"/>
  <c r="I7" i="8"/>
  <c r="G5" i="8"/>
  <c r="Z4" i="8"/>
  <c r="B25" i="2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S2" i="10" l="1"/>
  <c r="D29" i="10"/>
  <c r="D30" i="10" s="1"/>
  <c r="Z29" i="10"/>
  <c r="AB4" i="10"/>
  <c r="G29" i="10"/>
  <c r="AA5" i="10"/>
  <c r="AB5" i="10" s="1"/>
  <c r="H29" i="10"/>
  <c r="AA6" i="10"/>
  <c r="AB6" i="10" s="1"/>
  <c r="I29" i="10"/>
  <c r="AA7" i="10"/>
  <c r="AB7" i="10" s="1"/>
  <c r="J29" i="10"/>
  <c r="AA8" i="10"/>
  <c r="AB8" i="10" s="1"/>
  <c r="K29" i="10"/>
  <c r="AA9" i="10"/>
  <c r="AB9" i="10" s="1"/>
  <c r="L29" i="10"/>
  <c r="AA10" i="10"/>
  <c r="AB10" i="10" s="1"/>
  <c r="C29" i="10"/>
  <c r="C30" i="10" s="1"/>
  <c r="T13" i="10"/>
  <c r="V29" i="10"/>
  <c r="V30" i="10" s="1"/>
  <c r="AA14" i="10"/>
  <c r="AB14" i="10" s="1"/>
  <c r="X29" i="10"/>
  <c r="X30" i="10" s="1"/>
  <c r="AA15" i="10"/>
  <c r="AB15" i="10" s="1"/>
  <c r="M29" i="10"/>
  <c r="AA17" i="10"/>
  <c r="AB17" i="10" s="1"/>
  <c r="O29" i="10"/>
  <c r="AA18" i="10"/>
  <c r="AB18" i="10" s="1"/>
  <c r="N29" i="10"/>
  <c r="AA19" i="10"/>
  <c r="AB19" i="10" s="1"/>
  <c r="P29" i="10"/>
  <c r="AA21" i="10"/>
  <c r="AB21" i="10" s="1"/>
  <c r="E29" i="10"/>
  <c r="AA25" i="10"/>
  <c r="AB25" i="10" s="1"/>
  <c r="Q29" i="10"/>
  <c r="AA28" i="10"/>
  <c r="AB28" i="10" s="1"/>
  <c r="S2" i="9"/>
  <c r="D29" i="9"/>
  <c r="D30" i="9" s="1"/>
  <c r="Z29" i="9"/>
  <c r="AA4" i="9"/>
  <c r="G29" i="9"/>
  <c r="AA5" i="9"/>
  <c r="AB5" i="9" s="1"/>
  <c r="H29" i="9"/>
  <c r="AA6" i="9"/>
  <c r="I29" i="9"/>
  <c r="AA7" i="9"/>
  <c r="AB7" i="9" s="1"/>
  <c r="J29" i="9"/>
  <c r="AA8" i="9"/>
  <c r="AB8" i="9" s="1"/>
  <c r="K29" i="9"/>
  <c r="L29" i="9"/>
  <c r="AA10" i="9"/>
  <c r="AB10" i="9" s="1"/>
  <c r="C29" i="9"/>
  <c r="C30" i="9" s="1"/>
  <c r="T13" i="9"/>
  <c r="V29" i="9"/>
  <c r="V30" i="9" s="1"/>
  <c r="AA14" i="9"/>
  <c r="AB14" i="9" s="1"/>
  <c r="X29" i="9"/>
  <c r="X30" i="9" s="1"/>
  <c r="AA15" i="9"/>
  <c r="AB15" i="9" s="1"/>
  <c r="M29" i="9"/>
  <c r="AA17" i="9"/>
  <c r="AB17" i="9" s="1"/>
  <c r="O29" i="9"/>
  <c r="AA18" i="9"/>
  <c r="AB18" i="9" s="1"/>
  <c r="N29" i="9"/>
  <c r="AA19" i="9"/>
  <c r="AB19" i="9" s="1"/>
  <c r="P29" i="9"/>
  <c r="AA21" i="9"/>
  <c r="AB21" i="9" s="1"/>
  <c r="E29" i="9"/>
  <c r="AA25" i="9"/>
  <c r="AB25" i="9" s="1"/>
  <c r="Q29" i="9"/>
  <c r="AA28" i="9"/>
  <c r="AB28" i="9" s="1"/>
  <c r="S2" i="8"/>
  <c r="D29" i="8"/>
  <c r="D30" i="8" s="1"/>
  <c r="Z29" i="8"/>
  <c r="AA4" i="8"/>
  <c r="AB4" i="8" s="1"/>
  <c r="G29" i="8"/>
  <c r="AA5" i="8"/>
  <c r="AB5" i="8" s="1"/>
  <c r="H29" i="8"/>
  <c r="AA6" i="8"/>
  <c r="AB6" i="8" s="1"/>
  <c r="I29" i="8"/>
  <c r="AA7" i="8"/>
  <c r="AB7" i="8" s="1"/>
  <c r="J29" i="8"/>
  <c r="AA8" i="8"/>
  <c r="AB8" i="8" s="1"/>
  <c r="K29" i="8"/>
  <c r="AA9" i="8"/>
  <c r="AB9" i="8" s="1"/>
  <c r="L29" i="8"/>
  <c r="AA10" i="8"/>
  <c r="AB10" i="8" s="1"/>
  <c r="C29" i="8"/>
  <c r="C30" i="8" s="1"/>
  <c r="T13" i="8"/>
  <c r="V29" i="8"/>
  <c r="V30" i="8" s="1"/>
  <c r="AA14" i="8"/>
  <c r="AB14" i="8" s="1"/>
  <c r="X29" i="8"/>
  <c r="X30" i="8" s="1"/>
  <c r="AA15" i="8"/>
  <c r="AB15" i="8" s="1"/>
  <c r="M29" i="8"/>
  <c r="AA17" i="8"/>
  <c r="AB17" i="8" s="1"/>
  <c r="O29" i="8"/>
  <c r="AA18" i="8"/>
  <c r="AB18" i="8" s="1"/>
  <c r="N29" i="8"/>
  <c r="AA19" i="8"/>
  <c r="AB19" i="8" s="1"/>
  <c r="P29" i="8"/>
  <c r="AA21" i="8"/>
  <c r="AB21" i="8" s="1"/>
  <c r="E29" i="8"/>
  <c r="AA25" i="8"/>
  <c r="AB25" i="8" s="1"/>
  <c r="Q29" i="8"/>
  <c r="AA28" i="8"/>
  <c r="AB28" i="8" s="1"/>
  <c r="C13" i="2"/>
  <c r="R2" i="2"/>
  <c r="D3" i="2"/>
  <c r="B15" i="2"/>
  <c r="X15" i="2" s="1"/>
  <c r="B27" i="2"/>
  <c r="B18" i="2"/>
  <c r="B14" i="2"/>
  <c r="V14" i="2" s="1"/>
  <c r="B13" i="2"/>
  <c r="B9" i="2"/>
  <c r="B6" i="2"/>
  <c r="B5" i="2"/>
  <c r="B4" i="2"/>
  <c r="B3" i="2"/>
  <c r="B2" i="2"/>
  <c r="E30" i="10" l="1"/>
  <c r="I6" i="7"/>
  <c r="I16" i="7" s="1"/>
  <c r="I24" i="7" s="1"/>
  <c r="I26" i="7" s="1"/>
  <c r="E30" i="9"/>
  <c r="H6" i="7"/>
  <c r="H16" i="7" s="1"/>
  <c r="H24" i="7" s="1"/>
  <c r="H26" i="7" s="1"/>
  <c r="E30" i="8"/>
  <c r="G6" i="7"/>
  <c r="G16" i="7" s="1"/>
  <c r="G24" i="7" s="1"/>
  <c r="G26" i="7" s="1"/>
  <c r="M30" i="10"/>
  <c r="T29" i="10"/>
  <c r="T30" i="10" s="1"/>
  <c r="AA13" i="10"/>
  <c r="AB13" i="10" s="1"/>
  <c r="G30" i="10"/>
  <c r="S3" i="10"/>
  <c r="AA2" i="10"/>
  <c r="M30" i="9"/>
  <c r="T29" i="9"/>
  <c r="T30" i="9" s="1"/>
  <c r="AA13" i="9"/>
  <c r="AB13" i="9" s="1"/>
  <c r="G30" i="9"/>
  <c r="S3" i="9"/>
  <c r="AA2" i="9"/>
  <c r="M30" i="8"/>
  <c r="T29" i="8"/>
  <c r="T30" i="8" s="1"/>
  <c r="AA13" i="8"/>
  <c r="AB13" i="8" s="1"/>
  <c r="G30" i="8"/>
  <c r="S3" i="8"/>
  <c r="AA2" i="8"/>
  <c r="T13" i="2"/>
  <c r="S2" i="2"/>
  <c r="S3" i="2" s="1"/>
  <c r="R3" i="2" s="1"/>
  <c r="B30" i="2"/>
  <c r="P21" i="2"/>
  <c r="E25" i="2"/>
  <c r="M17" i="2"/>
  <c r="I20" i="2"/>
  <c r="AA20" i="2" s="1"/>
  <c r="AB20" i="2" s="1"/>
  <c r="E27" i="2"/>
  <c r="AA27" i="2" s="1"/>
  <c r="AB27" i="2" s="1"/>
  <c r="D29" i="2"/>
  <c r="F29" i="2"/>
  <c r="F30" i="2" s="1"/>
  <c r="AA12" i="2"/>
  <c r="T29" i="2"/>
  <c r="AA14" i="2"/>
  <c r="W29" i="2"/>
  <c r="W30" i="2" s="1"/>
  <c r="X29" i="2"/>
  <c r="Y29" i="2"/>
  <c r="Y30" i="2" s="1"/>
  <c r="AA16" i="2"/>
  <c r="C29" i="2"/>
  <c r="C30" i="2" s="1"/>
  <c r="U29" i="2"/>
  <c r="U30" i="2" s="1"/>
  <c r="V29" i="2"/>
  <c r="Z4" i="2"/>
  <c r="N19" i="2"/>
  <c r="AB2" i="10" l="1"/>
  <c r="R3" i="10"/>
  <c r="S29" i="10"/>
  <c r="Y31" i="10" s="1"/>
  <c r="M31" i="10"/>
  <c r="AB2" i="9"/>
  <c r="R3" i="9"/>
  <c r="S29" i="9"/>
  <c r="Y31" i="9" s="1"/>
  <c r="M31" i="9"/>
  <c r="AB2" i="8"/>
  <c r="R3" i="8"/>
  <c r="S29" i="8"/>
  <c r="Y31" i="8" s="1"/>
  <c r="M31" i="8"/>
  <c r="V30" i="2"/>
  <c r="X30" i="2"/>
  <c r="T30" i="2"/>
  <c r="D30" i="2"/>
  <c r="S29" i="2"/>
  <c r="Y31" i="2" s="1"/>
  <c r="AA2" i="2"/>
  <c r="P23" i="2"/>
  <c r="AA23" i="2" s="1"/>
  <c r="AB23" i="2" s="1"/>
  <c r="G5" i="2"/>
  <c r="G29" i="2" s="1"/>
  <c r="O18" i="2"/>
  <c r="AA18" i="2" s="1"/>
  <c r="AB18" i="2" s="1"/>
  <c r="AB14" i="2"/>
  <c r="L10" i="2"/>
  <c r="AA10" i="2" s="1"/>
  <c r="AB10" i="2" s="1"/>
  <c r="AB16" i="2"/>
  <c r="AB2" i="2"/>
  <c r="J8" i="2"/>
  <c r="J29" i="2" s="1"/>
  <c r="I7" i="2"/>
  <c r="AA7" i="2" s="1"/>
  <c r="AB7" i="2" s="1"/>
  <c r="H6" i="2"/>
  <c r="H29" i="2" s="1"/>
  <c r="P24" i="2"/>
  <c r="AA24" i="2" s="1"/>
  <c r="AB24" i="2" s="1"/>
  <c r="K9" i="2"/>
  <c r="AA9" i="2" s="1"/>
  <c r="AB9" i="2" s="1"/>
  <c r="Q28" i="2"/>
  <c r="Q29" i="2" s="1"/>
  <c r="P22" i="2"/>
  <c r="AA22" i="2" s="1"/>
  <c r="AB22" i="2" s="1"/>
  <c r="L11" i="2"/>
  <c r="AA11" i="2" s="1"/>
  <c r="AB11" i="2" s="1"/>
  <c r="E26" i="2"/>
  <c r="AA26" i="2" s="1"/>
  <c r="AB26" i="2" s="1"/>
  <c r="AA13" i="2"/>
  <c r="AB13" i="2" s="1"/>
  <c r="AA15" i="2"/>
  <c r="AB15" i="2" s="1"/>
  <c r="AA8" i="2"/>
  <c r="AB8" i="2" s="1"/>
  <c r="AA25" i="2"/>
  <c r="AB25" i="2" s="1"/>
  <c r="AA17" i="2"/>
  <c r="AB17" i="2" s="1"/>
  <c r="M29" i="2"/>
  <c r="AA19" i="2"/>
  <c r="AB19" i="2" s="1"/>
  <c r="N29" i="2"/>
  <c r="Z29" i="2"/>
  <c r="AA4" i="2"/>
  <c r="AB4" i="2" s="1"/>
  <c r="AA21" i="2"/>
  <c r="AB21" i="2" s="1"/>
  <c r="AB12" i="2"/>
  <c r="R29" i="10" l="1"/>
  <c r="AA3" i="10"/>
  <c r="R29" i="9"/>
  <c r="AA3" i="9"/>
  <c r="R29" i="8"/>
  <c r="AA3" i="8"/>
  <c r="F23" i="7"/>
  <c r="K29" i="2"/>
  <c r="O29" i="2"/>
  <c r="AA5" i="2"/>
  <c r="AB5" i="2" s="1"/>
  <c r="E29" i="2"/>
  <c r="L29" i="2"/>
  <c r="AA28" i="2"/>
  <c r="AB28" i="2" s="1"/>
  <c r="I29" i="2"/>
  <c r="G30" i="2" s="1"/>
  <c r="AA6" i="2"/>
  <c r="AB6" i="2" s="1"/>
  <c r="P29" i="2"/>
  <c r="AB3" i="10" l="1"/>
  <c r="AB29" i="10" s="1"/>
  <c r="AA29" i="10"/>
  <c r="R31" i="10"/>
  <c r="Z31" i="10" s="1"/>
  <c r="R30" i="10"/>
  <c r="Z30" i="10" s="1"/>
  <c r="AB3" i="9"/>
  <c r="AB29" i="9" s="1"/>
  <c r="AA29" i="9"/>
  <c r="R31" i="9"/>
  <c r="Z31" i="9" s="1"/>
  <c r="R30" i="9"/>
  <c r="Z30" i="9" s="1"/>
  <c r="AB3" i="8"/>
  <c r="AB29" i="8" s="1"/>
  <c r="AA29" i="8"/>
  <c r="R31" i="8"/>
  <c r="Z31" i="8" s="1"/>
  <c r="R30" i="8"/>
  <c r="Z30" i="8" s="1"/>
  <c r="M30" i="2"/>
  <c r="E30" i="2"/>
  <c r="F16" i="7"/>
  <c r="M31" i="2"/>
  <c r="AA3" i="2"/>
  <c r="AA29" i="2" s="1"/>
  <c r="R29" i="2"/>
  <c r="R30" i="2" l="1"/>
  <c r="Z30" i="2" s="1"/>
  <c r="F24" i="7"/>
  <c r="F26" i="7" s="1"/>
  <c r="AB3" i="2"/>
  <c r="AB29" i="2" s="1"/>
  <c r="R31" i="2"/>
  <c r="Z31" i="2" s="1"/>
</calcChain>
</file>

<file path=xl/sharedStrings.xml><?xml version="1.0" encoding="utf-8"?>
<sst xmlns="http://schemas.openxmlformats.org/spreadsheetml/2006/main" count="398" uniqueCount="144">
  <si>
    <t>Line Number</t>
  </si>
  <si>
    <t>2021</t>
  </si>
  <si>
    <t>2022</t>
  </si>
  <si>
    <t>2023</t>
  </si>
  <si>
    <t>2024</t>
  </si>
  <si>
    <t xml:space="preserve"> </t>
  </si>
  <si>
    <t>Cash Flows from Operating Activities</t>
  </si>
  <si>
    <t>Net Income</t>
  </si>
  <si>
    <t>Adjustments to reconcile net income to net cash provided by (used in) operating activities</t>
  </si>
  <si>
    <t>Depreciation and amortization</t>
  </si>
  <si>
    <t>Deferred income taxes</t>
  </si>
  <si>
    <t>Changes in current assets and current liabilities</t>
  </si>
  <si>
    <t>Accounts receivable</t>
  </si>
  <si>
    <t>Gas in storage</t>
  </si>
  <si>
    <t>Materials and supplies</t>
  </si>
  <si>
    <t xml:space="preserve">Prepayments </t>
  </si>
  <si>
    <t>Other assets</t>
  </si>
  <si>
    <t>Accounts payable</t>
  </si>
  <si>
    <t>Accrued taxes</t>
  </si>
  <si>
    <t>Other liabilities</t>
  </si>
  <si>
    <t>Net cash provided by operating activities</t>
  </si>
  <si>
    <t>Cash Flows from Investing Activities</t>
  </si>
  <si>
    <t>Expenditures for Property, Plant and Equipment</t>
  </si>
  <si>
    <t>Cash Flows from Financing Activities</t>
  </si>
  <si>
    <t>Net increase (decrease) in short-term debt</t>
  </si>
  <si>
    <t>Net increase (decrease) in long-term debt</t>
  </si>
  <si>
    <t>Equity transfer to/from parent</t>
  </si>
  <si>
    <t>Net cash provided from financing activities</t>
  </si>
  <si>
    <t>Net Increase (Decrease) in Cash and Cash Equivalents</t>
  </si>
  <si>
    <t>Cash and Cash Equivalents, at Beginning of Year</t>
  </si>
  <si>
    <t>Cash and Cash Equivalents, at End of Year</t>
  </si>
  <si>
    <t xml:space="preserve"> Caption</t>
  </si>
  <si>
    <t>Change</t>
  </si>
  <si>
    <t>Depreciation, Depletion &amp; Amortization</t>
  </si>
  <si>
    <t>Deferred Income Taxes &amp; ITC</t>
  </si>
  <si>
    <t xml:space="preserve">Dep exp capitalized, plus salvage balue net of COR </t>
  </si>
  <si>
    <t>Accounts Receivable</t>
  </si>
  <si>
    <t>Gas in Storage</t>
  </si>
  <si>
    <t>Advance (deferred) recovery of gas cost</t>
  </si>
  <si>
    <t>Materials and Supplies</t>
  </si>
  <si>
    <t>Prepayments</t>
  </si>
  <si>
    <t>Other Assets</t>
  </si>
  <si>
    <t>Accounts Payable</t>
  </si>
  <si>
    <t>Refunds due customers</t>
  </si>
  <si>
    <t>Other current liabilites</t>
  </si>
  <si>
    <t>Advances for construction and other</t>
  </si>
  <si>
    <t>Capital Expenditures</t>
  </si>
  <si>
    <t>Retirements</t>
  </si>
  <si>
    <t>Dividends</t>
  </si>
  <si>
    <t>Issuance of common stock, net</t>
  </si>
  <si>
    <t>Issuance of long-term debt</t>
  </si>
  <si>
    <t>Repayment of long-term debt</t>
  </si>
  <si>
    <t>Issuance of short-term debt</t>
  </si>
  <si>
    <t>Repayment of short-term debt</t>
  </si>
  <si>
    <t>Cash</t>
  </si>
  <si>
    <t>Total accounted for</t>
  </si>
  <si>
    <t>Difference</t>
  </si>
  <si>
    <t xml:space="preserve">       GAS PLANT, AT COST</t>
  </si>
  <si>
    <t xml:space="preserve">       ACC PROV FOR DEPR</t>
  </si>
  <si>
    <t xml:space="preserve">       CASH</t>
  </si>
  <si>
    <t xml:space="preserve">       ACCOUNTS RECEIVABLE</t>
  </si>
  <si>
    <t xml:space="preserve">       GAS IN STORAGE</t>
  </si>
  <si>
    <t xml:space="preserve">       DEFERRED GAS COSTS</t>
  </si>
  <si>
    <t xml:space="preserve">       MATERIALS &amp; SUPPLIES</t>
  </si>
  <si>
    <t xml:space="preserve">       PREPAYMENTS</t>
  </si>
  <si>
    <t xml:space="preserve">       CSV of officers' life insurance</t>
  </si>
  <si>
    <t xml:space="preserve">       Note receivable from officer</t>
  </si>
  <si>
    <t xml:space="preserve">       Unamort debt exp &amp; other</t>
  </si>
  <si>
    <t xml:space="preserve">          COMMON EQUITY</t>
  </si>
  <si>
    <t xml:space="preserve">       LONG TERM DEBT</t>
  </si>
  <si>
    <t xml:space="preserve">       NOTES PAYABLE</t>
  </si>
  <si>
    <t xml:space="preserve">       L/T DEBT DUE IN YEAR</t>
  </si>
  <si>
    <t xml:space="preserve">       ACCOUNTS PAYABLE</t>
  </si>
  <si>
    <t xml:space="preserve">       ACCRUED TAXES</t>
  </si>
  <si>
    <t xml:space="preserve">       REFUND DUE CUSTOMERS</t>
  </si>
  <si>
    <t xml:space="preserve">       ADV PAYT OF GAS COST</t>
  </si>
  <si>
    <t xml:space="preserve">       CUSTOMER DEPOSITS</t>
  </si>
  <si>
    <t xml:space="preserve">       ACC INTEREST ON DEBT</t>
  </si>
  <si>
    <t xml:space="preserve">       ACCRUED VACATION</t>
  </si>
  <si>
    <t xml:space="preserve">       OTHER CURRENT LIAB</t>
  </si>
  <si>
    <t xml:space="preserve">       DEFERRED INC TAXES</t>
  </si>
  <si>
    <t xml:space="preserve">       INVESTMENT TAX CR</t>
  </si>
  <si>
    <t xml:space="preserve">       Regulatory items</t>
  </si>
  <si>
    <t xml:space="preserve">       Adv Construction &amp; Other</t>
  </si>
  <si>
    <t>CF Line Items</t>
  </si>
  <si>
    <t>CF Subtotals</t>
  </si>
  <si>
    <t>2021 Change</t>
  </si>
  <si>
    <t>2022 Change</t>
  </si>
  <si>
    <t>2023 Change</t>
  </si>
  <si>
    <t>2024 Change</t>
  </si>
  <si>
    <t>ASSETS AND OTHER DEBITS</t>
  </si>
  <si>
    <t>UTILITY PLANT</t>
  </si>
  <si>
    <t xml:space="preserve">  Total Utility Plant (Gross)</t>
  </si>
  <si>
    <t xml:space="preserve"> Accum Prov for Depr &amp; Amort (108,111,115)</t>
  </si>
  <si>
    <t>Total Utility Net Plant</t>
  </si>
  <si>
    <t>TOTAL OTHER PROPERTY &amp; INVESTMENTS</t>
  </si>
  <si>
    <t xml:space="preserve"> -   </t>
  </si>
  <si>
    <t>CURRENT AND ACCRUED ASSETS</t>
  </si>
  <si>
    <t>Accum Prov - Uncollectible Accts (144)</t>
  </si>
  <si>
    <t>Accts Receivable from Assoc. Co.'s (146)</t>
  </si>
  <si>
    <t>Plant Materials &amp; Operating Supplies (154)</t>
  </si>
  <si>
    <t>Gas Stored Underground - Current (164.1)</t>
  </si>
  <si>
    <t>Prepayments (165)</t>
  </si>
  <si>
    <t>Total Current and Accrued Assets</t>
  </si>
  <si>
    <t>DEFERRED DEBITS AND OTHER</t>
  </si>
  <si>
    <t>Other Regulatory Assets</t>
  </si>
  <si>
    <t>Accumulated Deferred Income Taxes (190)</t>
  </si>
  <si>
    <t>Unrecoverd Purchased Gas Costs (191)</t>
  </si>
  <si>
    <t>Total Deferred Debits and Other</t>
  </si>
  <si>
    <t>TOTAL ASSETS</t>
  </si>
  <si>
    <t>LIABILITIES AND OTHER CREDITS</t>
  </si>
  <si>
    <t>TOTAL PROPRIETARY CAPITAL</t>
  </si>
  <si>
    <t>TOTAL LONG TERM DEBT</t>
  </si>
  <si>
    <t>TOTAL CAPITALIZATION</t>
  </si>
  <si>
    <t>TOTAL OTHER NON-CURRENT LIABILITIES</t>
  </si>
  <si>
    <t>CURRENT AND ACCRUED LIABILITIES</t>
  </si>
  <si>
    <t>Accounts Payable (232)</t>
  </si>
  <si>
    <t>Notes Payable to Assoc Companies (233)</t>
  </si>
  <si>
    <t>Accounts Payable to Assoc Companies (234)</t>
  </si>
  <si>
    <t>Customer Deposits (235)</t>
  </si>
  <si>
    <t>Taxes Accrued (236)</t>
  </si>
  <si>
    <t>Interest Accrued (237)</t>
  </si>
  <si>
    <t>Tax Collections payable (241)</t>
  </si>
  <si>
    <t>Total Current and Accrued Liabilities</t>
  </si>
  <si>
    <t>DEFERRED CREDITS</t>
  </si>
  <si>
    <t>Other Deferred Credits (253)</t>
  </si>
  <si>
    <t>Other Regulatory Liabilities (254)</t>
  </si>
  <si>
    <t>Accum Deferred Income Taxes (281-283)</t>
  </si>
  <si>
    <t>Total Deferred Credits</t>
  </si>
  <si>
    <t>TOTAL LIABILITIES AND EQUITY</t>
  </si>
  <si>
    <t>Operating Revenues</t>
  </si>
  <si>
    <t>Total Operating Revenues</t>
  </si>
  <si>
    <t>Operating Expenses</t>
  </si>
  <si>
    <t>Gas Supply Expense</t>
  </si>
  <si>
    <t>Other Operations Expenses</t>
  </si>
  <si>
    <t>Maintenance</t>
  </si>
  <si>
    <t>Depreciation and Amortization</t>
  </si>
  <si>
    <t>Taxes Other Than Income Taxes</t>
  </si>
  <si>
    <t>Total Income Taxes</t>
  </si>
  <si>
    <t>Total Operating Expenses</t>
  </si>
  <si>
    <t>Net Operating Income</t>
  </si>
  <si>
    <t>Other Income less deductions</t>
  </si>
  <si>
    <t>Income before Interest Charges</t>
  </si>
  <si>
    <t>Interest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</si>
</sst>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0.0%"/>
  </numFmts>
  <fonts count="1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5"/>
      <name val="Arial Narrow"/>
      <family val="2"/>
    </font>
    <font>
      <u val="singleAccounting"/>
      <sz val="5"/>
      <name val="Arial Narrow"/>
      <family val="2"/>
    </font>
    <font>
      <sz val="10"/>
      <name val="Arial"/>
      <family val="2"/>
    </font>
    <font>
      <sz val="12"/>
      <name val="Times New Roman"/>
    </font>
    <font>
      <u val="singleAccounting"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u val="singleAccounting"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 val="doubleAccounting"/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1" fontId="2" fillId="0" borderId="0" xfId="0" applyNumberFormat="1" applyFont="1"/>
    <xf numFmtId="41" fontId="3" fillId="0" borderId="0" xfId="0" applyNumberFormat="1" applyFont="1" applyAlignment="1">
      <alignment horizontal="center" wrapText="1"/>
    </xf>
    <xf numFmtId="41" fontId="3" fillId="0" borderId="0" xfId="0" applyNumberFormat="1" applyFont="1" applyAlignment="1">
      <alignment horizontal="left" textRotation="90" wrapText="1"/>
    </xf>
    <xf numFmtId="164" fontId="2" fillId="0" borderId="0" xfId="0" applyNumberFormat="1" applyFont="1"/>
    <xf numFmtId="41" fontId="2" fillId="0" borderId="0" xfId="0" quotePrefix="1" applyNumberFormat="1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3" fontId="7" fillId="0" borderId="0" xfId="0" applyNumberFormat="1" applyFont="1"/>
    <xf numFmtId="0" fontId="8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5" fontId="12" fillId="0" borderId="0" xfId="3" applyNumberFormat="1" applyFont="1"/>
    <xf numFmtId="165" fontId="11" fillId="0" borderId="0" xfId="3" applyNumberFormat="1" applyFont="1"/>
    <xf numFmtId="165" fontId="15" fillId="0" borderId="0" xfId="3" applyNumberFormat="1" applyFont="1"/>
    <xf numFmtId="165" fontId="0" fillId="0" borderId="0" xfId="3" applyNumberFormat="1" applyFont="1"/>
    <xf numFmtId="165" fontId="11" fillId="0" borderId="0" xfId="3" quotePrefix="1" applyNumberFormat="1" applyFont="1" applyAlignment="1">
      <alignment horizontal="center" wrapText="1"/>
    </xf>
    <xf numFmtId="43" fontId="11" fillId="0" borderId="0" xfId="1" applyFont="1" applyFill="1" applyAlignment="1">
      <alignment horizontal="center" wrapText="1"/>
    </xf>
    <xf numFmtId="165" fontId="11" fillId="0" borderId="0" xfId="4" applyNumberFormat="1" applyFont="1" applyFill="1" applyAlignment="1">
      <alignment horizontal="center" wrapText="1"/>
    </xf>
    <xf numFmtId="165" fontId="11" fillId="0" borderId="0" xfId="1" quotePrefix="1" applyNumberFormat="1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13" fillId="0" borderId="0" xfId="2" applyFont="1" applyFill="1"/>
    <xf numFmtId="165" fontId="12" fillId="0" borderId="0" xfId="4" applyNumberFormat="1" applyFont="1" applyFill="1" applyAlignment="1">
      <alignment horizontal="center"/>
    </xf>
    <xf numFmtId="0" fontId="12" fillId="0" borderId="0" xfId="2" applyFont="1" applyFill="1"/>
    <xf numFmtId="165" fontId="12" fillId="0" borderId="0" xfId="1" applyNumberFormat="1" applyFont="1" applyFill="1"/>
    <xf numFmtId="165" fontId="11" fillId="0" borderId="0" xfId="1" applyNumberFormat="1" applyFont="1" applyFill="1"/>
    <xf numFmtId="165" fontId="15" fillId="0" borderId="0" xfId="1" applyNumberFormat="1" applyFont="1" applyFill="1"/>
    <xf numFmtId="43" fontId="12" fillId="0" borderId="0" xfId="1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166" fontId="12" fillId="0" borderId="0" xfId="5" applyNumberFormat="1" applyFont="1" applyFill="1"/>
    <xf numFmtId="165" fontId="12" fillId="0" borderId="0" xfId="2" applyNumberFormat="1" applyFont="1" applyFill="1"/>
    <xf numFmtId="165" fontId="12" fillId="0" borderId="0" xfId="4" applyNumberFormat="1" applyFont="1" applyFill="1"/>
    <xf numFmtId="41" fontId="11" fillId="0" borderId="0" xfId="2" applyNumberFormat="1" applyFont="1" applyFill="1"/>
    <xf numFmtId="41" fontId="2" fillId="0" borderId="1" xfId="0" applyNumberFormat="1" applyFont="1" applyBorder="1"/>
    <xf numFmtId="0" fontId="0" fillId="0" borderId="1" xfId="0" applyBorder="1"/>
    <xf numFmtId="41" fontId="3" fillId="0" borderId="2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41" fontId="3" fillId="0" borderId="2" xfId="0" applyNumberFormat="1" applyFont="1" applyBorder="1" applyAlignment="1">
      <alignment horizontal="left" textRotation="90" wrapText="1"/>
    </xf>
    <xf numFmtId="0" fontId="0" fillId="0" borderId="2" xfId="0" applyBorder="1"/>
    <xf numFmtId="41" fontId="2" fillId="0" borderId="0" xfId="0" applyNumberFormat="1" applyFont="1" applyFill="1"/>
    <xf numFmtId="41" fontId="3" fillId="0" borderId="2" xfId="0" applyNumberFormat="1" applyFont="1" applyFill="1" applyBorder="1" applyAlignment="1">
      <alignment horizontal="left" textRotation="90" wrapText="1"/>
    </xf>
    <xf numFmtId="3" fontId="16" fillId="0" borderId="0" xfId="0" applyNumberFormat="1" applyFont="1"/>
    <xf numFmtId="41" fontId="2" fillId="0" borderId="1" xfId="0" applyNumberFormat="1" applyFont="1" applyFill="1" applyBorder="1"/>
    <xf numFmtId="0" fontId="12" fillId="0" borderId="0" xfId="2" applyFont="1" applyFill="1" applyAlignment="1">
      <alignment wrapText="1"/>
    </xf>
    <xf numFmtId="0" fontId="8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14" fillId="0" borderId="0" xfId="0" applyFont="1" applyAlignment="1"/>
    <xf numFmtId="0" fontId="12" fillId="0" borderId="0" xfId="0" applyFont="1" applyAlignment="1"/>
    <xf numFmtId="0" fontId="13" fillId="0" borderId="0" xfId="0" applyFont="1" applyAlignment="1"/>
  </cellXfs>
  <cellStyles count="7">
    <cellStyle name="Comma" xfId="3" builtinId="3"/>
    <cellStyle name="Comma 10" xfId="1"/>
    <cellStyle name="Comma 2" xfId="4"/>
    <cellStyle name="Normal" xfId="0" builtinId="0"/>
    <cellStyle name="Normal 2" xfId="2"/>
    <cellStyle name="Percent 2" xfId="6"/>
    <cellStyle name="Percent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ischerRCC/Documents/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6"/>
  <sheetViews>
    <sheetView tabSelected="1" view="pageLayout" topLeftCell="A15" zoomScaleNormal="100" workbookViewId="0">
      <selection activeCell="J23" sqref="J23"/>
    </sheetView>
  </sheetViews>
  <sheetFormatPr defaultColWidth="8" defaultRowHeight="12" x14ac:dyDescent="0.2"/>
  <cols>
    <col min="1" max="1" width="5.75" style="25" customWidth="1"/>
    <col min="2" max="2" width="1.625" style="28" customWidth="1"/>
    <col min="3" max="3" width="29.75" style="28" customWidth="1"/>
    <col min="4" max="4" width="1.75" style="36" customWidth="1"/>
    <col min="5" max="5" width="1.75" style="28" customWidth="1"/>
    <col min="6" max="6" width="9.75" style="29" customWidth="1"/>
    <col min="7" max="7" width="9" style="29" bestFit="1" customWidth="1"/>
    <col min="8" max="8" width="10.75" style="29" bestFit="1" customWidth="1"/>
    <col min="9" max="9" width="9.125" style="29" bestFit="1" customWidth="1"/>
    <col min="10" max="10" width="8" style="28"/>
    <col min="11" max="11" width="13.75" style="28" bestFit="1" customWidth="1"/>
    <col min="12" max="16384" width="8" style="28"/>
  </cols>
  <sheetData>
    <row r="1" spans="1:11" s="33" customFormat="1" ht="28.5" x14ac:dyDescent="0.35">
      <c r="A1" s="22" t="s">
        <v>0</v>
      </c>
      <c r="B1" s="22"/>
      <c r="C1" s="22"/>
      <c r="D1" s="23"/>
      <c r="E1" s="22"/>
      <c r="F1" s="24" t="s">
        <v>1</v>
      </c>
      <c r="G1" s="24" t="s">
        <v>2</v>
      </c>
      <c r="H1" s="24" t="s">
        <v>3</v>
      </c>
      <c r="I1" s="24" t="s">
        <v>4</v>
      </c>
      <c r="J1" s="32"/>
      <c r="K1" s="32" t="s">
        <v>5</v>
      </c>
    </row>
    <row r="2" spans="1:11" ht="27.75" customHeight="1" x14ac:dyDescent="0.2">
      <c r="A2" s="25">
        <v>1</v>
      </c>
      <c r="B2" s="28" t="s">
        <v>6</v>
      </c>
      <c r="C2" s="26"/>
      <c r="D2" s="27"/>
    </row>
    <row r="3" spans="1:11" ht="27.75" customHeight="1" x14ac:dyDescent="0.2">
      <c r="A3" s="25">
        <f>+A2+1</f>
        <v>2</v>
      </c>
      <c r="B3" s="28" t="s">
        <v>7</v>
      </c>
      <c r="D3" s="27"/>
      <c r="F3" s="29">
        <f>+'2021 Worksheet'!C30</f>
        <v>3074558</v>
      </c>
      <c r="G3" s="29">
        <f>+'2022 Worksheet'!C30</f>
        <v>8890479</v>
      </c>
      <c r="H3" s="29">
        <f>+'2023 Worksheet'!C30</f>
        <v>7790396</v>
      </c>
      <c r="I3" s="29">
        <f>+'2024 Worksheet'!C30</f>
        <v>7071620</v>
      </c>
    </row>
    <row r="4" spans="1:11" ht="27.75" customHeight="1" x14ac:dyDescent="0.2">
      <c r="A4" s="25">
        <f t="shared" ref="A4:A26" si="0">1+A3</f>
        <v>3</v>
      </c>
      <c r="B4" s="48" t="s">
        <v>8</v>
      </c>
      <c r="C4" s="48"/>
      <c r="D4" s="27"/>
    </row>
    <row r="5" spans="1:11" x14ac:dyDescent="0.2">
      <c r="A5" s="25">
        <f t="shared" si="0"/>
        <v>4</v>
      </c>
      <c r="C5" s="28" t="s">
        <v>9</v>
      </c>
      <c r="D5" s="27"/>
      <c r="F5" s="29">
        <f>+'2021 Worksheet'!D29</f>
        <v>8605304</v>
      </c>
      <c r="G5" s="29">
        <f>+'2022 Worksheet'!D29</f>
        <v>9903030</v>
      </c>
      <c r="H5" s="29">
        <f>+'2023 Worksheet'!D29</f>
        <v>10369905</v>
      </c>
      <c r="I5" s="29">
        <f>+'2024 Worksheet'!D29</f>
        <v>10793667</v>
      </c>
      <c r="K5" s="34"/>
    </row>
    <row r="6" spans="1:11" x14ac:dyDescent="0.2">
      <c r="A6" s="25">
        <f t="shared" si="0"/>
        <v>5</v>
      </c>
      <c r="C6" s="28" t="s">
        <v>10</v>
      </c>
      <c r="D6" s="27"/>
      <c r="F6" s="29">
        <f>+'2021 Worksheet'!E29</f>
        <v>-4408533</v>
      </c>
      <c r="G6" s="29">
        <f>+'2022 Worksheet'!E29</f>
        <v>-1625064</v>
      </c>
      <c r="H6" s="29">
        <f>+'2023 Worksheet'!E29</f>
        <v>-992347</v>
      </c>
      <c r="I6" s="29">
        <f>+'2024 Worksheet'!E29</f>
        <v>-968545</v>
      </c>
      <c r="K6" s="34"/>
    </row>
    <row r="7" spans="1:11" ht="19.5" customHeight="1" x14ac:dyDescent="0.2">
      <c r="A7" s="25">
        <f t="shared" si="0"/>
        <v>6</v>
      </c>
      <c r="B7" s="28" t="s">
        <v>11</v>
      </c>
      <c r="D7" s="27"/>
      <c r="K7" s="34"/>
    </row>
    <row r="8" spans="1:11" x14ac:dyDescent="0.2">
      <c r="A8" s="25">
        <f t="shared" si="0"/>
        <v>7</v>
      </c>
      <c r="C8" s="28" t="s">
        <v>12</v>
      </c>
      <c r="D8" s="27"/>
      <c r="F8" s="29">
        <f>+'2021 Worksheet'!G29</f>
        <v>-824709</v>
      </c>
      <c r="G8" s="29">
        <f>+'2022 Worksheet'!G29</f>
        <v>809540</v>
      </c>
      <c r="H8" s="29">
        <f>+'2023 Worksheet'!G29</f>
        <v>-15624</v>
      </c>
      <c r="I8" s="29">
        <f>+'2024 Worksheet'!G29</f>
        <v>-16093</v>
      </c>
      <c r="J8" s="35"/>
    </row>
    <row r="9" spans="1:11" x14ac:dyDescent="0.2">
      <c r="A9" s="25">
        <f t="shared" si="0"/>
        <v>8</v>
      </c>
      <c r="C9" s="28" t="s">
        <v>13</v>
      </c>
      <c r="D9" s="27"/>
      <c r="F9" s="29">
        <f>+'2021 Worksheet'!H29</f>
        <v>-922139</v>
      </c>
      <c r="G9" s="29">
        <f>+'2022 Worksheet'!H29</f>
        <v>0</v>
      </c>
      <c r="H9" s="29">
        <f>+'2023 Worksheet'!H29</f>
        <v>0</v>
      </c>
      <c r="I9" s="29">
        <f>+'2024 Worksheet'!H29</f>
        <v>0</v>
      </c>
      <c r="K9" s="35"/>
    </row>
    <row r="10" spans="1:11" x14ac:dyDescent="0.2">
      <c r="A10" s="25">
        <f t="shared" si="0"/>
        <v>9</v>
      </c>
      <c r="C10" s="28" t="s">
        <v>14</v>
      </c>
      <c r="D10" s="27"/>
      <c r="F10" s="29">
        <f>+'2021 Worksheet'!J29</f>
        <v>0</v>
      </c>
      <c r="G10" s="29">
        <f>+'2022 Worksheet'!J29</f>
        <v>-20687</v>
      </c>
      <c r="H10" s="29">
        <f>+'2023 Worksheet'!J29</f>
        <v>-21307</v>
      </c>
      <c r="I10" s="29">
        <f>+'2024 Worksheet'!J29</f>
        <v>-21947</v>
      </c>
      <c r="K10" s="35"/>
    </row>
    <row r="11" spans="1:11" x14ac:dyDescent="0.2">
      <c r="A11" s="25">
        <f t="shared" si="0"/>
        <v>10</v>
      </c>
      <c r="C11" s="28" t="s">
        <v>15</v>
      </c>
      <c r="D11" s="27"/>
      <c r="F11" s="29">
        <f>+'2021 Worksheet'!K29</f>
        <v>-841903</v>
      </c>
      <c r="G11" s="29">
        <f>+'2022 Worksheet'!K29</f>
        <v>0</v>
      </c>
      <c r="H11" s="29">
        <f>+'2023 Worksheet'!K29</f>
        <v>0</v>
      </c>
      <c r="I11" s="29">
        <f>+'2024 Worksheet'!K29</f>
        <v>0</v>
      </c>
    </row>
    <row r="12" spans="1:11" x14ac:dyDescent="0.2">
      <c r="A12" s="25">
        <f t="shared" si="0"/>
        <v>11</v>
      </c>
      <c r="C12" s="28" t="s">
        <v>16</v>
      </c>
      <c r="D12" s="27"/>
      <c r="F12" s="29">
        <v>0</v>
      </c>
      <c r="G12" s="29">
        <v>0</v>
      </c>
      <c r="H12" s="29">
        <v>0</v>
      </c>
      <c r="I12" s="29">
        <v>0</v>
      </c>
    </row>
    <row r="13" spans="1:11" x14ac:dyDescent="0.2">
      <c r="A13" s="25">
        <f t="shared" si="0"/>
        <v>12</v>
      </c>
      <c r="C13" s="28" t="s">
        <v>17</v>
      </c>
      <c r="D13" s="27"/>
      <c r="E13" s="25"/>
      <c r="F13" s="29">
        <f>+'2021 Worksheet'!M29</f>
        <v>0</v>
      </c>
      <c r="G13" s="29">
        <f>+'2022 Worksheet'!M29</f>
        <v>0</v>
      </c>
      <c r="H13" s="29">
        <f>+'2023 Worksheet'!M29</f>
        <v>0</v>
      </c>
      <c r="I13" s="29">
        <f>+'2024 Worksheet'!M29</f>
        <v>0</v>
      </c>
    </row>
    <row r="14" spans="1:11" x14ac:dyDescent="0.2">
      <c r="A14" s="25">
        <f t="shared" si="0"/>
        <v>13</v>
      </c>
      <c r="C14" s="28" t="s">
        <v>18</v>
      </c>
      <c r="D14" s="27"/>
      <c r="E14" s="25"/>
      <c r="F14" s="29">
        <f>+'2021 Worksheet'!O29</f>
        <v>-1000000</v>
      </c>
      <c r="G14" s="29">
        <f>+'2022 Worksheet'!O29</f>
        <v>348706</v>
      </c>
      <c r="H14" s="29">
        <f>+'2023 Worksheet'!O29</f>
        <v>211499</v>
      </c>
      <c r="I14" s="29">
        <f>+'2024 Worksheet'!O29</f>
        <v>200807</v>
      </c>
    </row>
    <row r="15" spans="1:11" ht="14.25" x14ac:dyDescent="0.35">
      <c r="A15" s="25">
        <f t="shared" si="0"/>
        <v>14</v>
      </c>
      <c r="C15" s="28" t="s">
        <v>19</v>
      </c>
      <c r="D15" s="27"/>
      <c r="E15" s="25"/>
      <c r="F15" s="30">
        <f>+'2021 Worksheet'!P29</f>
        <v>0</v>
      </c>
      <c r="G15" s="30">
        <f>+'2022 Worksheet'!P29</f>
        <v>0</v>
      </c>
      <c r="H15" s="30">
        <v>0</v>
      </c>
      <c r="I15" s="30">
        <v>0</v>
      </c>
    </row>
    <row r="16" spans="1:11" ht="25.5" customHeight="1" x14ac:dyDescent="0.35">
      <c r="A16" s="25">
        <f t="shared" si="0"/>
        <v>15</v>
      </c>
      <c r="B16" s="28" t="s">
        <v>20</v>
      </c>
      <c r="D16" s="27"/>
      <c r="E16" s="25"/>
      <c r="F16" s="30">
        <f>SUM(F3:F15)</f>
        <v>3682578</v>
      </c>
      <c r="G16" s="31">
        <f>SUM(G3:G15)</f>
        <v>18306004</v>
      </c>
      <c r="H16" s="31">
        <f>SUM(H3:H15)</f>
        <v>17342522</v>
      </c>
      <c r="I16" s="31">
        <f>SUM(I3:I15)</f>
        <v>17059509</v>
      </c>
    </row>
    <row r="17" spans="1:9" ht="25.5" customHeight="1" x14ac:dyDescent="0.2">
      <c r="A17" s="25">
        <f t="shared" si="0"/>
        <v>16</v>
      </c>
      <c r="B17" s="28" t="s">
        <v>21</v>
      </c>
      <c r="D17" s="27"/>
      <c r="E17" s="25"/>
      <c r="F17" s="28"/>
    </row>
    <row r="18" spans="1:9" ht="14.25" x14ac:dyDescent="0.35">
      <c r="A18" s="25">
        <f t="shared" si="0"/>
        <v>17</v>
      </c>
      <c r="C18" s="28" t="s">
        <v>22</v>
      </c>
      <c r="D18" s="27"/>
      <c r="E18" s="25"/>
      <c r="F18" s="37">
        <f>+'2021 Worksheet'!R29</f>
        <v>-19437434</v>
      </c>
      <c r="G18" s="37">
        <f>+'2022 Worksheet'!R29</f>
        <v>-18042012</v>
      </c>
      <c r="H18" s="37">
        <f>+'2023 Worksheet'!R29</f>
        <v>-15562500</v>
      </c>
      <c r="I18" s="37">
        <f>+'2024 Worksheet'!R29</f>
        <v>-14125400</v>
      </c>
    </row>
    <row r="19" spans="1:9" ht="31.5" customHeight="1" x14ac:dyDescent="0.2">
      <c r="A19" s="25">
        <f t="shared" si="0"/>
        <v>18</v>
      </c>
      <c r="B19" s="28" t="s">
        <v>23</v>
      </c>
    </row>
    <row r="20" spans="1:9" x14ac:dyDescent="0.2">
      <c r="A20" s="25">
        <f t="shared" si="0"/>
        <v>19</v>
      </c>
      <c r="C20" s="28" t="s">
        <v>24</v>
      </c>
      <c r="F20" s="29">
        <f>+'2021 Worksheet'!X29</f>
        <v>-9115392</v>
      </c>
      <c r="G20" s="29">
        <f>+'2022 Worksheet'!X29</f>
        <v>1363471</v>
      </c>
      <c r="H20" s="29">
        <f>+'2023 Worksheet'!X29</f>
        <v>1959384</v>
      </c>
      <c r="I20" s="29">
        <f>+'2024 Worksheet'!X29</f>
        <v>703298</v>
      </c>
    </row>
    <row r="21" spans="1:9" x14ac:dyDescent="0.2">
      <c r="A21" s="25">
        <f t="shared" si="0"/>
        <v>20</v>
      </c>
      <c r="C21" s="28" t="s">
        <v>25</v>
      </c>
      <c r="F21" s="29">
        <f>+'2021 Worksheet'!V29+'2021 Worksheet'!W29</f>
        <v>23814475</v>
      </c>
      <c r="G21" s="29">
        <f>+'2022 Worksheet'!V29+'2022 Worksheet'!W29</f>
        <v>-1500000</v>
      </c>
      <c r="H21" s="29">
        <f>+'2023 Worksheet'!V29+'2023 Worksheet'!W29</f>
        <v>-1500000</v>
      </c>
      <c r="I21" s="29">
        <f>+'2024 Worksheet'!V29+'2024 Worksheet'!W29</f>
        <v>-1500000</v>
      </c>
    </row>
    <row r="22" spans="1:9" ht="14.25" x14ac:dyDescent="0.35">
      <c r="A22" s="25">
        <f t="shared" si="0"/>
        <v>21</v>
      </c>
      <c r="C22" s="28" t="s">
        <v>26</v>
      </c>
      <c r="F22" s="30">
        <f>+'2021 Worksheet'!T29</f>
        <v>3651024</v>
      </c>
      <c r="G22" s="30">
        <f>+'2022 Worksheet'!T29</f>
        <v>-2722714</v>
      </c>
      <c r="H22" s="30">
        <f>+'2023 Worksheet'!T29</f>
        <v>-2239406</v>
      </c>
      <c r="I22" s="30">
        <f>+'2024 Worksheet'!T29</f>
        <v>-2137408</v>
      </c>
    </row>
    <row r="23" spans="1:9" ht="23.25" customHeight="1" x14ac:dyDescent="0.35">
      <c r="A23" s="25">
        <f t="shared" si="0"/>
        <v>22</v>
      </c>
      <c r="B23" s="28" t="s">
        <v>27</v>
      </c>
      <c r="F23" s="30">
        <f>SUM(F20:F22)</f>
        <v>18350107</v>
      </c>
      <c r="G23" s="30">
        <f>SUM(G20:G22)</f>
        <v>-2859243</v>
      </c>
      <c r="H23" s="30">
        <f>SUM(H20:H22)</f>
        <v>-1780022</v>
      </c>
      <c r="I23" s="30">
        <f>SUM(I20:I22)</f>
        <v>-2934110</v>
      </c>
    </row>
    <row r="24" spans="1:9" ht="23.25" customHeight="1" x14ac:dyDescent="0.2">
      <c r="A24" s="25">
        <f t="shared" si="0"/>
        <v>23</v>
      </c>
      <c r="B24" s="28" t="s">
        <v>28</v>
      </c>
      <c r="F24" s="29">
        <f>+F23+F18+F16</f>
        <v>2595251</v>
      </c>
      <c r="G24" s="29">
        <f>G23+G18+G16</f>
        <v>-2595251</v>
      </c>
      <c r="H24" s="29">
        <f>H23+H18+H16</f>
        <v>0</v>
      </c>
      <c r="I24" s="29">
        <f>I23+I18+I16</f>
        <v>-1</v>
      </c>
    </row>
    <row r="25" spans="1:9" ht="23.25" customHeight="1" x14ac:dyDescent="0.2">
      <c r="A25" s="25">
        <f t="shared" si="0"/>
        <v>24</v>
      </c>
      <c r="B25" s="28" t="s">
        <v>29</v>
      </c>
      <c r="F25" s="46">
        <v>404749</v>
      </c>
      <c r="G25" s="46">
        <v>3000000</v>
      </c>
      <c r="H25" s="46">
        <v>404749</v>
      </c>
      <c r="I25" s="46">
        <v>404749</v>
      </c>
    </row>
    <row r="26" spans="1:9" x14ac:dyDescent="0.2">
      <c r="A26" s="25">
        <f t="shared" si="0"/>
        <v>25</v>
      </c>
      <c r="B26" s="28" t="s">
        <v>30</v>
      </c>
      <c r="F26" s="29">
        <f>+F25+F24</f>
        <v>3000000</v>
      </c>
      <c r="G26" s="29">
        <f t="shared" ref="G26:I26" si="1">+G25+G24</f>
        <v>404749</v>
      </c>
      <c r="H26" s="29">
        <f t="shared" si="1"/>
        <v>404749</v>
      </c>
      <c r="I26" s="29">
        <f t="shared" si="1"/>
        <v>404748</v>
      </c>
    </row>
  </sheetData>
  <mergeCells count="1">
    <mergeCell ref="B4:C4"/>
  </mergeCells>
  <pageMargins left="0.75" right="0.75" top="1.54" bottom="1" header="0.5" footer="0.5"/>
  <pageSetup orientation="portrait" verticalDpi="1200" r:id="rId1"/>
  <headerFooter alignWithMargins="0">
    <oddHeader xml:space="preserve">&amp;CDelta Natural Gas Company, Inc.
Forecasted Cash Flow Statements 2021-2024
Forecasted Test Period 12 ME 12/31/22
Base Period 12 ME 8/31/21&amp;RTab 24
Page 1 of 1
Witness:  John B. Brown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130" workbookViewId="0">
      <pane xSplit="2" ySplit="1" topLeftCell="C24" activePane="bottomRight" state="frozen"/>
      <selection pane="topRight" activeCell="E1" sqref="E1"/>
      <selection pane="bottomLeft" activeCell="A2" sqref="A2"/>
      <selection pane="bottomRight" activeCell="B25" sqref="B25"/>
    </sheetView>
  </sheetViews>
  <sheetFormatPr defaultRowHeight="8.25" x14ac:dyDescent="0.15"/>
  <cols>
    <col min="1" max="1" width="14.5" style="1" bestFit="1" customWidth="1"/>
    <col min="2" max="2" width="6.25" style="1" customWidth="1"/>
    <col min="3" max="4" width="5.375" style="1" customWidth="1"/>
    <col min="5" max="5" width="5.75" style="1" bestFit="1" customWidth="1"/>
    <col min="6" max="6" width="4.625" style="1" customWidth="1"/>
    <col min="7" max="7" width="5.75" style="1" customWidth="1"/>
    <col min="8" max="8" width="5" style="1" customWidth="1"/>
    <col min="9" max="9" width="5.375" style="1" customWidth="1"/>
    <col min="10" max="10" width="4.625" style="1" customWidth="1"/>
    <col min="11" max="11" width="4.875" style="1" bestFit="1" customWidth="1"/>
    <col min="12" max="12" width="5" style="1" customWidth="1"/>
    <col min="13" max="13" width="5.375" style="1" customWidth="1"/>
    <col min="14" max="14" width="5" style="1" customWidth="1"/>
    <col min="15" max="15" width="5.625" style="1" bestFit="1" customWidth="1"/>
    <col min="16" max="16" width="4.625" style="1" customWidth="1"/>
    <col min="17" max="17" width="3.25" style="1" customWidth="1"/>
    <col min="18" max="18" width="6.25" style="1" customWidth="1"/>
    <col min="19" max="20" width="5.75" style="1" customWidth="1"/>
    <col min="21" max="21" width="4.625" style="1" customWidth="1"/>
    <col min="22" max="22" width="5.875" style="1" customWidth="1"/>
    <col min="23" max="23" width="5" style="1" customWidth="1"/>
    <col min="24" max="24" width="5.875" style="1" customWidth="1"/>
    <col min="25" max="25" width="6.25" style="1" customWidth="1"/>
    <col min="26" max="26" width="5.75" style="1" customWidth="1"/>
    <col min="27" max="27" width="6.25" style="1" customWidth="1"/>
    <col min="28" max="28" width="5.75" style="1" bestFit="1" customWidth="1"/>
    <col min="29" max="16384" width="9" style="1"/>
  </cols>
  <sheetData>
    <row r="1" spans="1:29" s="2" customFormat="1" ht="93" x14ac:dyDescent="0.3">
      <c r="A1" s="2" t="s">
        <v>31</v>
      </c>
      <c r="B1" s="2" t="s">
        <v>32</v>
      </c>
      <c r="C1" s="3" t="s">
        <v>7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18</v>
      </c>
      <c r="P1" s="3" t="s">
        <v>44</v>
      </c>
      <c r="Q1" s="3" t="s">
        <v>45</v>
      </c>
      <c r="R1" s="3" t="s">
        <v>46</v>
      </c>
      <c r="S1" s="3" t="s">
        <v>47</v>
      </c>
      <c r="T1" s="3" t="s">
        <v>48</v>
      </c>
      <c r="U1" s="3" t="s">
        <v>49</v>
      </c>
      <c r="V1" s="3" t="s">
        <v>50</v>
      </c>
      <c r="W1" s="3" t="s">
        <v>51</v>
      </c>
      <c r="X1" s="3" t="s">
        <v>52</v>
      </c>
      <c r="Y1" s="3" t="s">
        <v>53</v>
      </c>
      <c r="Z1" s="3" t="s">
        <v>54</v>
      </c>
      <c r="AA1" s="3" t="s">
        <v>55</v>
      </c>
      <c r="AB1" s="3" t="s">
        <v>56</v>
      </c>
    </row>
    <row r="2" spans="1:29" ht="14.25" customHeight="1" x14ac:dyDescent="0.15">
      <c r="A2" s="1" t="s">
        <v>57</v>
      </c>
      <c r="B2" s="1">
        <f>+'Balance Sheet Changes'!D4</f>
        <v>15827060</v>
      </c>
      <c r="R2" s="1">
        <f>-'CapEx Forecast'!B2</f>
        <v>-18963702</v>
      </c>
      <c r="S2" s="1">
        <f>-R2-B2</f>
        <v>3136642</v>
      </c>
      <c r="AA2" s="1">
        <f>SUM(C2:Z2)</f>
        <v>-15827060</v>
      </c>
      <c r="AB2" s="1">
        <f>+AA2+B2</f>
        <v>0</v>
      </c>
    </row>
    <row r="3" spans="1:29" ht="15.75" customHeight="1" x14ac:dyDescent="0.15">
      <c r="A3" s="1" t="s">
        <v>58</v>
      </c>
      <c r="B3" s="1">
        <f>+'Balance Sheet Changes'!D5</f>
        <v>-4994930</v>
      </c>
      <c r="D3" s="1">
        <f>+'Forecasted Income Statements'!F8</f>
        <v>8605304</v>
      </c>
      <c r="R3" s="1">
        <f>-(D3+S3+B3)</f>
        <v>-473732</v>
      </c>
      <c r="S3" s="1">
        <f>-S2</f>
        <v>-3136642</v>
      </c>
      <c r="AA3" s="1">
        <f t="shared" ref="AA3:AA14" si="0">SUM(C3:Z3)</f>
        <v>4994930</v>
      </c>
      <c r="AB3" s="1">
        <f t="shared" ref="AB3:AB14" si="1">+AA3+B3</f>
        <v>0</v>
      </c>
    </row>
    <row r="4" spans="1:29" ht="12" customHeight="1" x14ac:dyDescent="0.15">
      <c r="A4" s="1" t="s">
        <v>59</v>
      </c>
      <c r="B4" s="1">
        <f>+'Balance Sheet Changes'!D9</f>
        <v>2595251</v>
      </c>
      <c r="Z4" s="1">
        <f>-B4</f>
        <v>-2595251</v>
      </c>
      <c r="AA4" s="1">
        <f t="shared" si="0"/>
        <v>-2595251</v>
      </c>
      <c r="AB4" s="1">
        <f t="shared" si="1"/>
        <v>0</v>
      </c>
    </row>
    <row r="5" spans="1:29" ht="21.75" customHeight="1" x14ac:dyDescent="0.15">
      <c r="A5" s="1" t="s">
        <v>60</v>
      </c>
      <c r="B5" s="1">
        <f>+'Balance Sheet Changes'!D11</f>
        <v>824709</v>
      </c>
      <c r="G5" s="1">
        <f>-B5</f>
        <v>-824709</v>
      </c>
      <c r="AA5" s="1">
        <f t="shared" si="0"/>
        <v>-824709</v>
      </c>
      <c r="AB5" s="1">
        <f t="shared" si="1"/>
        <v>0</v>
      </c>
    </row>
    <row r="6" spans="1:29" ht="17.25" customHeight="1" x14ac:dyDescent="0.15">
      <c r="A6" s="1" t="s">
        <v>61</v>
      </c>
      <c r="B6" s="1">
        <f>+'Balance Sheet Changes'!D13</f>
        <v>922139</v>
      </c>
      <c r="H6" s="1">
        <f>+-B6</f>
        <v>-922139</v>
      </c>
      <c r="AA6" s="1">
        <f t="shared" si="0"/>
        <v>-922139</v>
      </c>
      <c r="AB6" s="1">
        <f t="shared" si="1"/>
        <v>0</v>
      </c>
    </row>
    <row r="7" spans="1:29" ht="15.75" customHeight="1" x14ac:dyDescent="0.15">
      <c r="A7" s="1" t="s">
        <v>62</v>
      </c>
      <c r="B7" s="1">
        <v>0</v>
      </c>
      <c r="I7" s="1">
        <f>-B7</f>
        <v>0</v>
      </c>
      <c r="AA7" s="1">
        <f t="shared" si="0"/>
        <v>0</v>
      </c>
      <c r="AB7" s="1">
        <f t="shared" si="1"/>
        <v>0</v>
      </c>
    </row>
    <row r="8" spans="1:29" ht="27.75" customHeight="1" x14ac:dyDescent="0.15">
      <c r="A8" s="1" t="s">
        <v>63</v>
      </c>
      <c r="B8" s="1">
        <v>0</v>
      </c>
      <c r="J8" s="1">
        <f>-B8</f>
        <v>0</v>
      </c>
      <c r="AA8" s="1">
        <f t="shared" si="0"/>
        <v>0</v>
      </c>
      <c r="AB8" s="1">
        <f t="shared" si="1"/>
        <v>0</v>
      </c>
      <c r="AC8" s="5"/>
    </row>
    <row r="9" spans="1:29" ht="13.5" customHeight="1" x14ac:dyDescent="0.15">
      <c r="A9" s="1" t="s">
        <v>64</v>
      </c>
      <c r="B9" s="1">
        <f>+'Balance Sheet Changes'!D14</f>
        <v>841903</v>
      </c>
      <c r="K9" s="1">
        <f>-B9</f>
        <v>-841903</v>
      </c>
      <c r="AA9" s="1">
        <f t="shared" si="0"/>
        <v>-841903</v>
      </c>
      <c r="AB9" s="1">
        <f t="shared" si="1"/>
        <v>0</v>
      </c>
    </row>
    <row r="10" spans="1:29" ht="15.75" customHeight="1" x14ac:dyDescent="0.15">
      <c r="A10" s="1" t="s">
        <v>65</v>
      </c>
      <c r="B10" s="1">
        <v>0</v>
      </c>
      <c r="L10" s="1">
        <f>-B10</f>
        <v>0</v>
      </c>
      <c r="AA10" s="1">
        <f t="shared" si="0"/>
        <v>0</v>
      </c>
      <c r="AB10" s="1">
        <f t="shared" si="1"/>
        <v>0</v>
      </c>
    </row>
    <row r="11" spans="1:29" ht="18" customHeight="1" x14ac:dyDescent="0.15">
      <c r="A11" s="1" t="s">
        <v>66</v>
      </c>
      <c r="B11" s="1">
        <v>0</v>
      </c>
      <c r="L11" s="1">
        <f>-B11</f>
        <v>0</v>
      </c>
      <c r="AA11" s="1">
        <f t="shared" si="0"/>
        <v>0</v>
      </c>
      <c r="AB11" s="1">
        <f t="shared" si="1"/>
        <v>0</v>
      </c>
    </row>
    <row r="12" spans="1:29" ht="17.25" customHeight="1" x14ac:dyDescent="0.15">
      <c r="A12" s="1" t="s">
        <v>67</v>
      </c>
      <c r="B12" s="1">
        <v>0</v>
      </c>
      <c r="AA12" s="1">
        <f t="shared" si="0"/>
        <v>0</v>
      </c>
      <c r="AB12" s="1">
        <f t="shared" si="1"/>
        <v>0</v>
      </c>
    </row>
    <row r="13" spans="1:29" ht="14.25" customHeight="1" x14ac:dyDescent="0.15">
      <c r="A13" s="1" t="s">
        <v>68</v>
      </c>
      <c r="B13" s="1">
        <f>+'Balance Sheet Changes'!D23</f>
        <v>-6725582</v>
      </c>
      <c r="C13" s="1">
        <f>-'Forecasted Income Statements'!F16</f>
        <v>3074558</v>
      </c>
      <c r="T13" s="1">
        <f>-C13-B13</f>
        <v>3651024</v>
      </c>
      <c r="U13" s="1">
        <v>0</v>
      </c>
      <c r="AA13" s="1">
        <f t="shared" si="0"/>
        <v>6725582</v>
      </c>
      <c r="AB13" s="1">
        <f t="shared" si="1"/>
        <v>0</v>
      </c>
    </row>
    <row r="14" spans="1:29" ht="21" customHeight="1" x14ac:dyDescent="0.15">
      <c r="A14" s="1" t="s">
        <v>69</v>
      </c>
      <c r="B14" s="1">
        <f>+'Balance Sheet Changes'!D24</f>
        <v>-23814475</v>
      </c>
      <c r="V14" s="1">
        <f>-W14-B14</f>
        <v>22314475</v>
      </c>
      <c r="W14" s="1">
        <v>1500000</v>
      </c>
      <c r="AA14" s="1">
        <f t="shared" si="0"/>
        <v>23814475</v>
      </c>
      <c r="AB14" s="1">
        <f t="shared" si="1"/>
        <v>0</v>
      </c>
    </row>
    <row r="15" spans="1:29" ht="14.25" customHeight="1" x14ac:dyDescent="0.15">
      <c r="A15" s="1" t="s">
        <v>70</v>
      </c>
      <c r="B15" s="1">
        <f>+'Balance Sheet Changes'!D29+'Balance Sheet Changes'!D30</f>
        <v>9115392</v>
      </c>
      <c r="X15" s="1">
        <f>-B15</f>
        <v>-9115392</v>
      </c>
      <c r="Y15" s="1">
        <v>0</v>
      </c>
      <c r="AA15" s="1">
        <f t="shared" ref="AA15:AA28" si="2">SUM(C15:Z15)</f>
        <v>-9115392</v>
      </c>
      <c r="AB15" s="1">
        <f t="shared" ref="AB15:AB28" si="3">+AA15+B15</f>
        <v>0</v>
      </c>
    </row>
    <row r="16" spans="1:29" ht="24" customHeight="1" x14ac:dyDescent="0.15">
      <c r="A16" s="1" t="s">
        <v>71</v>
      </c>
      <c r="B16" s="1">
        <v>0</v>
      </c>
      <c r="AA16" s="1">
        <f t="shared" si="2"/>
        <v>0</v>
      </c>
      <c r="AB16" s="1">
        <f t="shared" si="3"/>
        <v>0</v>
      </c>
    </row>
    <row r="17" spans="1:28" ht="15.75" customHeight="1" x14ac:dyDescent="0.15">
      <c r="A17" s="1" t="s">
        <v>72</v>
      </c>
      <c r="B17" s="1">
        <v>0</v>
      </c>
      <c r="M17" s="1">
        <f>-B17</f>
        <v>0</v>
      </c>
      <c r="AA17" s="1">
        <f t="shared" si="2"/>
        <v>0</v>
      </c>
      <c r="AB17" s="1">
        <f t="shared" si="3"/>
        <v>0</v>
      </c>
    </row>
    <row r="18" spans="1:28" ht="15" customHeight="1" x14ac:dyDescent="0.15">
      <c r="A18" s="1" t="s">
        <v>73</v>
      </c>
      <c r="B18" s="1">
        <f>+'Balance Sheet Changes'!D32</f>
        <v>1000000</v>
      </c>
      <c r="O18" s="1">
        <f>-B18</f>
        <v>-1000000</v>
      </c>
      <c r="AA18" s="1">
        <f t="shared" si="2"/>
        <v>-1000000</v>
      </c>
      <c r="AB18" s="1">
        <f t="shared" si="3"/>
        <v>0</v>
      </c>
    </row>
    <row r="19" spans="1:28" ht="18" customHeight="1" x14ac:dyDescent="0.15">
      <c r="A19" s="1" t="s">
        <v>74</v>
      </c>
      <c r="B19" s="1">
        <v>0</v>
      </c>
      <c r="N19" s="1">
        <f>-B19</f>
        <v>0</v>
      </c>
      <c r="AA19" s="1">
        <f t="shared" si="2"/>
        <v>0</v>
      </c>
      <c r="AB19" s="1">
        <f t="shared" si="3"/>
        <v>0</v>
      </c>
    </row>
    <row r="20" spans="1:28" ht="20.25" customHeight="1" x14ac:dyDescent="0.15">
      <c r="A20" s="1" t="s">
        <v>75</v>
      </c>
      <c r="B20" s="1">
        <v>0</v>
      </c>
      <c r="I20" s="1">
        <f>-B20</f>
        <v>0</v>
      </c>
      <c r="AA20" s="1">
        <f t="shared" si="2"/>
        <v>0</v>
      </c>
      <c r="AB20" s="1">
        <f t="shared" si="3"/>
        <v>0</v>
      </c>
    </row>
    <row r="21" spans="1:28" ht="13.5" customHeight="1" x14ac:dyDescent="0.15">
      <c r="A21" s="1" t="s">
        <v>76</v>
      </c>
      <c r="B21" s="1">
        <v>0</v>
      </c>
      <c r="P21" s="1">
        <f>-B21</f>
        <v>0</v>
      </c>
      <c r="AA21" s="1">
        <f t="shared" si="2"/>
        <v>0</v>
      </c>
      <c r="AB21" s="1">
        <f t="shared" si="3"/>
        <v>0</v>
      </c>
    </row>
    <row r="22" spans="1:28" ht="18" customHeight="1" x14ac:dyDescent="0.15">
      <c r="A22" s="1" t="s">
        <v>77</v>
      </c>
      <c r="B22" s="1">
        <v>0</v>
      </c>
      <c r="P22" s="1">
        <f>-B22</f>
        <v>0</v>
      </c>
      <c r="AA22" s="1">
        <f t="shared" si="2"/>
        <v>0</v>
      </c>
      <c r="AB22" s="1">
        <f t="shared" si="3"/>
        <v>0</v>
      </c>
    </row>
    <row r="23" spans="1:28" ht="17.25" customHeight="1" x14ac:dyDescent="0.15">
      <c r="A23" s="1" t="s">
        <v>78</v>
      </c>
      <c r="B23" s="1">
        <v>0</v>
      </c>
      <c r="P23" s="1">
        <f>-B23</f>
        <v>0</v>
      </c>
      <c r="AA23" s="1">
        <f t="shared" si="2"/>
        <v>0</v>
      </c>
      <c r="AB23" s="1">
        <f t="shared" si="3"/>
        <v>0</v>
      </c>
    </row>
    <row r="24" spans="1:28" ht="15.75" customHeight="1" x14ac:dyDescent="0.15">
      <c r="A24" s="1" t="s">
        <v>79</v>
      </c>
      <c r="B24" s="1">
        <v>0</v>
      </c>
      <c r="P24" s="1">
        <f>-B24</f>
        <v>0</v>
      </c>
      <c r="AA24" s="1">
        <f t="shared" si="2"/>
        <v>0</v>
      </c>
      <c r="AB24" s="1">
        <f t="shared" si="3"/>
        <v>0</v>
      </c>
    </row>
    <row r="25" spans="1:28" ht="21" customHeight="1" x14ac:dyDescent="0.15">
      <c r="A25" s="1" t="s">
        <v>80</v>
      </c>
      <c r="B25" s="1">
        <f>+'Balance Sheet Changes'!D39</f>
        <v>0</v>
      </c>
      <c r="E25" s="1">
        <f>-B25</f>
        <v>0</v>
      </c>
      <c r="AA25" s="1">
        <f t="shared" si="2"/>
        <v>0</v>
      </c>
      <c r="AB25" s="1">
        <f t="shared" si="3"/>
        <v>0</v>
      </c>
    </row>
    <row r="26" spans="1:28" ht="13.5" customHeight="1" x14ac:dyDescent="0.15">
      <c r="A26" s="1" t="s">
        <v>81</v>
      </c>
      <c r="B26" s="1">
        <v>0</v>
      </c>
      <c r="E26" s="1">
        <f>-B26</f>
        <v>0</v>
      </c>
      <c r="AA26" s="1">
        <f t="shared" si="2"/>
        <v>0</v>
      </c>
      <c r="AB26" s="1">
        <f t="shared" si="3"/>
        <v>0</v>
      </c>
    </row>
    <row r="27" spans="1:28" ht="14.25" customHeight="1" x14ac:dyDescent="0.15">
      <c r="A27" s="1" t="s">
        <v>82</v>
      </c>
      <c r="B27" s="1">
        <f>+'Balance Sheet Changes'!D38</f>
        <v>4408533</v>
      </c>
      <c r="E27" s="1">
        <f>-B27</f>
        <v>-4408533</v>
      </c>
      <c r="AA27" s="1">
        <f t="shared" si="2"/>
        <v>-4408533</v>
      </c>
      <c r="AB27" s="1">
        <f t="shared" si="3"/>
        <v>0</v>
      </c>
    </row>
    <row r="28" spans="1:28" ht="16.5" customHeight="1" x14ac:dyDescent="0.15">
      <c r="A28" s="1" t="s">
        <v>83</v>
      </c>
      <c r="B28" s="1">
        <v>0</v>
      </c>
      <c r="Q28" s="1">
        <f>-B28</f>
        <v>0</v>
      </c>
      <c r="AA28" s="1">
        <f t="shared" si="2"/>
        <v>0</v>
      </c>
      <c r="AB28" s="1">
        <f t="shared" si="3"/>
        <v>0</v>
      </c>
    </row>
    <row r="29" spans="1:28" ht="17.25" customHeight="1" x14ac:dyDescent="0.15">
      <c r="B29" s="1">
        <v>0</v>
      </c>
      <c r="C29" s="1">
        <f t="shared" ref="C29:P29" si="4">SUM(C2:C28)</f>
        <v>3074558</v>
      </c>
      <c r="D29" s="1">
        <f t="shared" si="4"/>
        <v>8605304</v>
      </c>
      <c r="E29" s="1">
        <f t="shared" si="4"/>
        <v>-4408533</v>
      </c>
      <c r="F29" s="1">
        <f t="shared" si="4"/>
        <v>0</v>
      </c>
      <c r="G29" s="1">
        <f t="shared" si="4"/>
        <v>-824709</v>
      </c>
      <c r="H29" s="1">
        <f t="shared" si="4"/>
        <v>-922139</v>
      </c>
      <c r="I29" s="1">
        <f>SUM(I2:I28)</f>
        <v>0</v>
      </c>
      <c r="J29" s="1">
        <f t="shared" si="4"/>
        <v>0</v>
      </c>
      <c r="K29" s="1">
        <f t="shared" si="4"/>
        <v>-841903</v>
      </c>
      <c r="L29" s="1">
        <f t="shared" si="4"/>
        <v>0</v>
      </c>
      <c r="M29" s="1">
        <f t="shared" si="4"/>
        <v>0</v>
      </c>
      <c r="N29" s="1">
        <f t="shared" si="4"/>
        <v>0</v>
      </c>
      <c r="O29" s="1">
        <f t="shared" si="4"/>
        <v>-1000000</v>
      </c>
      <c r="P29" s="1">
        <f t="shared" si="4"/>
        <v>0</v>
      </c>
      <c r="Q29" s="1">
        <f t="shared" ref="Q29:AB29" si="5">SUM(Q2:Q28)</f>
        <v>0</v>
      </c>
      <c r="R29" s="1">
        <f t="shared" si="5"/>
        <v>-19437434</v>
      </c>
      <c r="S29" s="1">
        <f t="shared" si="5"/>
        <v>0</v>
      </c>
      <c r="T29" s="1">
        <f t="shared" si="5"/>
        <v>3651024</v>
      </c>
      <c r="U29" s="1">
        <f t="shared" si="5"/>
        <v>0</v>
      </c>
      <c r="V29" s="1">
        <f t="shared" si="5"/>
        <v>22314475</v>
      </c>
      <c r="W29" s="1">
        <f t="shared" si="5"/>
        <v>1500000</v>
      </c>
      <c r="X29" s="1">
        <f t="shared" si="5"/>
        <v>-9115392</v>
      </c>
      <c r="Y29" s="1">
        <f t="shared" si="5"/>
        <v>0</v>
      </c>
      <c r="Z29" s="1">
        <f t="shared" si="5"/>
        <v>-2595251</v>
      </c>
      <c r="AA29" s="1">
        <f t="shared" si="5"/>
        <v>0</v>
      </c>
      <c r="AB29" s="1">
        <f t="shared" si="5"/>
        <v>0</v>
      </c>
    </row>
    <row r="30" spans="1:28" ht="17.25" customHeight="1" x14ac:dyDescent="0.15">
      <c r="A30" s="1" t="s">
        <v>84</v>
      </c>
      <c r="B30" s="44">
        <f>SUM(B2:B29)</f>
        <v>0</v>
      </c>
      <c r="C30" s="1">
        <f>+C29</f>
        <v>3074558</v>
      </c>
      <c r="D30" s="1">
        <f>+D29</f>
        <v>8605304</v>
      </c>
      <c r="E30" s="1">
        <f>+E29</f>
        <v>-4408533</v>
      </c>
      <c r="F30" s="1">
        <f>+F29</f>
        <v>0</v>
      </c>
      <c r="G30" s="1">
        <f>SUM(G29:L29)</f>
        <v>-2588751</v>
      </c>
      <c r="M30" s="1">
        <f>SUM(M29:Q29)</f>
        <v>-1000000</v>
      </c>
      <c r="R30" s="1">
        <f>+R29</f>
        <v>-19437434</v>
      </c>
      <c r="T30" s="1">
        <f t="shared" ref="T30:Y30" si="6">+T29</f>
        <v>3651024</v>
      </c>
      <c r="U30" s="1">
        <f t="shared" si="6"/>
        <v>0</v>
      </c>
      <c r="V30" s="1">
        <f t="shared" si="6"/>
        <v>22314475</v>
      </c>
      <c r="W30" s="1">
        <f t="shared" si="6"/>
        <v>1500000</v>
      </c>
      <c r="X30" s="1">
        <f t="shared" si="6"/>
        <v>-9115392</v>
      </c>
      <c r="Y30" s="1">
        <f t="shared" si="6"/>
        <v>0</v>
      </c>
      <c r="Z30" s="1">
        <f>SUM(C30:Y30)</f>
        <v>2595251</v>
      </c>
    </row>
    <row r="31" spans="1:28" ht="18" customHeight="1" x14ac:dyDescent="0.15">
      <c r="A31" s="1" t="s">
        <v>85</v>
      </c>
      <c r="M31" s="1">
        <f>SUM(C30:M30)</f>
        <v>3682578</v>
      </c>
      <c r="R31" s="1">
        <f>+R29</f>
        <v>-19437434</v>
      </c>
      <c r="Y31" s="1">
        <f>SUM(S29:Y29)</f>
        <v>18350107</v>
      </c>
      <c r="Z31" s="1">
        <f>SUM(C31:Y31)</f>
        <v>2595251</v>
      </c>
    </row>
    <row r="35" spans="1:1" x14ac:dyDescent="0.15">
      <c r="A35" s="4"/>
    </row>
  </sheetData>
  <printOptions horizontalCentered="1" gridLines="1" gridLinesSet="0"/>
  <pageMargins left="0.25" right="0.25" top="0.25" bottom="0.25" header="0" footer="0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pane xSplit="2" ySplit="1" topLeftCell="I25" activePane="bottomRight" state="frozen"/>
      <selection pane="topRight"/>
      <selection pane="bottomLeft"/>
      <selection pane="bottomRight" activeCell="B25" sqref="B25"/>
    </sheetView>
  </sheetViews>
  <sheetFormatPr defaultRowHeight="15.75" x14ac:dyDescent="0.25"/>
  <cols>
    <col min="1" max="1" width="12" customWidth="1"/>
    <col min="2" max="2" width="9" style="39"/>
  </cols>
  <sheetData>
    <row r="1" spans="1:28" s="43" customFormat="1" ht="114.75" x14ac:dyDescent="0.3">
      <c r="A1" s="40" t="s">
        <v>31</v>
      </c>
      <c r="B1" s="41" t="s">
        <v>32</v>
      </c>
      <c r="C1" s="42" t="s">
        <v>7</v>
      </c>
      <c r="D1" s="42" t="s">
        <v>33</v>
      </c>
      <c r="E1" s="42" t="s">
        <v>34</v>
      </c>
      <c r="F1" s="42" t="s">
        <v>35</v>
      </c>
      <c r="G1" s="42" t="s">
        <v>36</v>
      </c>
      <c r="H1" s="42" t="s">
        <v>37</v>
      </c>
      <c r="I1" s="42" t="s">
        <v>38</v>
      </c>
      <c r="J1" s="42" t="s">
        <v>39</v>
      </c>
      <c r="K1" s="42" t="s">
        <v>40</v>
      </c>
      <c r="L1" s="45" t="s">
        <v>41</v>
      </c>
      <c r="M1" s="42" t="s">
        <v>42</v>
      </c>
      <c r="N1" s="42" t="s">
        <v>43</v>
      </c>
      <c r="O1" s="42" t="s">
        <v>18</v>
      </c>
      <c r="P1" s="42" t="s">
        <v>44</v>
      </c>
      <c r="Q1" s="42" t="s">
        <v>45</v>
      </c>
      <c r="R1" s="42" t="s">
        <v>46</v>
      </c>
      <c r="S1" s="42" t="s">
        <v>47</v>
      </c>
      <c r="T1" s="42" t="s">
        <v>48</v>
      </c>
      <c r="U1" s="42" t="s">
        <v>49</v>
      </c>
      <c r="V1" s="42" t="s">
        <v>50</v>
      </c>
      <c r="W1" s="42" t="s">
        <v>51</v>
      </c>
      <c r="X1" s="42" t="s">
        <v>52</v>
      </c>
      <c r="Y1" s="42" t="s">
        <v>53</v>
      </c>
      <c r="Z1" s="42" t="s">
        <v>54</v>
      </c>
      <c r="AA1" s="42" t="s">
        <v>55</v>
      </c>
      <c r="AB1" s="42" t="s">
        <v>56</v>
      </c>
    </row>
    <row r="2" spans="1:28" x14ac:dyDescent="0.25">
      <c r="A2" s="1" t="s">
        <v>57</v>
      </c>
      <c r="B2" s="38">
        <f>+'Balance Sheet Changes'!E4</f>
        <v>16072448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-'CapEx Forecast'!B3</f>
        <v>-17612234</v>
      </c>
      <c r="S2" s="1">
        <f>-R2-B2</f>
        <v>1539786</v>
      </c>
      <c r="T2" s="1"/>
      <c r="U2" s="1"/>
      <c r="V2" s="1"/>
      <c r="W2" s="1"/>
      <c r="X2" s="1"/>
      <c r="Y2" s="1"/>
      <c r="Z2" s="1"/>
      <c r="AA2" s="1">
        <f>SUM(C2:Z2)</f>
        <v>-16072448</v>
      </c>
      <c r="AB2" s="1">
        <f>+AA2+B2</f>
        <v>0</v>
      </c>
    </row>
    <row r="3" spans="1:28" x14ac:dyDescent="0.25">
      <c r="A3" s="1" t="s">
        <v>58</v>
      </c>
      <c r="B3" s="38">
        <f>+'Balance Sheet Changes'!E5</f>
        <v>-7933466</v>
      </c>
      <c r="C3" s="1"/>
      <c r="D3" s="1">
        <f>+'Forecasted Income Statements'!G8</f>
        <v>9903030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>-(D3+S3+B3)</f>
        <v>-429778</v>
      </c>
      <c r="S3" s="1">
        <f>-S2</f>
        <v>-1539786</v>
      </c>
      <c r="T3" s="1"/>
      <c r="U3" s="1"/>
      <c r="V3" s="1"/>
      <c r="W3" s="1"/>
      <c r="X3" s="1"/>
      <c r="Y3" s="1"/>
      <c r="Z3" s="1"/>
      <c r="AA3" s="1">
        <f t="shared" ref="AA3:AA28" si="0">SUM(C3:Z3)</f>
        <v>7933466</v>
      </c>
      <c r="AB3" s="1">
        <f t="shared" ref="AB3:AB28" si="1">+AA3+B3</f>
        <v>0</v>
      </c>
    </row>
    <row r="4" spans="1:28" x14ac:dyDescent="0.25">
      <c r="A4" s="1" t="s">
        <v>59</v>
      </c>
      <c r="B4" s="38">
        <f>+'Balance Sheet Changes'!E9</f>
        <v>-2595251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>
        <f>-B4</f>
        <v>2595251</v>
      </c>
      <c r="AA4" s="1">
        <f t="shared" si="0"/>
        <v>2595251</v>
      </c>
      <c r="AB4" s="1">
        <f t="shared" si="1"/>
        <v>0</v>
      </c>
    </row>
    <row r="5" spans="1:28" x14ac:dyDescent="0.25">
      <c r="A5" s="1" t="s">
        <v>60</v>
      </c>
      <c r="B5" s="38">
        <f>+'Balance Sheet Changes'!E11</f>
        <v>-809540</v>
      </c>
      <c r="C5" s="1"/>
      <c r="D5" s="1"/>
      <c r="E5" s="1"/>
      <c r="F5" s="1"/>
      <c r="G5" s="1">
        <f>-B5</f>
        <v>809540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f t="shared" si="0"/>
        <v>809540</v>
      </c>
      <c r="AB5" s="1">
        <f t="shared" si="1"/>
        <v>0</v>
      </c>
    </row>
    <row r="6" spans="1:28" x14ac:dyDescent="0.25">
      <c r="A6" s="1" t="s">
        <v>61</v>
      </c>
      <c r="B6" s="38">
        <v>0</v>
      </c>
      <c r="C6" s="1"/>
      <c r="D6" s="1"/>
      <c r="E6" s="1"/>
      <c r="F6" s="1"/>
      <c r="G6" s="1"/>
      <c r="H6" s="1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 t="shared" si="0"/>
        <v>0</v>
      </c>
      <c r="AB6" s="1">
        <f t="shared" si="1"/>
        <v>0</v>
      </c>
    </row>
    <row r="7" spans="1:28" x14ac:dyDescent="0.25">
      <c r="A7" s="1" t="s">
        <v>62</v>
      </c>
      <c r="B7" s="38">
        <v>0</v>
      </c>
      <c r="C7" s="1"/>
      <c r="D7" s="1"/>
      <c r="E7" s="1"/>
      <c r="F7" s="1"/>
      <c r="G7" s="1"/>
      <c r="H7" s="1"/>
      <c r="I7" s="1">
        <f>-B7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 t="shared" si="0"/>
        <v>0</v>
      </c>
      <c r="AB7" s="1">
        <f t="shared" si="1"/>
        <v>0</v>
      </c>
    </row>
    <row r="8" spans="1:28" x14ac:dyDescent="0.25">
      <c r="A8" s="1" t="s">
        <v>63</v>
      </c>
      <c r="B8" s="38">
        <f>+'Balance Sheet Changes'!E12</f>
        <v>20687</v>
      </c>
      <c r="C8" s="1"/>
      <c r="D8" s="1"/>
      <c r="E8" s="1"/>
      <c r="F8" s="1"/>
      <c r="G8" s="1"/>
      <c r="H8" s="1"/>
      <c r="I8" s="1"/>
      <c r="J8" s="1">
        <f>-B8</f>
        <v>-20687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 t="shared" si="0"/>
        <v>-20687</v>
      </c>
      <c r="AB8" s="1">
        <f t="shared" si="1"/>
        <v>0</v>
      </c>
    </row>
    <row r="9" spans="1:28" x14ac:dyDescent="0.25">
      <c r="A9" s="1" t="s">
        <v>64</v>
      </c>
      <c r="B9" s="38">
        <v>0</v>
      </c>
      <c r="C9" s="1"/>
      <c r="D9" s="1"/>
      <c r="E9" s="1"/>
      <c r="F9" s="1"/>
      <c r="G9" s="1"/>
      <c r="H9" s="1"/>
      <c r="I9" s="1"/>
      <c r="J9" s="1"/>
      <c r="K9" s="1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0</v>
      </c>
      <c r="AB9" s="1">
        <f t="shared" si="1"/>
        <v>0</v>
      </c>
    </row>
    <row r="10" spans="1:28" x14ac:dyDescent="0.25">
      <c r="A10" s="1" t="s">
        <v>65</v>
      </c>
      <c r="B10" s="38">
        <v>0</v>
      </c>
      <c r="C10" s="1"/>
      <c r="D10" s="1"/>
      <c r="E10" s="1"/>
      <c r="F10" s="1"/>
      <c r="G10" s="1"/>
      <c r="H10" s="1"/>
      <c r="I10" s="1"/>
      <c r="J10" s="1"/>
      <c r="K10" s="1"/>
      <c r="L10" s="1">
        <f>-B10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f t="shared" si="0"/>
        <v>0</v>
      </c>
      <c r="AB10" s="1">
        <f t="shared" si="1"/>
        <v>0</v>
      </c>
    </row>
    <row r="11" spans="1:28" x14ac:dyDescent="0.25">
      <c r="A11" s="1" t="s">
        <v>66</v>
      </c>
      <c r="B11" s="38">
        <v>0</v>
      </c>
      <c r="C11" s="1"/>
      <c r="D11" s="1"/>
      <c r="E11" s="1"/>
      <c r="F11" s="1"/>
      <c r="G11" s="1"/>
      <c r="H11" s="1"/>
      <c r="I11" s="1"/>
      <c r="J11" s="1"/>
      <c r="K11" s="1"/>
      <c r="L11" s="1">
        <f>-B11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0</v>
      </c>
      <c r="AB11" s="1">
        <f t="shared" si="1"/>
        <v>0</v>
      </c>
    </row>
    <row r="12" spans="1:28" x14ac:dyDescent="0.25">
      <c r="A12" s="1" t="s">
        <v>67</v>
      </c>
      <c r="B12" s="3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0</v>
      </c>
      <c r="AB12" s="1">
        <f t="shared" si="1"/>
        <v>0</v>
      </c>
    </row>
    <row r="13" spans="1:28" x14ac:dyDescent="0.25">
      <c r="A13" s="1" t="s">
        <v>68</v>
      </c>
      <c r="B13" s="38">
        <f>+'Balance Sheet Changes'!E23</f>
        <v>-6167765</v>
      </c>
      <c r="C13" s="1">
        <f>-'Forecasted Income Statements'!G16</f>
        <v>8890479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>-C13-B13</f>
        <v>-2722714</v>
      </c>
      <c r="U13" s="1">
        <v>0</v>
      </c>
      <c r="V13" s="1"/>
      <c r="W13" s="1"/>
      <c r="X13" s="1"/>
      <c r="Y13" s="1"/>
      <c r="Z13" s="1"/>
      <c r="AA13" s="1">
        <f t="shared" si="0"/>
        <v>6167765</v>
      </c>
      <c r="AB13" s="1">
        <f t="shared" si="1"/>
        <v>0</v>
      </c>
    </row>
    <row r="14" spans="1:28" x14ac:dyDescent="0.25">
      <c r="A14" s="1" t="s">
        <v>69</v>
      </c>
      <c r="B14" s="38">
        <f>+'Balance Sheet Changes'!E24</f>
        <v>1500000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>-W14-B14</f>
        <v>-3000000</v>
      </c>
      <c r="W14" s="44">
        <v>1500000</v>
      </c>
      <c r="X14" s="1"/>
      <c r="Y14" s="1"/>
      <c r="Z14" s="1"/>
      <c r="AA14" s="1">
        <f t="shared" si="0"/>
        <v>-1500000</v>
      </c>
      <c r="AB14" s="1">
        <f t="shared" si="1"/>
        <v>0</v>
      </c>
    </row>
    <row r="15" spans="1:28" x14ac:dyDescent="0.25">
      <c r="A15" s="1" t="s">
        <v>70</v>
      </c>
      <c r="B15" s="38">
        <f>+'Balance Sheet Changes'!E29+'Balance Sheet Changes'!E30</f>
        <v>-1363471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>-B15</f>
        <v>1363471</v>
      </c>
      <c r="Y15" s="1">
        <v>0</v>
      </c>
      <c r="Z15" s="1"/>
      <c r="AA15" s="1">
        <f t="shared" si="0"/>
        <v>1363471</v>
      </c>
      <c r="AB15" s="1">
        <f t="shared" si="1"/>
        <v>0</v>
      </c>
    </row>
    <row r="16" spans="1:28" x14ac:dyDescent="0.25">
      <c r="A16" s="1" t="s">
        <v>71</v>
      </c>
      <c r="B16" s="38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 t="shared" si="0"/>
        <v>0</v>
      </c>
      <c r="AB16" s="1">
        <f t="shared" si="1"/>
        <v>0</v>
      </c>
    </row>
    <row r="17" spans="1:28" x14ac:dyDescent="0.25">
      <c r="A17" s="1" t="s">
        <v>72</v>
      </c>
      <c r="B17" s="38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f>-B17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 t="shared" si="0"/>
        <v>0</v>
      </c>
      <c r="AB17" s="1">
        <f t="shared" si="1"/>
        <v>0</v>
      </c>
    </row>
    <row r="18" spans="1:28" x14ac:dyDescent="0.25">
      <c r="A18" s="1" t="s">
        <v>73</v>
      </c>
      <c r="B18" s="38">
        <f>+'Balance Sheet Changes'!E32</f>
        <v>-348706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>-B18</f>
        <v>348706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f t="shared" si="0"/>
        <v>348706</v>
      </c>
      <c r="AB18" s="1">
        <f t="shared" si="1"/>
        <v>0</v>
      </c>
    </row>
    <row r="19" spans="1:28" x14ac:dyDescent="0.25">
      <c r="A19" s="1" t="s">
        <v>74</v>
      </c>
      <c r="B19" s="38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>-B19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f t="shared" si="0"/>
        <v>0</v>
      </c>
      <c r="AB19" s="1">
        <f t="shared" si="1"/>
        <v>0</v>
      </c>
    </row>
    <row r="20" spans="1:28" x14ac:dyDescent="0.25">
      <c r="A20" s="1" t="s">
        <v>75</v>
      </c>
      <c r="B20" s="38">
        <v>0</v>
      </c>
      <c r="C20" s="1"/>
      <c r="D20" s="1"/>
      <c r="E20" s="1"/>
      <c r="F20" s="1"/>
      <c r="G20" s="1"/>
      <c r="H20" s="1"/>
      <c r="I20" s="1">
        <f>-B20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f t="shared" si="0"/>
        <v>0</v>
      </c>
      <c r="AB20" s="1">
        <f t="shared" si="1"/>
        <v>0</v>
      </c>
    </row>
    <row r="21" spans="1:28" x14ac:dyDescent="0.25">
      <c r="A21" s="1" t="s">
        <v>76</v>
      </c>
      <c r="B21" s="38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>-B21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f t="shared" si="0"/>
        <v>0</v>
      </c>
      <c r="AB21" s="1">
        <f t="shared" si="1"/>
        <v>0</v>
      </c>
    </row>
    <row r="22" spans="1:28" x14ac:dyDescent="0.25">
      <c r="A22" s="1" t="s">
        <v>77</v>
      </c>
      <c r="B22" s="38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>-B22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f t="shared" si="0"/>
        <v>0</v>
      </c>
      <c r="AB22" s="1">
        <f t="shared" si="1"/>
        <v>0</v>
      </c>
    </row>
    <row r="23" spans="1:28" x14ac:dyDescent="0.25">
      <c r="A23" s="1" t="s">
        <v>78</v>
      </c>
      <c r="B23" s="38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>-B23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f t="shared" si="0"/>
        <v>0</v>
      </c>
      <c r="AB23" s="1">
        <f t="shared" si="1"/>
        <v>0</v>
      </c>
    </row>
    <row r="24" spans="1:28" x14ac:dyDescent="0.25">
      <c r="A24" s="1" t="s">
        <v>79</v>
      </c>
      <c r="B24" s="38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>-B24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f t="shared" si="0"/>
        <v>0</v>
      </c>
      <c r="AB24" s="1">
        <f t="shared" si="1"/>
        <v>0</v>
      </c>
    </row>
    <row r="25" spans="1:28" x14ac:dyDescent="0.25">
      <c r="A25" s="1" t="s">
        <v>80</v>
      </c>
      <c r="B25" s="38">
        <f>+'Balance Sheet Changes'!E39+'Balance Sheet Changes'!E18</f>
        <v>-124936</v>
      </c>
      <c r="C25" s="1"/>
      <c r="D25" s="1"/>
      <c r="E25" s="1">
        <f>-B25</f>
        <v>124936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f t="shared" si="0"/>
        <v>124936</v>
      </c>
      <c r="AB25" s="1">
        <f t="shared" si="1"/>
        <v>0</v>
      </c>
    </row>
    <row r="26" spans="1:28" x14ac:dyDescent="0.25">
      <c r="A26" s="1" t="s">
        <v>81</v>
      </c>
      <c r="B26" s="38">
        <v>0</v>
      </c>
      <c r="C26" s="1"/>
      <c r="D26" s="1"/>
      <c r="E26" s="1">
        <f>-B26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f t="shared" si="0"/>
        <v>0</v>
      </c>
      <c r="AB26" s="1">
        <f t="shared" si="1"/>
        <v>0</v>
      </c>
    </row>
    <row r="27" spans="1:28" x14ac:dyDescent="0.25">
      <c r="A27" s="1" t="s">
        <v>82</v>
      </c>
      <c r="B27" s="38">
        <f>+'Balance Sheet Changes'!E38</f>
        <v>1750000</v>
      </c>
      <c r="C27" s="1"/>
      <c r="D27" s="1"/>
      <c r="E27" s="1">
        <f>-B27</f>
        <v>-1750000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f t="shared" si="0"/>
        <v>-1750000</v>
      </c>
      <c r="AB27" s="1">
        <f t="shared" si="1"/>
        <v>0</v>
      </c>
    </row>
    <row r="28" spans="1:28" x14ac:dyDescent="0.25">
      <c r="A28" s="1" t="s">
        <v>83</v>
      </c>
      <c r="B28" s="38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>-B28</f>
        <v>0</v>
      </c>
      <c r="R28" s="1"/>
      <c r="S28" s="1"/>
      <c r="T28" s="1"/>
      <c r="U28" s="1"/>
      <c r="V28" s="1"/>
      <c r="W28" s="1"/>
      <c r="X28" s="1"/>
      <c r="Y28" s="1"/>
      <c r="Z28" s="1"/>
      <c r="AA28" s="1">
        <f t="shared" si="0"/>
        <v>0</v>
      </c>
      <c r="AB28" s="1">
        <f t="shared" si="1"/>
        <v>0</v>
      </c>
    </row>
    <row r="29" spans="1:28" x14ac:dyDescent="0.25">
      <c r="A29" s="1"/>
      <c r="B29" s="38">
        <v>0</v>
      </c>
      <c r="C29" s="1">
        <f t="shared" ref="C29:AB29" si="2">SUM(C2:C28)</f>
        <v>8890479</v>
      </c>
      <c r="D29" s="1">
        <f t="shared" si="2"/>
        <v>9903030</v>
      </c>
      <c r="E29" s="1">
        <f t="shared" si="2"/>
        <v>-1625064</v>
      </c>
      <c r="F29" s="1">
        <f t="shared" si="2"/>
        <v>0</v>
      </c>
      <c r="G29" s="1">
        <f t="shared" si="2"/>
        <v>809540</v>
      </c>
      <c r="H29" s="1">
        <f t="shared" si="2"/>
        <v>0</v>
      </c>
      <c r="I29" s="1">
        <f>SUM(I2:I28)</f>
        <v>0</v>
      </c>
      <c r="J29" s="1">
        <f t="shared" si="2"/>
        <v>-20687</v>
      </c>
      <c r="K29" s="1">
        <f t="shared" si="2"/>
        <v>0</v>
      </c>
      <c r="L29" s="1">
        <f t="shared" si="2"/>
        <v>0</v>
      </c>
      <c r="M29" s="1">
        <f t="shared" si="2"/>
        <v>0</v>
      </c>
      <c r="N29" s="1">
        <f t="shared" si="2"/>
        <v>0</v>
      </c>
      <c r="O29" s="1">
        <f t="shared" si="2"/>
        <v>348706</v>
      </c>
      <c r="P29" s="1">
        <f t="shared" si="2"/>
        <v>0</v>
      </c>
      <c r="Q29" s="1">
        <f t="shared" si="2"/>
        <v>0</v>
      </c>
      <c r="R29" s="1">
        <f t="shared" si="2"/>
        <v>-18042012</v>
      </c>
      <c r="S29" s="1">
        <f t="shared" si="2"/>
        <v>0</v>
      </c>
      <c r="T29" s="1">
        <f t="shared" si="2"/>
        <v>-2722714</v>
      </c>
      <c r="U29" s="1">
        <f t="shared" si="2"/>
        <v>0</v>
      </c>
      <c r="V29" s="1">
        <f t="shared" si="2"/>
        <v>-3000000</v>
      </c>
      <c r="W29" s="1">
        <f t="shared" si="2"/>
        <v>1500000</v>
      </c>
      <c r="X29" s="1">
        <f t="shared" si="2"/>
        <v>1363471</v>
      </c>
      <c r="Y29" s="1">
        <f t="shared" si="2"/>
        <v>0</v>
      </c>
      <c r="Z29" s="1">
        <f t="shared" si="2"/>
        <v>2595251</v>
      </c>
      <c r="AA29" s="1">
        <f t="shared" si="2"/>
        <v>0</v>
      </c>
      <c r="AB29" s="1">
        <f t="shared" si="2"/>
        <v>0</v>
      </c>
    </row>
    <row r="30" spans="1:28" x14ac:dyDescent="0.25">
      <c r="A30" s="1" t="s">
        <v>84</v>
      </c>
      <c r="B30" s="47">
        <f>SUM(B2:B29)</f>
        <v>0</v>
      </c>
      <c r="C30" s="1">
        <f>+C29</f>
        <v>8890479</v>
      </c>
      <c r="D30" s="1">
        <f>+D29</f>
        <v>9903030</v>
      </c>
      <c r="E30" s="1">
        <f>+E29</f>
        <v>-1625064</v>
      </c>
      <c r="F30" s="1">
        <f>+F29</f>
        <v>0</v>
      </c>
      <c r="G30" s="44">
        <f>SUM(G29:L29)</f>
        <v>788853</v>
      </c>
      <c r="H30" s="1"/>
      <c r="I30" s="1"/>
      <c r="J30" s="1"/>
      <c r="K30" s="1"/>
      <c r="L30" s="1"/>
      <c r="M30" s="1">
        <f>SUM(M29:Q29)</f>
        <v>348706</v>
      </c>
      <c r="N30" s="1"/>
      <c r="O30" s="1"/>
      <c r="P30" s="1"/>
      <c r="Q30" s="1"/>
      <c r="R30" s="1">
        <f>+R29</f>
        <v>-18042012</v>
      </c>
      <c r="S30" s="1"/>
      <c r="T30" s="1">
        <f t="shared" ref="T30:Y30" si="3">+T29</f>
        <v>-2722714</v>
      </c>
      <c r="U30" s="1">
        <f t="shared" si="3"/>
        <v>0</v>
      </c>
      <c r="V30" s="1">
        <f t="shared" si="3"/>
        <v>-3000000</v>
      </c>
      <c r="W30" s="1">
        <f t="shared" si="3"/>
        <v>1500000</v>
      </c>
      <c r="X30" s="1">
        <f t="shared" si="3"/>
        <v>1363471</v>
      </c>
      <c r="Y30" s="1">
        <f t="shared" si="3"/>
        <v>0</v>
      </c>
      <c r="Z30" s="1">
        <f>SUM(C30:Y30)</f>
        <v>-2595251</v>
      </c>
      <c r="AA30" s="1"/>
      <c r="AB30" s="1"/>
    </row>
    <row r="31" spans="1:28" x14ac:dyDescent="0.25">
      <c r="A31" s="1" t="s">
        <v>85</v>
      </c>
      <c r="B31" s="38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f>SUM(C30:M30)</f>
        <v>18306004</v>
      </c>
      <c r="N31" s="1"/>
      <c r="O31" s="1"/>
      <c r="P31" s="1"/>
      <c r="Q31" s="1"/>
      <c r="R31" s="1">
        <f>+R29</f>
        <v>-18042012</v>
      </c>
      <c r="S31" s="1"/>
      <c r="T31" s="1"/>
      <c r="U31" s="1"/>
      <c r="V31" s="1"/>
      <c r="W31" s="1"/>
      <c r="X31" s="1"/>
      <c r="Y31" s="1">
        <f>SUM(S29:Y29)</f>
        <v>-2859243</v>
      </c>
      <c r="Z31" s="1">
        <f>SUM(C31:Y31)</f>
        <v>-2595251</v>
      </c>
      <c r="AA31" s="1"/>
      <c r="AB31" s="1"/>
    </row>
    <row r="32" spans="1:28" x14ac:dyDescent="0.25">
      <c r="A32" s="1"/>
      <c r="B32" s="3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20" workbookViewId="0">
      <selection activeCell="B30" sqref="B30"/>
    </sheetView>
  </sheetViews>
  <sheetFormatPr defaultRowHeight="15.75" x14ac:dyDescent="0.25"/>
  <cols>
    <col min="1" max="1" width="10.875" customWidth="1"/>
  </cols>
  <sheetData>
    <row r="1" spans="1:28" ht="114.75" x14ac:dyDescent="0.3">
      <c r="A1" s="2" t="s">
        <v>31</v>
      </c>
      <c r="B1" s="2" t="s">
        <v>32</v>
      </c>
      <c r="C1" s="3" t="s">
        <v>7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18</v>
      </c>
      <c r="P1" s="3" t="s">
        <v>44</v>
      </c>
      <c r="Q1" s="3" t="s">
        <v>45</v>
      </c>
      <c r="R1" s="3" t="s">
        <v>46</v>
      </c>
      <c r="S1" s="3" t="s">
        <v>47</v>
      </c>
      <c r="T1" s="3" t="s">
        <v>48</v>
      </c>
      <c r="U1" s="3" t="s">
        <v>49</v>
      </c>
      <c r="V1" s="3" t="s">
        <v>50</v>
      </c>
      <c r="W1" s="3" t="s">
        <v>51</v>
      </c>
      <c r="X1" s="3" t="s">
        <v>52</v>
      </c>
      <c r="Y1" s="3" t="s">
        <v>53</v>
      </c>
      <c r="Z1" s="3" t="s">
        <v>54</v>
      </c>
      <c r="AA1" s="3" t="s">
        <v>55</v>
      </c>
      <c r="AB1" s="3" t="s">
        <v>56</v>
      </c>
    </row>
    <row r="2" spans="1:28" x14ac:dyDescent="0.25">
      <c r="A2" s="1" t="s">
        <v>57</v>
      </c>
      <c r="B2" s="1">
        <f>+'Balance Sheet Changes'!F4</f>
        <v>15562500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-'CapEx Forecast'!B4</f>
        <v>-15962500</v>
      </c>
      <c r="S2" s="1">
        <f>-R2-B2</f>
        <v>400000</v>
      </c>
      <c r="T2" s="1"/>
      <c r="U2" s="1"/>
      <c r="V2" s="1"/>
      <c r="W2" s="1"/>
      <c r="X2" s="1"/>
      <c r="Y2" s="1"/>
      <c r="Z2" s="1"/>
      <c r="AA2" s="1">
        <f>SUM(C2:Z2)</f>
        <v>-15562500</v>
      </c>
      <c r="AB2" s="1">
        <f>+AA2+B2</f>
        <v>0</v>
      </c>
    </row>
    <row r="3" spans="1:28" x14ac:dyDescent="0.25">
      <c r="A3" s="1" t="s">
        <v>58</v>
      </c>
      <c r="B3" s="1">
        <f>+'Balance Sheet Changes'!F5</f>
        <v>-10369905</v>
      </c>
      <c r="C3" s="1"/>
      <c r="D3" s="1">
        <f>+'Forecasted Income Statements'!H8</f>
        <v>10369905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>-(D3+S3+B3)</f>
        <v>400000</v>
      </c>
      <c r="S3" s="1">
        <f>-S2</f>
        <v>-400000</v>
      </c>
      <c r="T3" s="1"/>
      <c r="U3" s="1"/>
      <c r="V3" s="1"/>
      <c r="W3" s="1"/>
      <c r="X3" s="1"/>
      <c r="Y3" s="1"/>
      <c r="Z3" s="1"/>
      <c r="AA3" s="1">
        <f t="shared" ref="AA3:AA28" si="0">SUM(C3:Z3)</f>
        <v>10369905</v>
      </c>
      <c r="AB3" s="1">
        <f t="shared" ref="AB3:AB28" si="1">+AA3+B3</f>
        <v>0</v>
      </c>
    </row>
    <row r="4" spans="1:28" x14ac:dyDescent="0.25">
      <c r="A4" s="1" t="s">
        <v>59</v>
      </c>
      <c r="B4" s="1" t="str">
        <f>+'Balance Sheet Changes'!F9</f>
        <v xml:space="preserve"> -   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>
        <v>0</v>
      </c>
      <c r="AA4" s="1">
        <f t="shared" si="0"/>
        <v>0</v>
      </c>
      <c r="AB4" s="1">
        <v>0</v>
      </c>
    </row>
    <row r="5" spans="1:28" x14ac:dyDescent="0.25">
      <c r="A5" s="1" t="s">
        <v>60</v>
      </c>
      <c r="B5" s="1">
        <f>+'Balance Sheet Changes'!F11</f>
        <v>15624</v>
      </c>
      <c r="C5" s="1"/>
      <c r="D5" s="1"/>
      <c r="E5" s="1"/>
      <c r="F5" s="1"/>
      <c r="G5" s="1">
        <f>-B5</f>
        <v>-15624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f t="shared" si="0"/>
        <v>-15624</v>
      </c>
      <c r="AB5" s="1">
        <f t="shared" si="1"/>
        <v>0</v>
      </c>
    </row>
    <row r="6" spans="1:28" x14ac:dyDescent="0.25">
      <c r="A6" s="1" t="s">
        <v>61</v>
      </c>
      <c r="B6" s="1" t="str">
        <f>+'Balance Sheet Changes'!F13</f>
        <v xml:space="preserve"> -   </v>
      </c>
      <c r="C6" s="1"/>
      <c r="D6" s="1"/>
      <c r="E6" s="1"/>
      <c r="F6" s="1"/>
      <c r="G6" s="1"/>
      <c r="H6" s="1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 t="shared" si="0"/>
        <v>0</v>
      </c>
      <c r="AB6" s="1">
        <v>0</v>
      </c>
    </row>
    <row r="7" spans="1:28" x14ac:dyDescent="0.25">
      <c r="A7" s="1" t="s">
        <v>62</v>
      </c>
      <c r="B7" s="1">
        <v>0</v>
      </c>
      <c r="C7" s="1"/>
      <c r="D7" s="1"/>
      <c r="E7" s="1"/>
      <c r="F7" s="1"/>
      <c r="G7" s="1"/>
      <c r="H7" s="1"/>
      <c r="I7" s="1">
        <f>-B7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 t="shared" si="0"/>
        <v>0</v>
      </c>
      <c r="AB7" s="1">
        <f t="shared" si="1"/>
        <v>0</v>
      </c>
    </row>
    <row r="8" spans="1:28" x14ac:dyDescent="0.25">
      <c r="A8" s="1" t="s">
        <v>63</v>
      </c>
      <c r="B8" s="1">
        <f>+'Balance Sheet Changes'!F12</f>
        <v>21307</v>
      </c>
      <c r="C8" s="1"/>
      <c r="D8" s="1"/>
      <c r="E8" s="1"/>
      <c r="F8" s="1"/>
      <c r="G8" s="1"/>
      <c r="H8" s="1"/>
      <c r="I8" s="1"/>
      <c r="J8" s="1">
        <f>-B8</f>
        <v>-21307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 t="shared" si="0"/>
        <v>-21307</v>
      </c>
      <c r="AB8" s="1">
        <f t="shared" si="1"/>
        <v>0</v>
      </c>
    </row>
    <row r="9" spans="1:28" x14ac:dyDescent="0.25">
      <c r="A9" s="1" t="s">
        <v>64</v>
      </c>
      <c r="B9" s="1" t="str">
        <f>+'Balance Sheet Changes'!F14</f>
        <v xml:space="preserve"> -   </v>
      </c>
      <c r="C9" s="1"/>
      <c r="D9" s="1"/>
      <c r="E9" s="1"/>
      <c r="F9" s="1"/>
      <c r="G9" s="1"/>
      <c r="H9" s="1"/>
      <c r="I9" s="1"/>
      <c r="J9" s="1"/>
      <c r="K9" s="1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0</v>
      </c>
      <c r="AB9" s="1">
        <v>0</v>
      </c>
    </row>
    <row r="10" spans="1:28" x14ac:dyDescent="0.25">
      <c r="A10" s="1" t="s">
        <v>65</v>
      </c>
      <c r="B10" s="1">
        <v>0</v>
      </c>
      <c r="C10" s="1"/>
      <c r="D10" s="1"/>
      <c r="E10" s="1"/>
      <c r="F10" s="1"/>
      <c r="G10" s="1"/>
      <c r="H10" s="1"/>
      <c r="I10" s="1"/>
      <c r="J10" s="1"/>
      <c r="K10" s="1"/>
      <c r="L10" s="1">
        <f>-B10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f t="shared" si="0"/>
        <v>0</v>
      </c>
      <c r="AB10" s="1">
        <f t="shared" si="1"/>
        <v>0</v>
      </c>
    </row>
    <row r="11" spans="1:28" x14ac:dyDescent="0.25">
      <c r="A11" s="1" t="s">
        <v>66</v>
      </c>
      <c r="B11" s="1">
        <v>0</v>
      </c>
      <c r="C11" s="1"/>
      <c r="D11" s="1"/>
      <c r="E11" s="1"/>
      <c r="F11" s="1"/>
      <c r="G11" s="1"/>
      <c r="H11" s="1"/>
      <c r="I11" s="1"/>
      <c r="J11" s="1"/>
      <c r="K11" s="1"/>
      <c r="L11" s="1">
        <f>-B11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0</v>
      </c>
      <c r="AB11" s="1">
        <f t="shared" si="1"/>
        <v>0</v>
      </c>
    </row>
    <row r="12" spans="1:28" x14ac:dyDescent="0.25">
      <c r="A12" s="1" t="s">
        <v>67</v>
      </c>
      <c r="B12" s="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0</v>
      </c>
      <c r="AB12" s="1">
        <f t="shared" si="1"/>
        <v>0</v>
      </c>
    </row>
    <row r="13" spans="1:28" x14ac:dyDescent="0.25">
      <c r="A13" s="1" t="s">
        <v>68</v>
      </c>
      <c r="B13" s="1">
        <f>+'Balance Sheet Changes'!F23</f>
        <v>-5550990</v>
      </c>
      <c r="C13" s="1">
        <f>-'Forecasted Income Statements'!H16</f>
        <v>7790396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>-C13-B13</f>
        <v>-2239406</v>
      </c>
      <c r="U13" s="1">
        <v>0</v>
      </c>
      <c r="V13" s="1"/>
      <c r="W13" s="1"/>
      <c r="X13" s="1"/>
      <c r="Y13" s="1"/>
      <c r="Z13" s="1"/>
      <c r="AA13" s="1">
        <f t="shared" si="0"/>
        <v>5550990</v>
      </c>
      <c r="AB13" s="1">
        <f t="shared" si="1"/>
        <v>0</v>
      </c>
    </row>
    <row r="14" spans="1:28" x14ac:dyDescent="0.25">
      <c r="A14" s="1" t="s">
        <v>69</v>
      </c>
      <c r="B14" s="1">
        <f>+'Balance Sheet Changes'!F24</f>
        <v>1500000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>-W14-B14</f>
        <v>-3000000</v>
      </c>
      <c r="W14" s="1">
        <v>1500000</v>
      </c>
      <c r="X14" s="1"/>
      <c r="Y14" s="1"/>
      <c r="Z14" s="1"/>
      <c r="AA14" s="1">
        <f t="shared" si="0"/>
        <v>-1500000</v>
      </c>
      <c r="AB14" s="1">
        <f t="shared" si="1"/>
        <v>0</v>
      </c>
    </row>
    <row r="15" spans="1:28" x14ac:dyDescent="0.25">
      <c r="A15" s="1" t="s">
        <v>70</v>
      </c>
      <c r="B15" s="1">
        <f>+'Balance Sheet Changes'!F29</f>
        <v>-1959384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>-B15</f>
        <v>1959384</v>
      </c>
      <c r="Y15" s="1">
        <v>0</v>
      </c>
      <c r="Z15" s="1"/>
      <c r="AA15" s="1">
        <f t="shared" si="0"/>
        <v>1959384</v>
      </c>
      <c r="AB15" s="1">
        <f t="shared" si="1"/>
        <v>0</v>
      </c>
    </row>
    <row r="16" spans="1:28" x14ac:dyDescent="0.25">
      <c r="A16" s="1" t="s">
        <v>71</v>
      </c>
      <c r="B16" s="1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 t="shared" si="0"/>
        <v>0</v>
      </c>
      <c r="AB16" s="1">
        <f t="shared" si="1"/>
        <v>0</v>
      </c>
    </row>
    <row r="17" spans="1:28" x14ac:dyDescent="0.25">
      <c r="A17" s="1" t="s">
        <v>72</v>
      </c>
      <c r="B17" s="1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f>-B17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 t="shared" si="0"/>
        <v>0</v>
      </c>
      <c r="AB17" s="1">
        <f t="shared" si="1"/>
        <v>0</v>
      </c>
    </row>
    <row r="18" spans="1:28" x14ac:dyDescent="0.25">
      <c r="A18" s="1" t="s">
        <v>73</v>
      </c>
      <c r="B18" s="1">
        <f>+'Balance Sheet Changes'!F32</f>
        <v>-211499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>-B18</f>
        <v>211499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f t="shared" si="0"/>
        <v>211499</v>
      </c>
      <c r="AB18" s="1">
        <f t="shared" si="1"/>
        <v>0</v>
      </c>
    </row>
    <row r="19" spans="1:28" x14ac:dyDescent="0.25">
      <c r="A19" s="1" t="s">
        <v>74</v>
      </c>
      <c r="B19" s="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>-B19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f t="shared" si="0"/>
        <v>0</v>
      </c>
      <c r="AB19" s="1">
        <f t="shared" si="1"/>
        <v>0</v>
      </c>
    </row>
    <row r="20" spans="1:28" x14ac:dyDescent="0.25">
      <c r="A20" s="1" t="s">
        <v>75</v>
      </c>
      <c r="B20" s="1">
        <v>0</v>
      </c>
      <c r="C20" s="1"/>
      <c r="D20" s="1"/>
      <c r="E20" s="1"/>
      <c r="F20" s="1"/>
      <c r="G20" s="1"/>
      <c r="H20" s="1"/>
      <c r="I20" s="1">
        <f>-B20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f t="shared" si="0"/>
        <v>0</v>
      </c>
      <c r="AB20" s="1">
        <f t="shared" si="1"/>
        <v>0</v>
      </c>
    </row>
    <row r="21" spans="1:28" x14ac:dyDescent="0.25">
      <c r="A21" s="1" t="s">
        <v>76</v>
      </c>
      <c r="B21" s="1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>-B21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f t="shared" si="0"/>
        <v>0</v>
      </c>
      <c r="AB21" s="1">
        <f t="shared" si="1"/>
        <v>0</v>
      </c>
    </row>
    <row r="22" spans="1:28" x14ac:dyDescent="0.25">
      <c r="A22" s="1" t="s">
        <v>77</v>
      </c>
      <c r="B22" s="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>-B22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f t="shared" si="0"/>
        <v>0</v>
      </c>
      <c r="AB22" s="1">
        <f t="shared" si="1"/>
        <v>0</v>
      </c>
    </row>
    <row r="23" spans="1:28" x14ac:dyDescent="0.25">
      <c r="A23" s="1" t="s">
        <v>78</v>
      </c>
      <c r="B23" s="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>-B23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f t="shared" si="0"/>
        <v>0</v>
      </c>
      <c r="AB23" s="1">
        <f t="shared" si="1"/>
        <v>0</v>
      </c>
    </row>
    <row r="24" spans="1:28" x14ac:dyDescent="0.25">
      <c r="A24" s="1" t="s">
        <v>79</v>
      </c>
      <c r="B24" s="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>-B24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f t="shared" si="0"/>
        <v>0</v>
      </c>
      <c r="AB24" s="1">
        <f t="shared" si="1"/>
        <v>0</v>
      </c>
    </row>
    <row r="25" spans="1:28" x14ac:dyDescent="0.25">
      <c r="A25" s="1" t="s">
        <v>80</v>
      </c>
      <c r="B25" s="1">
        <f>+'Balance Sheet Changes'!F39+'Balance Sheet Changes'!F18</f>
        <v>-757653</v>
      </c>
      <c r="C25" s="1"/>
      <c r="D25" s="1"/>
      <c r="E25" s="1">
        <f>-B25</f>
        <v>757653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f t="shared" si="0"/>
        <v>757653</v>
      </c>
      <c r="AB25" s="1">
        <f t="shared" si="1"/>
        <v>0</v>
      </c>
    </row>
    <row r="26" spans="1:28" x14ac:dyDescent="0.25">
      <c r="A26" s="1" t="s">
        <v>81</v>
      </c>
      <c r="B26" s="1">
        <v>0</v>
      </c>
      <c r="C26" s="1"/>
      <c r="D26" s="1"/>
      <c r="E26" s="1">
        <f>-B26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f t="shared" si="0"/>
        <v>0</v>
      </c>
      <c r="AB26" s="1">
        <f t="shared" si="1"/>
        <v>0</v>
      </c>
    </row>
    <row r="27" spans="1:28" x14ac:dyDescent="0.25">
      <c r="A27" s="1" t="s">
        <v>82</v>
      </c>
      <c r="B27" s="1">
        <f>+'Balance Sheet Changes'!F38</f>
        <v>1750000</v>
      </c>
      <c r="C27" s="1"/>
      <c r="D27" s="1"/>
      <c r="E27" s="1">
        <f>-B27</f>
        <v>-1750000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f t="shared" si="0"/>
        <v>-1750000</v>
      </c>
      <c r="AB27" s="1">
        <f t="shared" si="1"/>
        <v>0</v>
      </c>
    </row>
    <row r="28" spans="1:28" x14ac:dyDescent="0.25">
      <c r="A28" s="1" t="s">
        <v>83</v>
      </c>
      <c r="B28" s="1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>-B28</f>
        <v>0</v>
      </c>
      <c r="R28" s="1"/>
      <c r="S28" s="1"/>
      <c r="T28" s="1"/>
      <c r="U28" s="1"/>
      <c r="V28" s="1"/>
      <c r="W28" s="1"/>
      <c r="X28" s="1"/>
      <c r="Y28" s="1"/>
      <c r="Z28" s="1"/>
      <c r="AA28" s="1">
        <f t="shared" si="0"/>
        <v>0</v>
      </c>
      <c r="AB28" s="1">
        <f t="shared" si="1"/>
        <v>0</v>
      </c>
    </row>
    <row r="29" spans="1:28" x14ac:dyDescent="0.25">
      <c r="A29" s="1"/>
      <c r="B29" s="1">
        <v>0</v>
      </c>
      <c r="C29" s="1">
        <f t="shared" ref="C29:AB29" si="2">SUM(C2:C28)</f>
        <v>7790396</v>
      </c>
      <c r="D29" s="1">
        <f t="shared" si="2"/>
        <v>10369905</v>
      </c>
      <c r="E29" s="1">
        <f t="shared" si="2"/>
        <v>-992347</v>
      </c>
      <c r="F29" s="1">
        <f t="shared" si="2"/>
        <v>0</v>
      </c>
      <c r="G29" s="1">
        <f t="shared" si="2"/>
        <v>-15624</v>
      </c>
      <c r="H29" s="1">
        <f t="shared" si="2"/>
        <v>0</v>
      </c>
      <c r="I29" s="1">
        <f>SUM(I2:I28)</f>
        <v>0</v>
      </c>
      <c r="J29" s="1">
        <f t="shared" si="2"/>
        <v>-21307</v>
      </c>
      <c r="K29" s="1">
        <f t="shared" si="2"/>
        <v>0</v>
      </c>
      <c r="L29" s="1">
        <f t="shared" si="2"/>
        <v>0</v>
      </c>
      <c r="M29" s="1">
        <f t="shared" si="2"/>
        <v>0</v>
      </c>
      <c r="N29" s="1">
        <f t="shared" si="2"/>
        <v>0</v>
      </c>
      <c r="O29" s="1">
        <f t="shared" si="2"/>
        <v>211499</v>
      </c>
      <c r="P29" s="1">
        <f t="shared" si="2"/>
        <v>0</v>
      </c>
      <c r="Q29" s="1">
        <f t="shared" si="2"/>
        <v>0</v>
      </c>
      <c r="R29" s="1">
        <f t="shared" si="2"/>
        <v>-15562500</v>
      </c>
      <c r="S29" s="1">
        <f t="shared" si="2"/>
        <v>0</v>
      </c>
      <c r="T29" s="1">
        <f t="shared" si="2"/>
        <v>-2239406</v>
      </c>
      <c r="U29" s="1">
        <f t="shared" si="2"/>
        <v>0</v>
      </c>
      <c r="V29" s="1">
        <f t="shared" si="2"/>
        <v>-3000000</v>
      </c>
      <c r="W29" s="1">
        <f t="shared" si="2"/>
        <v>1500000</v>
      </c>
      <c r="X29" s="1">
        <f t="shared" si="2"/>
        <v>1959384</v>
      </c>
      <c r="Y29" s="1">
        <f t="shared" si="2"/>
        <v>0</v>
      </c>
      <c r="Z29" s="1">
        <f t="shared" si="2"/>
        <v>0</v>
      </c>
      <c r="AA29" s="1">
        <f t="shared" si="2"/>
        <v>0</v>
      </c>
      <c r="AB29" s="1">
        <f t="shared" si="2"/>
        <v>0</v>
      </c>
    </row>
    <row r="30" spans="1:28" x14ac:dyDescent="0.25">
      <c r="A30" s="1" t="s">
        <v>84</v>
      </c>
      <c r="B30" s="44">
        <f>SUM(B2:B29)</f>
        <v>0</v>
      </c>
      <c r="C30" s="1">
        <f>+C29</f>
        <v>7790396</v>
      </c>
      <c r="D30" s="1">
        <f>+D29</f>
        <v>10369905</v>
      </c>
      <c r="E30" s="1">
        <f>+E29</f>
        <v>-992347</v>
      </c>
      <c r="F30" s="1">
        <f>+F29</f>
        <v>0</v>
      </c>
      <c r="G30" s="1">
        <f>SUM(G29:L29)</f>
        <v>-36931</v>
      </c>
      <c r="H30" s="1"/>
      <c r="I30" s="1"/>
      <c r="J30" s="1"/>
      <c r="K30" s="1"/>
      <c r="L30" s="1"/>
      <c r="M30" s="1">
        <f>SUM(M29:Q29)</f>
        <v>211499</v>
      </c>
      <c r="N30" s="1"/>
      <c r="O30" s="1"/>
      <c r="P30" s="1"/>
      <c r="Q30" s="1"/>
      <c r="R30" s="1">
        <f>+R29</f>
        <v>-15562500</v>
      </c>
      <c r="S30" s="1"/>
      <c r="T30" s="1">
        <f t="shared" ref="T30:Y30" si="3">+T29</f>
        <v>-2239406</v>
      </c>
      <c r="U30" s="1">
        <f t="shared" si="3"/>
        <v>0</v>
      </c>
      <c r="V30" s="1">
        <f t="shared" si="3"/>
        <v>-3000000</v>
      </c>
      <c r="W30" s="1">
        <f t="shared" si="3"/>
        <v>1500000</v>
      </c>
      <c r="X30" s="1">
        <f t="shared" si="3"/>
        <v>1959384</v>
      </c>
      <c r="Y30" s="1">
        <f t="shared" si="3"/>
        <v>0</v>
      </c>
      <c r="Z30" s="1">
        <f>SUM(C30:Y30)</f>
        <v>0</v>
      </c>
      <c r="AA30" s="1"/>
      <c r="AB30" s="1"/>
    </row>
    <row r="31" spans="1:28" x14ac:dyDescent="0.25">
      <c r="A31" s="1" t="s">
        <v>85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f>SUM(C30:M30)</f>
        <v>17342522</v>
      </c>
      <c r="N31" s="1"/>
      <c r="O31" s="1"/>
      <c r="P31" s="1"/>
      <c r="Q31" s="1"/>
      <c r="R31" s="1">
        <f>+R29</f>
        <v>-15562500</v>
      </c>
      <c r="S31" s="1"/>
      <c r="T31" s="1"/>
      <c r="U31" s="1"/>
      <c r="V31" s="1"/>
      <c r="W31" s="1"/>
      <c r="X31" s="1"/>
      <c r="Y31" s="1">
        <f>SUM(S29:Y29)</f>
        <v>-1780022</v>
      </c>
      <c r="Z31" s="1">
        <f>SUM(C31:Y31)</f>
        <v>0</v>
      </c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19" workbookViewId="0">
      <selection activeCell="B30" sqref="B30"/>
    </sheetView>
  </sheetViews>
  <sheetFormatPr defaultRowHeight="15.75" x14ac:dyDescent="0.25"/>
  <cols>
    <col min="1" max="1" width="11.125" customWidth="1"/>
  </cols>
  <sheetData>
    <row r="1" spans="1:28" ht="114.75" x14ac:dyDescent="0.3">
      <c r="A1" s="2" t="s">
        <v>31</v>
      </c>
      <c r="B1" s="2" t="s">
        <v>32</v>
      </c>
      <c r="C1" s="3" t="s">
        <v>7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18</v>
      </c>
      <c r="P1" s="3" t="s">
        <v>44</v>
      </c>
      <c r="Q1" s="3" t="s">
        <v>45</v>
      </c>
      <c r="R1" s="3" t="s">
        <v>46</v>
      </c>
      <c r="S1" s="3" t="s">
        <v>47</v>
      </c>
      <c r="T1" s="3" t="s">
        <v>48</v>
      </c>
      <c r="U1" s="3" t="s">
        <v>49</v>
      </c>
      <c r="V1" s="3" t="s">
        <v>50</v>
      </c>
      <c r="W1" s="3" t="s">
        <v>51</v>
      </c>
      <c r="X1" s="3" t="s">
        <v>52</v>
      </c>
      <c r="Y1" s="3" t="s">
        <v>53</v>
      </c>
      <c r="Z1" s="3" t="s">
        <v>54</v>
      </c>
      <c r="AA1" s="3" t="s">
        <v>55</v>
      </c>
      <c r="AB1" s="3" t="s">
        <v>56</v>
      </c>
    </row>
    <row r="2" spans="1:28" x14ac:dyDescent="0.25">
      <c r="A2" s="1" t="s">
        <v>57</v>
      </c>
      <c r="B2" s="1">
        <f>+'Balance Sheet Changes'!G4</f>
        <v>14125400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-'CapEx Forecast'!B5</f>
        <v>-14525400</v>
      </c>
      <c r="S2" s="1">
        <f>-R2-B2</f>
        <v>400000</v>
      </c>
      <c r="T2" s="1"/>
      <c r="U2" s="1"/>
      <c r="V2" s="1"/>
      <c r="W2" s="1"/>
      <c r="X2" s="1"/>
      <c r="Y2" s="1"/>
      <c r="Z2" s="1"/>
      <c r="AA2" s="1">
        <f>SUM(C2:Z2)</f>
        <v>-14125400</v>
      </c>
      <c r="AB2" s="1">
        <f>+AA2+B2</f>
        <v>0</v>
      </c>
    </row>
    <row r="3" spans="1:28" x14ac:dyDescent="0.25">
      <c r="A3" s="1" t="s">
        <v>58</v>
      </c>
      <c r="B3" s="1">
        <f>+'Balance Sheet Changes'!G5</f>
        <v>-10793667</v>
      </c>
      <c r="C3" s="1"/>
      <c r="D3" s="1">
        <f>+'Forecasted Income Statements'!I8</f>
        <v>10793667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>-(D3+S3+B3)</f>
        <v>400000</v>
      </c>
      <c r="S3" s="1">
        <f>-S2</f>
        <v>-400000</v>
      </c>
      <c r="T3" s="1"/>
      <c r="U3" s="1"/>
      <c r="V3" s="1"/>
      <c r="W3" s="1"/>
      <c r="X3" s="1"/>
      <c r="Y3" s="1"/>
      <c r="Z3" s="1"/>
      <c r="AA3" s="1">
        <f t="shared" ref="AA3:AA28" si="0">SUM(C3:Z3)</f>
        <v>10793667</v>
      </c>
      <c r="AB3" s="1">
        <f t="shared" ref="AB3:AB28" si="1">+AA3+B3</f>
        <v>0</v>
      </c>
    </row>
    <row r="4" spans="1:28" x14ac:dyDescent="0.25">
      <c r="A4" s="1" t="s">
        <v>59</v>
      </c>
      <c r="B4" s="1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>
        <v>0</v>
      </c>
      <c r="AA4" s="1">
        <v>0</v>
      </c>
      <c r="AB4" s="1">
        <f t="shared" si="1"/>
        <v>0</v>
      </c>
    </row>
    <row r="5" spans="1:28" x14ac:dyDescent="0.25">
      <c r="A5" s="1" t="s">
        <v>60</v>
      </c>
      <c r="B5" s="1">
        <f>+'Balance Sheet Changes'!G11</f>
        <v>16093</v>
      </c>
      <c r="C5" s="1"/>
      <c r="D5" s="1"/>
      <c r="E5" s="1"/>
      <c r="F5" s="1"/>
      <c r="G5" s="1">
        <f>-B5</f>
        <v>-16093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f t="shared" si="0"/>
        <v>-16093</v>
      </c>
      <c r="AB5" s="1">
        <f t="shared" si="1"/>
        <v>0</v>
      </c>
    </row>
    <row r="6" spans="1:28" x14ac:dyDescent="0.25">
      <c r="A6" s="1" t="s">
        <v>61</v>
      </c>
      <c r="B6" s="1">
        <v>0</v>
      </c>
      <c r="C6" s="1"/>
      <c r="D6" s="1"/>
      <c r="E6" s="1"/>
      <c r="F6" s="1"/>
      <c r="G6" s="1"/>
      <c r="H6" s="1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 t="shared" si="0"/>
        <v>0</v>
      </c>
      <c r="AB6" s="1">
        <f t="shared" si="1"/>
        <v>0</v>
      </c>
    </row>
    <row r="7" spans="1:28" x14ac:dyDescent="0.25">
      <c r="A7" s="1" t="s">
        <v>62</v>
      </c>
      <c r="B7" s="1">
        <v>0</v>
      </c>
      <c r="C7" s="1"/>
      <c r="D7" s="1"/>
      <c r="E7" s="1"/>
      <c r="F7" s="1"/>
      <c r="G7" s="1"/>
      <c r="H7" s="1"/>
      <c r="I7" s="1">
        <f>-B7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 t="shared" si="0"/>
        <v>0</v>
      </c>
      <c r="AB7" s="1">
        <f t="shared" si="1"/>
        <v>0</v>
      </c>
    </row>
    <row r="8" spans="1:28" x14ac:dyDescent="0.25">
      <c r="A8" s="1" t="s">
        <v>63</v>
      </c>
      <c r="B8" s="1">
        <f>+'Balance Sheet Changes'!G12</f>
        <v>21947</v>
      </c>
      <c r="C8" s="1"/>
      <c r="D8" s="1"/>
      <c r="E8" s="1"/>
      <c r="F8" s="1"/>
      <c r="G8" s="1"/>
      <c r="H8" s="1"/>
      <c r="I8" s="1"/>
      <c r="J8" s="1">
        <f>-B8</f>
        <v>-21947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 t="shared" si="0"/>
        <v>-21947</v>
      </c>
      <c r="AB8" s="1">
        <f t="shared" si="1"/>
        <v>0</v>
      </c>
    </row>
    <row r="9" spans="1:28" x14ac:dyDescent="0.25">
      <c r="A9" s="1" t="s">
        <v>64</v>
      </c>
      <c r="B9" s="1">
        <v>0</v>
      </c>
      <c r="C9" s="1"/>
      <c r="D9" s="1"/>
      <c r="E9" s="1"/>
      <c r="F9" s="1"/>
      <c r="G9" s="1"/>
      <c r="H9" s="1"/>
      <c r="I9" s="1"/>
      <c r="J9" s="1"/>
      <c r="K9" s="1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0</v>
      </c>
      <c r="AB9" s="1">
        <f t="shared" si="1"/>
        <v>0</v>
      </c>
    </row>
    <row r="10" spans="1:28" x14ac:dyDescent="0.25">
      <c r="A10" s="1" t="s">
        <v>65</v>
      </c>
      <c r="B10" s="1">
        <v>0</v>
      </c>
      <c r="C10" s="1"/>
      <c r="D10" s="1"/>
      <c r="E10" s="1"/>
      <c r="F10" s="1"/>
      <c r="G10" s="1"/>
      <c r="H10" s="1"/>
      <c r="I10" s="1"/>
      <c r="J10" s="1"/>
      <c r="K10" s="1"/>
      <c r="L10" s="1">
        <f>-B10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f t="shared" si="0"/>
        <v>0</v>
      </c>
      <c r="AB10" s="1">
        <f t="shared" si="1"/>
        <v>0</v>
      </c>
    </row>
    <row r="11" spans="1:28" x14ac:dyDescent="0.25">
      <c r="A11" s="1" t="s">
        <v>66</v>
      </c>
      <c r="B11" s="1">
        <v>0</v>
      </c>
      <c r="C11" s="1"/>
      <c r="D11" s="1"/>
      <c r="E11" s="1"/>
      <c r="F11" s="1"/>
      <c r="G11" s="1"/>
      <c r="H11" s="1"/>
      <c r="I11" s="1"/>
      <c r="J11" s="1"/>
      <c r="K11" s="1"/>
      <c r="L11" s="1">
        <f>-B11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0</v>
      </c>
      <c r="AB11" s="1">
        <f t="shared" si="1"/>
        <v>0</v>
      </c>
    </row>
    <row r="12" spans="1:28" x14ac:dyDescent="0.25">
      <c r="A12" s="1" t="s">
        <v>67</v>
      </c>
      <c r="B12" s="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0</v>
      </c>
      <c r="AB12" s="1">
        <f t="shared" si="1"/>
        <v>0</v>
      </c>
    </row>
    <row r="13" spans="1:28" x14ac:dyDescent="0.25">
      <c r="A13" s="1" t="s">
        <v>68</v>
      </c>
      <c r="B13" s="1">
        <f>+'Balance Sheet Changes'!G23</f>
        <v>-4934212</v>
      </c>
      <c r="C13" s="1">
        <f>-'Forecasted Income Statements'!I16</f>
        <v>7071620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>-C13-B13</f>
        <v>-2137408</v>
      </c>
      <c r="U13" s="1">
        <v>0</v>
      </c>
      <c r="V13" s="1"/>
      <c r="W13" s="1"/>
      <c r="X13" s="1"/>
      <c r="Y13" s="1"/>
      <c r="Z13" s="1"/>
      <c r="AA13" s="1">
        <f t="shared" si="0"/>
        <v>4934212</v>
      </c>
      <c r="AB13" s="1">
        <f t="shared" si="1"/>
        <v>0</v>
      </c>
    </row>
    <row r="14" spans="1:28" x14ac:dyDescent="0.25">
      <c r="A14" s="1" t="s">
        <v>69</v>
      </c>
      <c r="B14" s="1">
        <f>+'Balance Sheet Changes'!G24</f>
        <v>1500000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>-W14-B14</f>
        <v>-3000000</v>
      </c>
      <c r="W14" s="1">
        <v>1500000</v>
      </c>
      <c r="X14" s="1"/>
      <c r="Y14" s="1"/>
      <c r="Z14" s="1"/>
      <c r="AA14" s="1">
        <f t="shared" si="0"/>
        <v>-1500000</v>
      </c>
      <c r="AB14" s="1">
        <f t="shared" si="1"/>
        <v>0</v>
      </c>
    </row>
    <row r="15" spans="1:28" x14ac:dyDescent="0.25">
      <c r="A15" s="1" t="s">
        <v>70</v>
      </c>
      <c r="B15" s="1">
        <f>+'Balance Sheet Changes'!G29</f>
        <v>-703298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>-B15</f>
        <v>703298</v>
      </c>
      <c r="Y15" s="1">
        <v>0</v>
      </c>
      <c r="Z15" s="1"/>
      <c r="AA15" s="1">
        <f t="shared" si="0"/>
        <v>703298</v>
      </c>
      <c r="AB15" s="1">
        <f t="shared" si="1"/>
        <v>0</v>
      </c>
    </row>
    <row r="16" spans="1:28" x14ac:dyDescent="0.25">
      <c r="A16" s="1" t="s">
        <v>71</v>
      </c>
      <c r="B16" s="1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 t="shared" si="0"/>
        <v>0</v>
      </c>
      <c r="AB16" s="1">
        <f t="shared" si="1"/>
        <v>0</v>
      </c>
    </row>
    <row r="17" spans="1:28" x14ac:dyDescent="0.25">
      <c r="A17" s="1" t="s">
        <v>72</v>
      </c>
      <c r="B17" s="1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f>-B17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 t="shared" si="0"/>
        <v>0</v>
      </c>
      <c r="AB17" s="1">
        <f t="shared" si="1"/>
        <v>0</v>
      </c>
    </row>
    <row r="18" spans="1:28" x14ac:dyDescent="0.25">
      <c r="A18" s="1" t="s">
        <v>73</v>
      </c>
      <c r="B18" s="1">
        <f>+'Balance Sheet Changes'!G32</f>
        <v>-200807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>-B18</f>
        <v>200807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f t="shared" si="0"/>
        <v>200807</v>
      </c>
      <c r="AB18" s="1">
        <f t="shared" si="1"/>
        <v>0</v>
      </c>
    </row>
    <row r="19" spans="1:28" x14ac:dyDescent="0.25">
      <c r="A19" s="1" t="s">
        <v>74</v>
      </c>
      <c r="B19" s="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>-B19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f t="shared" si="0"/>
        <v>0</v>
      </c>
      <c r="AB19" s="1">
        <f t="shared" si="1"/>
        <v>0</v>
      </c>
    </row>
    <row r="20" spans="1:28" x14ac:dyDescent="0.25">
      <c r="A20" s="1" t="s">
        <v>75</v>
      </c>
      <c r="B20" s="1">
        <v>0</v>
      </c>
      <c r="C20" s="1"/>
      <c r="D20" s="1"/>
      <c r="E20" s="1"/>
      <c r="F20" s="1"/>
      <c r="G20" s="1"/>
      <c r="H20" s="1"/>
      <c r="I20" s="1">
        <f>-B20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f t="shared" si="0"/>
        <v>0</v>
      </c>
      <c r="AB20" s="1">
        <f t="shared" si="1"/>
        <v>0</v>
      </c>
    </row>
    <row r="21" spans="1:28" x14ac:dyDescent="0.25">
      <c r="A21" s="1" t="s">
        <v>76</v>
      </c>
      <c r="B21" s="1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>-B21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f t="shared" si="0"/>
        <v>0</v>
      </c>
      <c r="AB21" s="1">
        <f t="shared" si="1"/>
        <v>0</v>
      </c>
    </row>
    <row r="22" spans="1:28" x14ac:dyDescent="0.25">
      <c r="A22" s="1" t="s">
        <v>77</v>
      </c>
      <c r="B22" s="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>-B22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f t="shared" si="0"/>
        <v>0</v>
      </c>
      <c r="AB22" s="1">
        <f t="shared" si="1"/>
        <v>0</v>
      </c>
    </row>
    <row r="23" spans="1:28" x14ac:dyDescent="0.25">
      <c r="A23" s="1" t="s">
        <v>78</v>
      </c>
      <c r="B23" s="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>-B23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f t="shared" si="0"/>
        <v>0</v>
      </c>
      <c r="AB23" s="1">
        <f t="shared" si="1"/>
        <v>0</v>
      </c>
    </row>
    <row r="24" spans="1:28" x14ac:dyDescent="0.25">
      <c r="A24" s="1" t="s">
        <v>79</v>
      </c>
      <c r="B24" s="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>-B24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f t="shared" si="0"/>
        <v>0</v>
      </c>
      <c r="AB24" s="1">
        <f t="shared" si="1"/>
        <v>0</v>
      </c>
    </row>
    <row r="25" spans="1:28" x14ac:dyDescent="0.25">
      <c r="A25" s="1" t="s">
        <v>80</v>
      </c>
      <c r="B25" s="1">
        <f>+'Balance Sheet Changes'!G39+'Balance Sheet Changes'!G18</f>
        <v>-781455</v>
      </c>
      <c r="C25" s="1"/>
      <c r="D25" s="1"/>
      <c r="E25" s="1">
        <f>-B25</f>
        <v>781455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f t="shared" si="0"/>
        <v>781455</v>
      </c>
      <c r="AB25" s="1">
        <f t="shared" si="1"/>
        <v>0</v>
      </c>
    </row>
    <row r="26" spans="1:28" x14ac:dyDescent="0.25">
      <c r="A26" s="1" t="s">
        <v>81</v>
      </c>
      <c r="B26" s="1">
        <v>0</v>
      </c>
      <c r="C26" s="1"/>
      <c r="D26" s="1"/>
      <c r="E26" s="1">
        <f>-B26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f t="shared" si="0"/>
        <v>0</v>
      </c>
      <c r="AB26" s="1">
        <f t="shared" si="1"/>
        <v>0</v>
      </c>
    </row>
    <row r="27" spans="1:28" x14ac:dyDescent="0.25">
      <c r="A27" s="1" t="s">
        <v>82</v>
      </c>
      <c r="B27" s="1">
        <f>+'Balance Sheet Changes'!G38</f>
        <v>1750000</v>
      </c>
      <c r="C27" s="1"/>
      <c r="D27" s="1"/>
      <c r="E27" s="1">
        <f>-B27</f>
        <v>-1750000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f t="shared" si="0"/>
        <v>-1750000</v>
      </c>
      <c r="AB27" s="1">
        <f t="shared" si="1"/>
        <v>0</v>
      </c>
    </row>
    <row r="28" spans="1:28" x14ac:dyDescent="0.25">
      <c r="A28" s="1" t="s">
        <v>83</v>
      </c>
      <c r="B28" s="1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>-B28</f>
        <v>0</v>
      </c>
      <c r="R28" s="1"/>
      <c r="S28" s="1"/>
      <c r="T28" s="1"/>
      <c r="U28" s="1"/>
      <c r="V28" s="1"/>
      <c r="W28" s="1"/>
      <c r="X28" s="1"/>
      <c r="Y28" s="1"/>
      <c r="Z28" s="1"/>
      <c r="AA28" s="1">
        <f t="shared" si="0"/>
        <v>0</v>
      </c>
      <c r="AB28" s="1">
        <f t="shared" si="1"/>
        <v>0</v>
      </c>
    </row>
    <row r="29" spans="1:28" x14ac:dyDescent="0.25">
      <c r="A29" s="1"/>
      <c r="B29" s="1">
        <v>0</v>
      </c>
      <c r="C29" s="1">
        <f t="shared" ref="C29:AB29" si="2">SUM(C2:C28)</f>
        <v>7071620</v>
      </c>
      <c r="D29" s="1">
        <f t="shared" si="2"/>
        <v>10793667</v>
      </c>
      <c r="E29" s="1">
        <f t="shared" si="2"/>
        <v>-968545</v>
      </c>
      <c r="F29" s="1">
        <f t="shared" si="2"/>
        <v>0</v>
      </c>
      <c r="G29" s="1">
        <f t="shared" si="2"/>
        <v>-16093</v>
      </c>
      <c r="H29" s="1">
        <f t="shared" si="2"/>
        <v>0</v>
      </c>
      <c r="I29" s="1">
        <f>SUM(I2:I28)</f>
        <v>0</v>
      </c>
      <c r="J29" s="1">
        <f t="shared" si="2"/>
        <v>-21947</v>
      </c>
      <c r="K29" s="1">
        <f t="shared" si="2"/>
        <v>0</v>
      </c>
      <c r="L29" s="1">
        <f t="shared" si="2"/>
        <v>0</v>
      </c>
      <c r="M29" s="1">
        <f t="shared" si="2"/>
        <v>0</v>
      </c>
      <c r="N29" s="1">
        <f t="shared" si="2"/>
        <v>0</v>
      </c>
      <c r="O29" s="1">
        <f t="shared" si="2"/>
        <v>200807</v>
      </c>
      <c r="P29" s="1">
        <f t="shared" si="2"/>
        <v>0</v>
      </c>
      <c r="Q29" s="1">
        <f t="shared" si="2"/>
        <v>0</v>
      </c>
      <c r="R29" s="1">
        <f t="shared" si="2"/>
        <v>-14125400</v>
      </c>
      <c r="S29" s="1">
        <f t="shared" si="2"/>
        <v>0</v>
      </c>
      <c r="T29" s="1">
        <f t="shared" si="2"/>
        <v>-2137408</v>
      </c>
      <c r="U29" s="1">
        <f t="shared" si="2"/>
        <v>0</v>
      </c>
      <c r="V29" s="1">
        <f t="shared" si="2"/>
        <v>-3000000</v>
      </c>
      <c r="W29" s="1">
        <f t="shared" si="2"/>
        <v>1500000</v>
      </c>
      <c r="X29" s="1">
        <f t="shared" si="2"/>
        <v>703298</v>
      </c>
      <c r="Y29" s="1">
        <f t="shared" si="2"/>
        <v>0</v>
      </c>
      <c r="Z29" s="1">
        <f t="shared" si="2"/>
        <v>0</v>
      </c>
      <c r="AA29" s="1">
        <f t="shared" si="2"/>
        <v>-1</v>
      </c>
      <c r="AB29" s="1">
        <f t="shared" si="2"/>
        <v>0</v>
      </c>
    </row>
    <row r="30" spans="1:28" x14ac:dyDescent="0.25">
      <c r="A30" s="1" t="s">
        <v>84</v>
      </c>
      <c r="B30" s="44">
        <f>SUM(B2:B29)</f>
        <v>1</v>
      </c>
      <c r="C30" s="1">
        <f>+C29</f>
        <v>7071620</v>
      </c>
      <c r="D30" s="1">
        <f>+D29</f>
        <v>10793667</v>
      </c>
      <c r="E30" s="1">
        <f>+E29</f>
        <v>-968545</v>
      </c>
      <c r="F30" s="1">
        <f>+F29</f>
        <v>0</v>
      </c>
      <c r="G30" s="1">
        <f>SUM(G29:L29)</f>
        <v>-38040</v>
      </c>
      <c r="H30" s="1"/>
      <c r="I30" s="1"/>
      <c r="J30" s="1"/>
      <c r="K30" s="1"/>
      <c r="L30" s="1"/>
      <c r="M30" s="1">
        <f>SUM(M29:Q29)</f>
        <v>200807</v>
      </c>
      <c r="N30" s="1"/>
      <c r="O30" s="1"/>
      <c r="P30" s="1"/>
      <c r="Q30" s="1"/>
      <c r="R30" s="1">
        <f>+R29</f>
        <v>-14125400</v>
      </c>
      <c r="S30" s="1"/>
      <c r="T30" s="1">
        <f t="shared" ref="T30:Y30" si="3">+T29</f>
        <v>-2137408</v>
      </c>
      <c r="U30" s="1">
        <f t="shared" si="3"/>
        <v>0</v>
      </c>
      <c r="V30" s="1">
        <f t="shared" si="3"/>
        <v>-3000000</v>
      </c>
      <c r="W30" s="1">
        <f t="shared" si="3"/>
        <v>1500000</v>
      </c>
      <c r="X30" s="1">
        <f t="shared" si="3"/>
        <v>703298</v>
      </c>
      <c r="Y30" s="1">
        <f t="shared" si="3"/>
        <v>0</v>
      </c>
      <c r="Z30" s="1">
        <f>SUM(C30:Y30)</f>
        <v>-1</v>
      </c>
      <c r="AA30" s="1"/>
      <c r="AB30" s="1"/>
    </row>
    <row r="31" spans="1:28" x14ac:dyDescent="0.25">
      <c r="A31" s="1" t="s">
        <v>85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f>SUM(C30:M30)</f>
        <v>17059509</v>
      </c>
      <c r="N31" s="1"/>
      <c r="O31" s="1"/>
      <c r="P31" s="1"/>
      <c r="Q31" s="1"/>
      <c r="R31" s="1">
        <f>+R29</f>
        <v>-14125400</v>
      </c>
      <c r="S31" s="1"/>
      <c r="T31" s="1"/>
      <c r="U31" s="1"/>
      <c r="V31" s="1"/>
      <c r="W31" s="1"/>
      <c r="X31" s="1"/>
      <c r="Y31" s="1">
        <f>SUM(S29:Y29)</f>
        <v>-2934110</v>
      </c>
      <c r="Z31" s="1">
        <f>SUM(C31:Y31)</f>
        <v>-1</v>
      </c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2" workbookViewId="0">
      <selection activeCell="E18" sqref="E18"/>
    </sheetView>
  </sheetViews>
  <sheetFormatPr defaultRowHeight="15.75" x14ac:dyDescent="0.25"/>
  <cols>
    <col min="1" max="1" width="6" customWidth="1"/>
    <col min="2" max="2" width="3.25" customWidth="1"/>
    <col min="3" max="3" width="29" bestFit="1" customWidth="1"/>
    <col min="4" max="7" width="8.5" bestFit="1" customWidth="1"/>
  </cols>
  <sheetData>
    <row r="1" spans="1:7" s="13" customFormat="1" ht="27" x14ac:dyDescent="0.35">
      <c r="A1" s="6" t="s">
        <v>0</v>
      </c>
      <c r="B1" s="6"/>
      <c r="C1" s="6"/>
      <c r="D1" s="7" t="s">
        <v>86</v>
      </c>
      <c r="E1" s="7" t="s">
        <v>87</v>
      </c>
      <c r="F1" s="7" t="s">
        <v>88</v>
      </c>
      <c r="G1" s="7" t="s">
        <v>89</v>
      </c>
    </row>
    <row r="2" spans="1:7" x14ac:dyDescent="0.25">
      <c r="A2" s="8">
        <v>1</v>
      </c>
      <c r="B2" s="49" t="s">
        <v>90</v>
      </c>
      <c r="C2" s="49"/>
      <c r="D2" s="12"/>
      <c r="E2" s="12"/>
      <c r="F2" s="12"/>
      <c r="G2" s="12"/>
    </row>
    <row r="3" spans="1:7" x14ac:dyDescent="0.25">
      <c r="A3" s="8">
        <v>2</v>
      </c>
      <c r="B3" s="49" t="s">
        <v>91</v>
      </c>
      <c r="C3" s="49"/>
      <c r="D3" s="12"/>
      <c r="E3" s="12"/>
      <c r="F3" s="12"/>
      <c r="G3" s="12"/>
    </row>
    <row r="4" spans="1:7" x14ac:dyDescent="0.25">
      <c r="A4" s="8">
        <v>3</v>
      </c>
      <c r="B4" s="12"/>
      <c r="C4" s="9" t="s">
        <v>92</v>
      </c>
      <c r="D4" s="10">
        <v>15827060</v>
      </c>
      <c r="E4" s="10">
        <v>16072448</v>
      </c>
      <c r="F4" s="10">
        <v>15562500</v>
      </c>
      <c r="G4" s="10">
        <v>14125400</v>
      </c>
    </row>
    <row r="5" spans="1:7" x14ac:dyDescent="0.25">
      <c r="A5" s="8">
        <v>4</v>
      </c>
      <c r="B5" s="12"/>
      <c r="C5" s="9" t="s">
        <v>93</v>
      </c>
      <c r="D5" s="10">
        <v>-4994930</v>
      </c>
      <c r="E5" s="10">
        <v>-7933466</v>
      </c>
      <c r="F5" s="10">
        <v>-10369905</v>
      </c>
      <c r="G5" s="10">
        <v>-10793667</v>
      </c>
    </row>
    <row r="6" spans="1:7" x14ac:dyDescent="0.25">
      <c r="A6" s="8">
        <v>5</v>
      </c>
      <c r="B6" s="51" t="s">
        <v>94</v>
      </c>
      <c r="C6" s="51"/>
      <c r="D6" s="10">
        <v>10832130</v>
      </c>
      <c r="E6" s="10">
        <v>8138982</v>
      </c>
      <c r="F6" s="10">
        <v>5192595</v>
      </c>
      <c r="G6" s="10">
        <v>3331733</v>
      </c>
    </row>
    <row r="7" spans="1:7" x14ac:dyDescent="0.25">
      <c r="A7" s="8">
        <v>6</v>
      </c>
      <c r="B7" s="50" t="s">
        <v>95</v>
      </c>
      <c r="C7" s="50"/>
      <c r="D7" s="12" t="s">
        <v>96</v>
      </c>
      <c r="E7" s="12" t="s">
        <v>96</v>
      </c>
      <c r="F7" s="12" t="s">
        <v>96</v>
      </c>
      <c r="G7" s="12" t="s">
        <v>96</v>
      </c>
    </row>
    <row r="8" spans="1:7" x14ac:dyDescent="0.25">
      <c r="A8" s="8">
        <v>7</v>
      </c>
      <c r="B8" s="49" t="s">
        <v>97</v>
      </c>
      <c r="C8" s="49"/>
      <c r="D8" s="12" t="s">
        <v>96</v>
      </c>
      <c r="E8" s="12" t="s">
        <v>96</v>
      </c>
      <c r="F8" s="12" t="s">
        <v>96</v>
      </c>
      <c r="G8" s="12" t="s">
        <v>96</v>
      </c>
    </row>
    <row r="9" spans="1:7" x14ac:dyDescent="0.25">
      <c r="A9" s="8">
        <v>8</v>
      </c>
      <c r="B9" s="12"/>
      <c r="C9" s="9" t="s">
        <v>54</v>
      </c>
      <c r="D9" s="10">
        <v>2595251</v>
      </c>
      <c r="E9" s="10">
        <v>-2595251</v>
      </c>
      <c r="F9" s="12" t="s">
        <v>96</v>
      </c>
      <c r="G9" s="12" t="s">
        <v>96</v>
      </c>
    </row>
    <row r="10" spans="1:7" x14ac:dyDescent="0.25">
      <c r="A10" s="8">
        <v>9</v>
      </c>
      <c r="B10" s="12"/>
      <c r="C10" s="9" t="s">
        <v>98</v>
      </c>
      <c r="D10" s="12" t="s">
        <v>96</v>
      </c>
      <c r="E10" s="12" t="s">
        <v>96</v>
      </c>
      <c r="F10" s="12" t="s">
        <v>96</v>
      </c>
      <c r="G10" s="12" t="s">
        <v>96</v>
      </c>
    </row>
    <row r="11" spans="1:7" x14ac:dyDescent="0.25">
      <c r="A11" s="8">
        <v>10</v>
      </c>
      <c r="B11" s="12"/>
      <c r="C11" s="9" t="s">
        <v>99</v>
      </c>
      <c r="D11" s="10">
        <v>824709</v>
      </c>
      <c r="E11" s="10">
        <v>-809540</v>
      </c>
      <c r="F11" s="10">
        <v>15624</v>
      </c>
      <c r="G11" s="10">
        <v>16093</v>
      </c>
    </row>
    <row r="12" spans="1:7" x14ac:dyDescent="0.25">
      <c r="A12" s="8">
        <v>11</v>
      </c>
      <c r="B12" s="11"/>
      <c r="C12" s="9" t="s">
        <v>100</v>
      </c>
      <c r="D12" s="12" t="s">
        <v>96</v>
      </c>
      <c r="E12" s="10">
        <v>20687</v>
      </c>
      <c r="F12" s="10">
        <v>21307</v>
      </c>
      <c r="G12" s="10">
        <v>21947</v>
      </c>
    </row>
    <row r="13" spans="1:7" x14ac:dyDescent="0.25">
      <c r="A13" s="8">
        <v>12</v>
      </c>
      <c r="B13" s="11"/>
      <c r="C13" s="9" t="s">
        <v>101</v>
      </c>
      <c r="D13" s="10">
        <v>922139</v>
      </c>
      <c r="E13" s="12" t="s">
        <v>96</v>
      </c>
      <c r="F13" s="12" t="s">
        <v>96</v>
      </c>
      <c r="G13" s="12" t="s">
        <v>96</v>
      </c>
    </row>
    <row r="14" spans="1:7" x14ac:dyDescent="0.25">
      <c r="A14" s="8">
        <v>13</v>
      </c>
      <c r="B14" s="12"/>
      <c r="C14" s="9" t="s">
        <v>102</v>
      </c>
      <c r="D14" s="10">
        <v>841903</v>
      </c>
      <c r="E14" s="12" t="s">
        <v>96</v>
      </c>
      <c r="F14" s="12" t="s">
        <v>96</v>
      </c>
      <c r="G14" s="12" t="s">
        <v>96</v>
      </c>
    </row>
    <row r="15" spans="1:7" x14ac:dyDescent="0.25">
      <c r="A15" s="8">
        <v>14</v>
      </c>
      <c r="B15" s="51" t="s">
        <v>103</v>
      </c>
      <c r="C15" s="51"/>
      <c r="D15" s="10">
        <v>5184002</v>
      </c>
      <c r="E15" s="10">
        <v>-3384104</v>
      </c>
      <c r="F15" s="10">
        <v>36931</v>
      </c>
      <c r="G15" s="10">
        <v>38039</v>
      </c>
    </row>
    <row r="16" spans="1:7" x14ac:dyDescent="0.25">
      <c r="A16" s="8">
        <v>15</v>
      </c>
      <c r="B16" s="49" t="s">
        <v>104</v>
      </c>
      <c r="C16" s="49"/>
      <c r="D16" s="12" t="s">
        <v>96</v>
      </c>
      <c r="E16" s="12" t="s">
        <v>96</v>
      </c>
      <c r="F16" s="12" t="s">
        <v>96</v>
      </c>
      <c r="G16" s="12" t="s">
        <v>96</v>
      </c>
    </row>
    <row r="17" spans="1:7" x14ac:dyDescent="0.25">
      <c r="A17" s="8">
        <v>16</v>
      </c>
      <c r="B17" s="11"/>
      <c r="C17" s="9" t="s">
        <v>105</v>
      </c>
      <c r="D17" s="12" t="s">
        <v>96</v>
      </c>
      <c r="E17" s="12" t="s">
        <v>96</v>
      </c>
      <c r="F17" s="12" t="s">
        <v>96</v>
      </c>
      <c r="G17" s="12" t="s">
        <v>96</v>
      </c>
    </row>
    <row r="18" spans="1:7" x14ac:dyDescent="0.25">
      <c r="A18" s="8">
        <v>17</v>
      </c>
      <c r="B18" s="12"/>
      <c r="C18" s="9" t="s">
        <v>106</v>
      </c>
      <c r="D18" s="12" t="s">
        <v>96</v>
      </c>
      <c r="E18" s="10">
        <v>714786</v>
      </c>
      <c r="F18" s="10">
        <v>107261</v>
      </c>
      <c r="G18" s="10">
        <v>109406</v>
      </c>
    </row>
    <row r="19" spans="1:7" x14ac:dyDescent="0.25">
      <c r="A19" s="8">
        <v>18</v>
      </c>
      <c r="B19" s="11"/>
      <c r="C19" s="9" t="s">
        <v>107</v>
      </c>
      <c r="D19" s="12" t="s">
        <v>96</v>
      </c>
      <c r="E19" s="12" t="s">
        <v>96</v>
      </c>
      <c r="F19" s="12" t="s">
        <v>96</v>
      </c>
      <c r="G19" s="12" t="s">
        <v>96</v>
      </c>
    </row>
    <row r="20" spans="1:7" x14ac:dyDescent="0.25">
      <c r="A20" s="8">
        <v>19</v>
      </c>
      <c r="B20" s="51" t="s">
        <v>108</v>
      </c>
      <c r="C20" s="51"/>
      <c r="D20" s="12" t="s">
        <v>96</v>
      </c>
      <c r="E20" s="10">
        <v>714786</v>
      </c>
      <c r="F20" s="10">
        <v>107261</v>
      </c>
      <c r="G20" s="10">
        <v>109406</v>
      </c>
    </row>
    <row r="21" spans="1:7" x14ac:dyDescent="0.25">
      <c r="A21" s="8">
        <v>20</v>
      </c>
      <c r="B21" s="49" t="s">
        <v>109</v>
      </c>
      <c r="C21" s="49"/>
      <c r="D21" s="10">
        <v>16016132</v>
      </c>
      <c r="E21" s="10">
        <v>5469664</v>
      </c>
      <c r="F21" s="10">
        <v>5336787</v>
      </c>
      <c r="G21" s="10">
        <v>3479178</v>
      </c>
    </row>
    <row r="22" spans="1:7" x14ac:dyDescent="0.25">
      <c r="A22" s="8">
        <v>21</v>
      </c>
      <c r="B22" s="49" t="s">
        <v>110</v>
      </c>
      <c r="C22" s="49"/>
      <c r="D22" s="12" t="s">
        <v>96</v>
      </c>
      <c r="E22" s="12" t="s">
        <v>96</v>
      </c>
      <c r="F22" s="12" t="s">
        <v>96</v>
      </c>
      <c r="G22" s="12" t="s">
        <v>96</v>
      </c>
    </row>
    <row r="23" spans="1:7" x14ac:dyDescent="0.25">
      <c r="A23" s="8">
        <v>22</v>
      </c>
      <c r="B23" s="50" t="s">
        <v>111</v>
      </c>
      <c r="C23" s="50"/>
      <c r="D23" s="10">
        <v>-6725582</v>
      </c>
      <c r="E23" s="10">
        <v>-6167765</v>
      </c>
      <c r="F23" s="10">
        <v>-5550990</v>
      </c>
      <c r="G23" s="10">
        <v>-4934212</v>
      </c>
    </row>
    <row r="24" spans="1:7" x14ac:dyDescent="0.25">
      <c r="A24" s="8">
        <v>23</v>
      </c>
      <c r="B24" s="50" t="s">
        <v>112</v>
      </c>
      <c r="C24" s="50"/>
      <c r="D24" s="10">
        <v>-23814475</v>
      </c>
      <c r="E24" s="10">
        <v>1500000</v>
      </c>
      <c r="F24" s="10">
        <v>1500000</v>
      </c>
      <c r="G24" s="10">
        <v>1500000</v>
      </c>
    </row>
    <row r="25" spans="1:7" x14ac:dyDescent="0.25">
      <c r="A25" s="8">
        <v>24</v>
      </c>
      <c r="B25" s="50" t="s">
        <v>113</v>
      </c>
      <c r="C25" s="50"/>
      <c r="D25" s="10">
        <v>-30540057</v>
      </c>
      <c r="E25" s="10">
        <v>-4667765</v>
      </c>
      <c r="F25" s="10">
        <v>-4050990</v>
      </c>
      <c r="G25" s="10">
        <v>-3434212</v>
      </c>
    </row>
    <row r="26" spans="1:7" x14ac:dyDescent="0.25">
      <c r="A26" s="8">
        <v>25</v>
      </c>
      <c r="B26" s="50" t="s">
        <v>114</v>
      </c>
      <c r="C26" s="50"/>
      <c r="D26" s="12" t="s">
        <v>96</v>
      </c>
      <c r="E26" s="12" t="s">
        <v>96</v>
      </c>
      <c r="F26" s="12" t="s">
        <v>96</v>
      </c>
      <c r="G26" s="12" t="s">
        <v>96</v>
      </c>
    </row>
    <row r="27" spans="1:7" x14ac:dyDescent="0.25">
      <c r="A27" s="8">
        <v>26</v>
      </c>
      <c r="B27" s="50" t="s">
        <v>115</v>
      </c>
      <c r="C27" s="50"/>
      <c r="D27" s="12" t="s">
        <v>96</v>
      </c>
      <c r="E27" s="12" t="s">
        <v>96</v>
      </c>
      <c r="F27" s="12" t="s">
        <v>96</v>
      </c>
      <c r="G27" s="12" t="s">
        <v>96</v>
      </c>
    </row>
    <row r="28" spans="1:7" x14ac:dyDescent="0.25">
      <c r="A28" s="8">
        <v>27</v>
      </c>
      <c r="B28" s="12"/>
      <c r="C28" s="9" t="s">
        <v>116</v>
      </c>
      <c r="D28" s="12" t="s">
        <v>96</v>
      </c>
      <c r="E28" s="12" t="s">
        <v>96</v>
      </c>
      <c r="F28" s="12" t="s">
        <v>96</v>
      </c>
      <c r="G28" s="12" t="s">
        <v>96</v>
      </c>
    </row>
    <row r="29" spans="1:7" x14ac:dyDescent="0.25">
      <c r="A29" s="8">
        <v>28</v>
      </c>
      <c r="B29" s="12"/>
      <c r="C29" s="9" t="s">
        <v>117</v>
      </c>
      <c r="D29" s="10">
        <v>8615392</v>
      </c>
      <c r="E29" s="10">
        <v>-863471</v>
      </c>
      <c r="F29" s="10">
        <v>-1959384</v>
      </c>
      <c r="G29" s="10">
        <v>-703298</v>
      </c>
    </row>
    <row r="30" spans="1:7" x14ac:dyDescent="0.25">
      <c r="A30" s="8">
        <v>29</v>
      </c>
      <c r="B30" s="12"/>
      <c r="C30" s="9" t="s">
        <v>118</v>
      </c>
      <c r="D30" s="10">
        <v>500000</v>
      </c>
      <c r="E30" s="10">
        <v>-500000</v>
      </c>
      <c r="F30" s="12" t="s">
        <v>96</v>
      </c>
      <c r="G30" s="12" t="s">
        <v>96</v>
      </c>
    </row>
    <row r="31" spans="1:7" x14ac:dyDescent="0.25">
      <c r="A31" s="8">
        <v>30</v>
      </c>
      <c r="B31" s="12"/>
      <c r="C31" s="9" t="s">
        <v>119</v>
      </c>
      <c r="D31" s="12" t="s">
        <v>96</v>
      </c>
      <c r="E31" s="12" t="s">
        <v>96</v>
      </c>
      <c r="F31" s="12" t="s">
        <v>96</v>
      </c>
      <c r="G31" s="12" t="s">
        <v>96</v>
      </c>
    </row>
    <row r="32" spans="1:7" x14ac:dyDescent="0.25">
      <c r="A32" s="8">
        <v>31</v>
      </c>
      <c r="B32" s="12"/>
      <c r="C32" s="9" t="s">
        <v>120</v>
      </c>
      <c r="D32" s="10">
        <v>1000000</v>
      </c>
      <c r="E32" s="10">
        <v>-348706</v>
      </c>
      <c r="F32" s="10">
        <v>-211499</v>
      </c>
      <c r="G32" s="10">
        <v>-200807</v>
      </c>
    </row>
    <row r="33" spans="1:7" x14ac:dyDescent="0.25">
      <c r="A33" s="8">
        <v>32</v>
      </c>
      <c r="B33" s="12"/>
      <c r="C33" s="9" t="s">
        <v>121</v>
      </c>
      <c r="D33" s="12" t="s">
        <v>96</v>
      </c>
      <c r="E33" s="12" t="s">
        <v>96</v>
      </c>
      <c r="F33" s="12" t="s">
        <v>96</v>
      </c>
      <c r="G33" s="12" t="s">
        <v>96</v>
      </c>
    </row>
    <row r="34" spans="1:7" x14ac:dyDescent="0.25">
      <c r="A34" s="8">
        <v>33</v>
      </c>
      <c r="B34" s="12"/>
      <c r="C34" s="9" t="s">
        <v>122</v>
      </c>
      <c r="D34" s="12" t="s">
        <v>96</v>
      </c>
      <c r="E34" s="12" t="s">
        <v>96</v>
      </c>
      <c r="F34" s="12" t="s">
        <v>96</v>
      </c>
      <c r="G34" s="12" t="s">
        <v>96</v>
      </c>
    </row>
    <row r="35" spans="1:7" x14ac:dyDescent="0.25">
      <c r="A35" s="8">
        <v>34</v>
      </c>
      <c r="B35" s="51" t="s">
        <v>123</v>
      </c>
      <c r="C35" s="51"/>
      <c r="D35" s="10">
        <v>10115392</v>
      </c>
      <c r="E35" s="10">
        <v>-1712177</v>
      </c>
      <c r="F35" s="10">
        <v>-2170883</v>
      </c>
      <c r="G35" s="10">
        <v>-904105</v>
      </c>
    </row>
    <row r="36" spans="1:7" x14ac:dyDescent="0.25">
      <c r="A36" s="8">
        <v>35</v>
      </c>
      <c r="B36" s="49" t="s">
        <v>124</v>
      </c>
      <c r="C36" s="49"/>
      <c r="D36" s="12" t="s">
        <v>96</v>
      </c>
      <c r="E36" s="12" t="s">
        <v>96</v>
      </c>
      <c r="F36" s="12" t="s">
        <v>96</v>
      </c>
      <c r="G36" s="12" t="s">
        <v>96</v>
      </c>
    </row>
    <row r="37" spans="1:7" x14ac:dyDescent="0.25">
      <c r="A37" s="8">
        <v>36</v>
      </c>
      <c r="B37" s="12"/>
      <c r="C37" s="9" t="s">
        <v>125</v>
      </c>
      <c r="D37" s="12" t="s">
        <v>96</v>
      </c>
      <c r="E37" s="12" t="s">
        <v>96</v>
      </c>
      <c r="F37" s="12" t="s">
        <v>96</v>
      </c>
      <c r="G37" s="12" t="s">
        <v>96</v>
      </c>
    </row>
    <row r="38" spans="1:7" x14ac:dyDescent="0.25">
      <c r="A38" s="8">
        <v>37</v>
      </c>
      <c r="B38" s="12"/>
      <c r="C38" s="9" t="s">
        <v>126</v>
      </c>
      <c r="D38" s="10">
        <v>4408533</v>
      </c>
      <c r="E38" s="10">
        <v>1750000</v>
      </c>
      <c r="F38" s="10">
        <v>1750000</v>
      </c>
      <c r="G38" s="10">
        <v>1750000</v>
      </c>
    </row>
    <row r="39" spans="1:7" x14ac:dyDescent="0.25">
      <c r="A39" s="8">
        <v>38</v>
      </c>
      <c r="B39" s="12"/>
      <c r="C39" s="9" t="s">
        <v>127</v>
      </c>
      <c r="D39" s="12">
        <v>0</v>
      </c>
      <c r="E39" s="10">
        <v>-839722</v>
      </c>
      <c r="F39" s="10">
        <v>-864914</v>
      </c>
      <c r="G39" s="10">
        <v>-890861</v>
      </c>
    </row>
    <row r="40" spans="1:7" x14ac:dyDescent="0.25">
      <c r="A40" s="8">
        <v>39</v>
      </c>
      <c r="B40" s="51" t="s">
        <v>128</v>
      </c>
      <c r="C40" s="51"/>
      <c r="D40" s="10">
        <v>4408533</v>
      </c>
      <c r="E40" s="10">
        <v>910278</v>
      </c>
      <c r="F40" s="10">
        <v>885086</v>
      </c>
      <c r="G40" s="10">
        <v>859139</v>
      </c>
    </row>
    <row r="41" spans="1:7" x14ac:dyDescent="0.25">
      <c r="A41" s="8">
        <v>40</v>
      </c>
      <c r="B41" s="49" t="s">
        <v>129</v>
      </c>
      <c r="C41" s="49"/>
      <c r="D41" s="10">
        <v>-16016132</v>
      </c>
      <c r="E41" s="10">
        <v>-5469664</v>
      </c>
      <c r="F41" s="10">
        <v>-5336787</v>
      </c>
      <c r="G41" s="10">
        <v>-3479178</v>
      </c>
    </row>
  </sheetData>
  <mergeCells count="19">
    <mergeCell ref="B24:C24"/>
    <mergeCell ref="B2:C2"/>
    <mergeCell ref="B3:C3"/>
    <mergeCell ref="B6:C6"/>
    <mergeCell ref="B7:C7"/>
    <mergeCell ref="B8:C8"/>
    <mergeCell ref="B15:C15"/>
    <mergeCell ref="B16:C16"/>
    <mergeCell ref="B20:C20"/>
    <mergeCell ref="B21:C21"/>
    <mergeCell ref="B22:C22"/>
    <mergeCell ref="B23:C23"/>
    <mergeCell ref="B41:C41"/>
    <mergeCell ref="B25:C25"/>
    <mergeCell ref="B26:C26"/>
    <mergeCell ref="B27:C27"/>
    <mergeCell ref="B35:C35"/>
    <mergeCell ref="B36:C36"/>
    <mergeCell ref="B40:C4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workbookViewId="0">
      <selection activeCell="G16" sqref="G16"/>
    </sheetView>
  </sheetViews>
  <sheetFormatPr defaultRowHeight="15.75" x14ac:dyDescent="0.25"/>
  <cols>
    <col min="2" max="2" width="21.75" customWidth="1"/>
    <col min="3" max="3" width="0.875" customWidth="1"/>
    <col min="4" max="4" width="1" customWidth="1"/>
    <col min="5" max="5" width="0.75" customWidth="1"/>
    <col min="6" max="9" width="11" style="20" bestFit="1" customWidth="1"/>
  </cols>
  <sheetData>
    <row r="1" spans="1:9" ht="17.25" x14ac:dyDescent="0.35">
      <c r="A1" s="14" t="s">
        <v>0</v>
      </c>
      <c r="B1" s="14"/>
      <c r="C1" s="14"/>
      <c r="D1" s="14"/>
      <c r="E1" s="14"/>
      <c r="F1" s="21" t="s">
        <v>1</v>
      </c>
      <c r="G1" s="21" t="s">
        <v>2</v>
      </c>
      <c r="H1" s="21" t="s">
        <v>3</v>
      </c>
      <c r="I1" s="21" t="s">
        <v>4</v>
      </c>
    </row>
    <row r="2" spans="1:9" x14ac:dyDescent="0.25">
      <c r="A2" s="15">
        <v>1</v>
      </c>
      <c r="B2" s="54" t="s">
        <v>130</v>
      </c>
      <c r="C2" s="54"/>
      <c r="D2" s="15"/>
      <c r="E2" s="53"/>
      <c r="F2" s="53"/>
      <c r="G2" s="17"/>
      <c r="H2" s="17"/>
      <c r="I2" s="17"/>
    </row>
    <row r="3" spans="1:9" ht="17.25" x14ac:dyDescent="0.35">
      <c r="A3" s="15">
        <v>2</v>
      </c>
      <c r="B3" s="52" t="s">
        <v>131</v>
      </c>
      <c r="C3" s="52"/>
      <c r="D3" s="15"/>
      <c r="E3" s="16"/>
      <c r="F3" s="18">
        <v>-50679298</v>
      </c>
      <c r="G3" s="18">
        <v>-58449471</v>
      </c>
      <c r="H3" s="18">
        <v>-58449471</v>
      </c>
      <c r="I3" s="18">
        <v>-58449471</v>
      </c>
    </row>
    <row r="4" spans="1:9" x14ac:dyDescent="0.25">
      <c r="A4" s="15">
        <v>3</v>
      </c>
      <c r="B4" s="54" t="s">
        <v>132</v>
      </c>
      <c r="C4" s="54"/>
      <c r="D4" s="15"/>
      <c r="E4" s="53"/>
      <c r="F4" s="53"/>
      <c r="G4" s="17"/>
      <c r="H4" s="17"/>
      <c r="I4" s="17"/>
    </row>
    <row r="5" spans="1:9" x14ac:dyDescent="0.25">
      <c r="A5" s="15">
        <v>4</v>
      </c>
      <c r="B5" s="53" t="s">
        <v>133</v>
      </c>
      <c r="C5" s="53"/>
      <c r="D5" s="15"/>
      <c r="E5" s="16"/>
      <c r="F5" s="17">
        <v>16593614</v>
      </c>
      <c r="G5" s="17">
        <v>15821883</v>
      </c>
      <c r="H5" s="17">
        <v>15821883</v>
      </c>
      <c r="I5" s="17">
        <v>15821883</v>
      </c>
    </row>
    <row r="6" spans="1:9" x14ac:dyDescent="0.25">
      <c r="A6" s="15">
        <v>5</v>
      </c>
      <c r="B6" s="53" t="s">
        <v>134</v>
      </c>
      <c r="C6" s="53"/>
      <c r="D6" s="15"/>
      <c r="E6" s="16"/>
      <c r="F6" s="17">
        <v>15207973</v>
      </c>
      <c r="G6" s="17">
        <v>15475220</v>
      </c>
      <c r="H6" s="17">
        <v>15939477</v>
      </c>
      <c r="I6" s="17">
        <v>16417661</v>
      </c>
    </row>
    <row r="7" spans="1:9" x14ac:dyDescent="0.25">
      <c r="A7" s="15">
        <v>6</v>
      </c>
      <c r="B7" s="53" t="s">
        <v>135</v>
      </c>
      <c r="C7" s="53"/>
      <c r="D7" s="15"/>
      <c r="E7" s="16"/>
      <c r="F7" s="17">
        <v>501945</v>
      </c>
      <c r="G7" s="17">
        <v>531819</v>
      </c>
      <c r="H7" s="17">
        <v>547774</v>
      </c>
      <c r="I7" s="17">
        <v>564207</v>
      </c>
    </row>
    <row r="8" spans="1:9" x14ac:dyDescent="0.25">
      <c r="A8" s="15">
        <v>7</v>
      </c>
      <c r="B8" s="53" t="s">
        <v>136</v>
      </c>
      <c r="C8" s="53"/>
      <c r="D8" s="15"/>
      <c r="E8" s="16"/>
      <c r="F8" s="17">
        <v>8605304</v>
      </c>
      <c r="G8" s="17">
        <v>9903030</v>
      </c>
      <c r="H8" s="17">
        <v>10369905</v>
      </c>
      <c r="I8" s="17">
        <v>10793667</v>
      </c>
    </row>
    <row r="9" spans="1:9" x14ac:dyDescent="0.25">
      <c r="A9" s="15">
        <v>8</v>
      </c>
      <c r="B9" s="53" t="s">
        <v>137</v>
      </c>
      <c r="C9" s="53"/>
      <c r="D9" s="15"/>
      <c r="E9" s="16"/>
      <c r="F9" s="17">
        <v>3885001</v>
      </c>
      <c r="G9" s="17">
        <v>3893351</v>
      </c>
      <c r="H9" s="17">
        <v>4088019</v>
      </c>
      <c r="I9" s="17">
        <v>4292420</v>
      </c>
    </row>
    <row r="10" spans="1:9" ht="17.25" x14ac:dyDescent="0.35">
      <c r="A10" s="15">
        <v>9</v>
      </c>
      <c r="B10" s="53" t="s">
        <v>138</v>
      </c>
      <c r="C10" s="53"/>
      <c r="D10" s="15"/>
      <c r="E10" s="16"/>
      <c r="F10" s="18">
        <v>1022121</v>
      </c>
      <c r="G10" s="18">
        <v>2512574</v>
      </c>
      <c r="H10" s="18">
        <v>2415828</v>
      </c>
      <c r="I10" s="18">
        <v>1955648</v>
      </c>
    </row>
    <row r="11" spans="1:9" ht="17.25" x14ac:dyDescent="0.35">
      <c r="A11" s="15">
        <v>10</v>
      </c>
      <c r="B11" s="52" t="s">
        <v>139</v>
      </c>
      <c r="C11" s="52"/>
      <c r="D11" s="15"/>
      <c r="E11" s="16"/>
      <c r="F11" s="18">
        <v>45815958</v>
      </c>
      <c r="G11" s="18">
        <v>48137877</v>
      </c>
      <c r="H11" s="18">
        <v>49182885</v>
      </c>
      <c r="I11" s="18">
        <v>49845485</v>
      </c>
    </row>
    <row r="12" spans="1:9" x14ac:dyDescent="0.25">
      <c r="A12" s="15">
        <v>11</v>
      </c>
      <c r="B12" s="52" t="s">
        <v>140</v>
      </c>
      <c r="C12" s="52"/>
      <c r="D12" s="15"/>
      <c r="E12" s="16"/>
      <c r="F12" s="17">
        <v>-4863340</v>
      </c>
      <c r="G12" s="17">
        <v>-10311594</v>
      </c>
      <c r="H12" s="17">
        <v>-9266586</v>
      </c>
      <c r="I12" s="17">
        <v>-8603986</v>
      </c>
    </row>
    <row r="13" spans="1:9" ht="17.25" x14ac:dyDescent="0.35">
      <c r="A13" s="15">
        <v>12</v>
      </c>
      <c r="B13" s="53" t="s">
        <v>141</v>
      </c>
      <c r="C13" s="53"/>
      <c r="D13" s="15"/>
      <c r="E13" s="15"/>
      <c r="F13" s="18">
        <v>-843573</v>
      </c>
      <c r="G13" s="18">
        <v>-1332617</v>
      </c>
      <c r="H13" s="18">
        <v>-1332617</v>
      </c>
      <c r="I13" s="18">
        <v>-1332617</v>
      </c>
    </row>
    <row r="14" spans="1:9" x14ac:dyDescent="0.25">
      <c r="A14" s="15">
        <v>13</v>
      </c>
      <c r="B14" s="52" t="s">
        <v>142</v>
      </c>
      <c r="C14" s="52"/>
      <c r="D14" s="15"/>
      <c r="E14" s="15"/>
      <c r="F14" s="17">
        <v>-5706913</v>
      </c>
      <c r="G14" s="17">
        <v>-11644211</v>
      </c>
      <c r="H14" s="17">
        <v>-10599203</v>
      </c>
      <c r="I14" s="17">
        <v>-9936603</v>
      </c>
    </row>
    <row r="15" spans="1:9" ht="17.25" x14ac:dyDescent="0.35">
      <c r="A15" s="15">
        <v>14</v>
      </c>
      <c r="B15" s="53" t="s">
        <v>143</v>
      </c>
      <c r="C15" s="53"/>
      <c r="D15" s="15"/>
      <c r="E15" s="15"/>
      <c r="F15" s="18">
        <v>2632355</v>
      </c>
      <c r="G15" s="18">
        <v>2753732</v>
      </c>
      <c r="H15" s="18">
        <v>2808807</v>
      </c>
      <c r="I15" s="18">
        <v>2864983</v>
      </c>
    </row>
    <row r="16" spans="1:9" ht="17.25" x14ac:dyDescent="0.35">
      <c r="A16" s="15">
        <v>15</v>
      </c>
      <c r="B16" s="52" t="s">
        <v>7</v>
      </c>
      <c r="C16" s="52"/>
      <c r="D16" s="15"/>
      <c r="E16" s="15"/>
      <c r="F16" s="19">
        <v>-3074558</v>
      </c>
      <c r="G16" s="19">
        <v>-8890479</v>
      </c>
      <c r="H16" s="19">
        <v>-7790396</v>
      </c>
      <c r="I16" s="19">
        <v>-7071620</v>
      </c>
    </row>
  </sheetData>
  <mergeCells count="17">
    <mergeCell ref="B11:C11"/>
    <mergeCell ref="B2:C2"/>
    <mergeCell ref="E2:F2"/>
    <mergeCell ref="B3:C3"/>
    <mergeCell ref="B4:C4"/>
    <mergeCell ref="E4:F4"/>
    <mergeCell ref="B5:C5"/>
    <mergeCell ref="B6:C6"/>
    <mergeCell ref="B7:C7"/>
    <mergeCell ref="B8:C8"/>
    <mergeCell ref="B9:C9"/>
    <mergeCell ref="B10:C10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5.75" x14ac:dyDescent="0.25"/>
  <cols>
    <col min="2" max="2" width="13.75" style="20" bestFit="1" customWidth="1"/>
  </cols>
  <sheetData>
    <row r="1" spans="1:2" x14ac:dyDescent="0.25">
      <c r="A1" t="s">
        <v>46</v>
      </c>
    </row>
    <row r="2" spans="1:2" x14ac:dyDescent="0.25">
      <c r="A2">
        <v>2021</v>
      </c>
      <c r="B2" s="20">
        <v>18963702</v>
      </c>
    </row>
    <row r="3" spans="1:2" x14ac:dyDescent="0.25">
      <c r="A3">
        <v>2022</v>
      </c>
      <c r="B3" s="20">
        <v>17612234</v>
      </c>
    </row>
    <row r="4" spans="1:2" x14ac:dyDescent="0.25">
      <c r="A4">
        <v>2023</v>
      </c>
      <c r="B4" s="20">
        <v>15962500</v>
      </c>
    </row>
    <row r="5" spans="1:2" x14ac:dyDescent="0.25">
      <c r="A5">
        <v>2024</v>
      </c>
      <c r="B5" s="20">
        <v>14525400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 24 CF Forecast 2021-2024</vt:lpstr>
      <vt:lpstr>2021 Worksheet</vt:lpstr>
      <vt:lpstr>2022 Worksheet</vt:lpstr>
      <vt:lpstr>2023 Worksheet</vt:lpstr>
      <vt:lpstr>2024 Worksheet</vt:lpstr>
      <vt:lpstr>Balance Sheet Changes</vt:lpstr>
      <vt:lpstr>Forecasted Income Statements</vt:lpstr>
      <vt:lpstr>CapEx Forecast</vt:lpstr>
      <vt:lpstr>'Tab 24 CF Forecast 2021-2024'!Print_Area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2021-06-11T17:38:50Z</dcterms:created>
  <dcterms:modified xsi:type="dcterms:W3CDTF">2021-06-11T17:38:59Z</dcterms:modified>
  <cp:category/>
  <cp:contentStatus/>
</cp:coreProperties>
</file>