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5" windowWidth="21075" windowHeight="9780" activeTab="1"/>
  </bookViews>
  <sheets>
    <sheet name="Tab 23 Forecast BS 2021-2024" sheetId="4" r:id="rId1"/>
    <sheet name="21-03-31 FERC BS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0">'[1]TRANSPORTS-revised'!#REF!</definedName>
    <definedName name="\A">'[1]TRANSPORTS-revised'!#REF!</definedName>
    <definedName name="\C" localSheetId="0">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 localSheetId="0">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SCH10" localSheetId="0">'[4]Rev Def Sum'!#REF!</definedName>
    <definedName name="__SCH10">'[4]Rev Def Sum'!#REF!</definedName>
    <definedName name="__sch17" localSheetId="0">#REF!</definedName>
    <definedName name="__sch17">#REF!</definedName>
    <definedName name="__SCH33">'[5]SCHEDULE 33 A REV.'!$A$1:$H$67</definedName>
    <definedName name="__SCH6">#N/A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1__123Graph_ACHART_1">[3]DSAR!$BY$6:$BY$32</definedName>
    <definedName name="_10__123Graph_XMKT_STOR">[3]DSAR!$A$6:$A$32</definedName>
    <definedName name="_10TAXPROP" localSheetId="0">#REF!</definedName>
    <definedName name="_10TAXPROP">#REF!</definedName>
    <definedName name="_11__123Graph_XX_ACTUAL">[3]DSAR!$A$6:$A$32</definedName>
    <definedName name="_11GROSSTAX" localSheetId="0">#REF!</definedName>
    <definedName name="_11GROSSTAX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_123Graph_AMKT_STOR">[3]DSAR!$AR$6:$AR$23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35" localSheetId="0">#REF!</definedName>
    <definedName name="_235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_123Graph_AX_ACTUAL">[3]DSAR!$P$6:$P$32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__123Graph_BCHART_1">[3]DSAR!$CB$6:$CB$9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__123Graph_BMKT_STOR">[3]DSAR!$AS$6:$AS$32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_123Graph_CCHART_1">[3]DSAR!$CD$6:$CD$32</definedName>
    <definedName name="_6_PAYROLL_COST" localSheetId="0">#REF!</definedName>
    <definedName name="_6_PAYROLL_COST">#REF!</definedName>
    <definedName name="_7__123Graph_CMKT_STOR">[3]DSAR!$AT$6:$AT$23</definedName>
    <definedName name="_7BENEFITS" localSheetId="0">#REF!</definedName>
    <definedName name="_7BENEFITS">#REF!</definedName>
    <definedName name="_8__123Graph_CX_ACTUAL">[3]DSAR!$S$6:$S$23</definedName>
    <definedName name="_8TAXPSC" localSheetId="0">#REF!</definedName>
    <definedName name="_8TAXPSC">#REF!</definedName>
    <definedName name="_9__123Graph_XCHART_1">[3]DSAR!$A$6:$A$32</definedName>
    <definedName name="_9_PAY_TAXES" localSheetId="0">#REF!</definedName>
    <definedName name="_9_PAY_TAXES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Dist_Values" localSheetId="0" hidden="1">#REF!</definedName>
    <definedName name="_Dist_Values" hidden="1">#REF!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Fill" localSheetId="0" hidden="1">#REF!</definedName>
    <definedName name="_Fill" hidden="1">#REF!</definedName>
    <definedName name="_FS_ESC_3_X_\TA" localSheetId="0">'[2]E-2'!#REF!</definedName>
    <definedName name="_FS_ESC_3_X_\TA">'[2]E-2'!#REF!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HOME__APP1__LP" localSheetId="0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 localSheetId="0">'[6]Rev Def Sum'!#REF!</definedName>
    <definedName name="_SCH10">'[6]Rev Def Sum'!#REF!</definedName>
    <definedName name="_sch17" localSheetId="0">#REF!</definedName>
    <definedName name="_sch17">#REF!</definedName>
    <definedName name="_SCH33">'[7]SCHEDULE 33 A REV.'!$A$1:$H$67</definedName>
    <definedName name="_SCH6">#N/A</definedName>
    <definedName name="_Sort" localSheetId="0" hidden="1">#REF!</definedName>
    <definedName name="_Sort" hidden="1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Xref" localSheetId="0">#REF!</definedName>
    <definedName name="acctXref">#REF!</definedName>
    <definedName name="Active">[8]Inputs!$B$4</definedName>
    <definedName name="ACTUAL_VOL" localSheetId="0">#REF!</definedName>
    <definedName name="ACTUAL_VOL">#REF!</definedName>
    <definedName name="AddPMA" localSheetId="0">#REF!</definedName>
    <definedName name="AddPMA">#REF!</definedName>
    <definedName name="AddUSF" localSheetId="0">#REF!</definedName>
    <definedName name="AddUSF">#REF!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[9]Sch1!$G$1</definedName>
    <definedName name="ADJSUM" localSheetId="0">#REF!</definedName>
    <definedName name="ADJSUM">#REF!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 localSheetId="0">#REF!</definedName>
    <definedName name="ALLPAGES">#REF!</definedName>
    <definedName name="ANGINC" localSheetId="0">#REF!</definedName>
    <definedName name="ANGINC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pplication_Fees">[8]Inputs!$B$50</definedName>
    <definedName name="AR" localSheetId="0">#REF!</definedName>
    <definedName name="AR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 localSheetId="0">[16]Input!#REF!</definedName>
    <definedName name="Bank">[16]Input!#REF!</definedName>
    <definedName name="base">'[17]Index A'!$C$16</definedName>
    <definedName name="Baseline" localSheetId="0">#REF!</definedName>
    <definedName name="Baseline">#REF!</definedName>
    <definedName name="bdate">'[18]Oper Rev&amp;Exp by Accts C2.1A'!$A$4</definedName>
    <definedName name="BENEFITS" localSheetId="0">#REF!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MSGRADE">[20]Assumptions!$J$8:$J$21</definedName>
    <definedName name="BOB" localSheetId="0">#REF!</definedName>
    <definedName name="BOB">#REF!</definedName>
    <definedName name="BTU">[21]Input!$B$11</definedName>
    <definedName name="ByTower" localSheetId="0">#REF!</definedName>
    <definedName name="ByTower">#REF!</definedName>
    <definedName name="CALDEN" localSheetId="0">#REF!</definedName>
    <definedName name="CALDEN">#REF!</definedName>
    <definedName name="Cap_Structure" localSheetId="0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InputChg">'[10]L Graph (Data)'!$A$41:$IV$56</definedName>
    <definedName name="Cinputvol">'[19]L Graph (Data)'!$A$38:$DS$51</definedName>
    <definedName name="Clarification" localSheetId="0">#REF!</definedName>
    <definedName name="Clarification">#REF!</definedName>
    <definedName name="co">'[17]Index A'!$A$10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modity">[16]Input!$C$10</definedName>
    <definedName name="Companies" localSheetId="0">#REF!</definedName>
    <definedName name="Companies">#REF!</definedName>
    <definedName name="company">'[18]Operating Income Summary C-1'!$A$1</definedName>
    <definedName name="CONAME">[16]B!$A$1</definedName>
    <definedName name="CONTENTS" localSheetId="0">#REF!</definedName>
    <definedName name="CONTENTS">#REF!</definedName>
    <definedName name="Criticality" localSheetId="0">#REF!</definedName>
    <definedName name="Criticality">#REF!</definedName>
    <definedName name="curr_cust_pmts">'[8]Payment Calculation'!$C$24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WC" localSheetId="0">'[6]Rev Def Sum'!#REF!</definedName>
    <definedName name="CWC">'[6]Rev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 localSheetId="0">'[2]E-2'!#REF!</definedName>
    <definedName name="DAVE">'[2]E-2'!#REF!</definedName>
    <definedName name="DC" localSheetId="0">[9]Sch2!#REF!</definedName>
    <definedName name="DC">[9]Sch2!#REF!</definedName>
    <definedName name="DEBT">[24]RORB!$B$2:$F$24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TINC" localSheetId="0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IT37" localSheetId="0">#REF!</definedName>
    <definedName name="FADSIT37">#REF!</definedName>
    <definedName name="FAPROD51" localSheetId="0">#REF!</definedName>
    <definedName name="FAPROD51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'[18]Operating Income Summary C-1'!$A$4</definedName>
    <definedName name="FDATE">'[18]Oper Rev&amp;Exp by Accts C2.1B'!$A$4</definedName>
    <definedName name="FEDTAX" localSheetId="0">'[6]Rev Def Sum'!#REF!</definedName>
    <definedName name="FEDTAX">'[6]Rev Def Sum'!#REF!</definedName>
    <definedName name="FICA">[25]Sheet1!$A$2:$R$48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Y" localSheetId="0">[9]Sch2!#REF!</definedName>
    <definedName name="FY">[9]Sch2!#REF!</definedName>
    <definedName name="FYDESC" localSheetId="0">#REF!</definedName>
    <definedName name="FYDESC">#REF!</definedName>
    <definedName name="GARY" localSheetId="0">#REF!</definedName>
    <definedName name="GARY">#REF!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rade">[20]Assumptions!$J$8:$J$21</definedName>
    <definedName name="GROSS_WAGES" localSheetId="0">#REF!</definedName>
    <definedName name="GROSS_WAGES">#REF!</definedName>
    <definedName name="header" localSheetId="0">#REF!</definedName>
    <definedName name="header">#REF!</definedName>
    <definedName name="HIS_AVG_RT_BASE" localSheetId="0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 localSheetId="0">#REF!</definedName>
    <definedName name="IMFILE">#REF!</definedName>
    <definedName name="INCTAX" localSheetId="0">'[6]Rev Def Sum'!#REF!</definedName>
    <definedName name="INCTAX">'[6]Rev Def Sum'!#REF!</definedName>
    <definedName name="INCTAX2" localSheetId="0">'[6]Rev Def Sum'!#REF!</definedName>
    <definedName name="INCTAX2">'[6]Rev Def Sum'!#REF!</definedName>
    <definedName name="INDADD" localSheetId="0">#REF!</definedName>
    <definedName name="INDADD">#REF!</definedName>
    <definedName name="INPUT" localSheetId="0">#REF!</definedName>
    <definedName name="INPUT">#REF!</definedName>
    <definedName name="Inputbase" localSheetId="0">'[10]A (Input) Inv MO Service Charge'!#REF!</definedName>
    <definedName name="Inputbase">'[10]A (Input) Inv MO Service Charge'!#REF!</definedName>
    <definedName name="INTCO" localSheetId="0">#REF!</definedName>
    <definedName name="INTCO">#REF!</definedName>
    <definedName name="INTEREST_WKST" localSheetId="0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 localSheetId="0">#REF!</definedName>
    <definedName name="LABOR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OBBYING" localSheetId="0">#REF!</definedName>
    <definedName name="LOBBYING">#REF!</definedName>
    <definedName name="lookup">'[26]Input Sheet'!$A$9:$BM$140</definedName>
    <definedName name="M_S" localSheetId="0">#REF!</definedName>
    <definedName name="M_S">#REF!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NCSC" localSheetId="0">'[27]Rev Def Sum'!#REF!</definedName>
    <definedName name="NCSC">'[27]Rev Def Sum'!#REF!</definedName>
    <definedName name="NCSCLB" hidden="1">{"'Server Configuration'!$A$1:$DB$281"}</definedName>
    <definedName name="NEBT" localSheetId="0">#REF!</definedName>
    <definedName name="NEBT">#REF!</definedName>
    <definedName name="NEWFILE" localSheetId="0">#REF!</definedName>
    <definedName name="NEWFILE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." localSheetId="0">#REF!</definedName>
    <definedName name="No.">#REF!</definedName>
    <definedName name="NORM_VOL" localSheetId="0">#REF!</definedName>
    <definedName name="NORM_VOL">#REF!</definedName>
    <definedName name="nousf" localSheetId="0">#REF!</definedName>
    <definedName name="nousf">#REF!</definedName>
    <definedName name="NPM" localSheetId="0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 localSheetId="0">#REF!='[28]September Travel Detail'!#REF!</definedName>
    <definedName name="NvsInstanceHook">#REF!='[28]September Travel Detail'!#REF!</definedName>
    <definedName name="NvsInstanceHook_1" localSheetId="0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 localSheetId="0">#REF!</definedName>
    <definedName name="OTHERTAX">#REF!</definedName>
    <definedName name="OTPAY" localSheetId="0">#REF!</definedName>
    <definedName name="OTPAY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3" localSheetId="0">#REF!</definedName>
    <definedName name="PAGE_3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2" localSheetId="0">'[29]Rate Base Summary Sch B-1'!#REF!</definedName>
    <definedName name="PAGE2">'[29]Rate Base Summary Sch B-1'!#REF!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'[30]B-2.3'!#REF!</definedName>
    <definedName name="PAGE5">'[30]B-2.3'!#REF!</definedName>
    <definedName name="PAGE6" localSheetId="0">'[30]B-2.3'!#REF!</definedName>
    <definedName name="PAGE6">'[30]B-2.3'!#REF!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enalty" localSheetId="0">#REF!</definedName>
    <definedName name="penalty">#REF!</definedName>
    <definedName name="PerInvoiceLookup">OFFSET('[12]% Invoice'!$A$1,0,0,COUNTA('[12]% Invoice'!$A$1:$A$65536),COUNTA('[12]% Invoice'!$A$1:$IV$1))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PTY" localSheetId="0">#REF!</definedName>
    <definedName name="PPTY">#REF!</definedName>
    <definedName name="PREMPAY" localSheetId="0">#REF!</definedName>
    <definedName name="PREMPAY">#REF!</definedName>
    <definedName name="PRINT" localSheetId="0">#REF!</definedName>
    <definedName name="PRINT">#REF!</definedName>
    <definedName name="_xlnm.Print_Area" localSheetId="0">'Tab 23 Forecast BS 2021-2024'!$A$1:$H$41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FICA" localSheetId="0">#REF!</definedName>
    <definedName name="PRINTFICA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REVC" localSheetId="0">#REF!</definedName>
    <definedName name="PRINTREVC">#REF!</definedName>
    <definedName name="PRINTSCH35B" localSheetId="0">#REF!</definedName>
    <definedName name="PRINTSCH35B">#REF!</definedName>
    <definedName name="PRINTSUMMARY" localSheetId="0">#REF!</definedName>
    <definedName name="PRINTSUMMARY">#REF!</definedName>
    <definedName name="productlist">'[31]Product List'!$A$1:$E$23153</definedName>
    <definedName name="proj_cust_pmts">'[8]Payment Calculation'!$C$25</definedName>
    <definedName name="PROPTAX" localSheetId="0">#REF!</definedName>
    <definedName name="PROPTAX">#REF!</definedName>
    <definedName name="qryFTECategbyCountry" localSheetId="0">#REF!</definedName>
    <definedName name="qryFTECategbyCountry">#REF!</definedName>
    <definedName name="Quest" localSheetId="0">#REF!</definedName>
    <definedName name="Quest">#REF!</definedName>
    <definedName name="RATEBASE" localSheetId="0">'[6]Rev Def Sum'!#REF!</definedName>
    <definedName name="RATEBASE">'[6]Rev Def Sum'!#REF!</definedName>
    <definedName name="rates" localSheetId="0">#REF!</definedName>
    <definedName name="rates">#REF!</definedName>
    <definedName name="RECLASS" localSheetId="0">#REF!</definedName>
    <definedName name="RECLASS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 localSheetId="0">#REF!</definedName>
    <definedName name="RISK">#REF!</definedName>
    <definedName name="Rollups" localSheetId="0">#REF!</definedName>
    <definedName name="Rollups">#REF!</definedName>
    <definedName name="Rusty" hidden="1">{"'Server Configuration'!$A$1:$DB$281"}</definedName>
    <definedName name="S35A" localSheetId="0">#REF!</definedName>
    <definedName name="S35A">#REF!</definedName>
    <definedName name="S35B" localSheetId="0">#REF!</definedName>
    <definedName name="S35B">#REF!</definedName>
    <definedName name="SAS_GasCost" localSheetId="0">[16]Input!#REF!</definedName>
    <definedName name="SAS_GasCost">[16]Input!#REF!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EDULE_12" localSheetId="0">#REF!</definedName>
    <definedName name="SCHEDULE_12">#REF!</definedName>
    <definedName name="Sep_08_Man_Fee" localSheetId="0">#REF!</definedName>
    <definedName name="Sep_08_Man_Fee">#REF!</definedName>
    <definedName name="SGA" localSheetId="0">#REF!</definedName>
    <definedName name="SGA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MK">'[17]B-1 p.1 Summary (Base)'!$J$8</definedName>
    <definedName name="SPECIFIC" localSheetId="0">#REF!</definedName>
    <definedName name="SPECIFIC">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ORAGE" localSheetId="0">#REF!</definedName>
    <definedName name="STORAGE">#REF!</definedName>
    <definedName name="STUDY" localSheetId="0">#REF!</definedName>
    <definedName name="STUDY">#REF!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Y" localSheetId="0">#REF!</definedName>
    <definedName name="SUMMARY">#REF!</definedName>
    <definedName name="SummaryTable" localSheetId="0">#REF!</definedName>
    <definedName name="SummaryTable">#REF!</definedName>
    <definedName name="TABLE" localSheetId="0">#REF!</definedName>
    <definedName name="TABLE">#REF!</definedName>
    <definedName name="TaxRate">'[32]Tax Rates'!$A$1:$F$24</definedName>
    <definedName name="Teldata" localSheetId="0">#REF!</definedName>
    <definedName name="Teldata">#REF!</definedName>
    <definedName name="TEMP" localSheetId="0">#REF!</definedName>
    <definedName name="TEMP">#REF!</definedName>
    <definedName name="test" localSheetId="0">'[26]Input Sheet'!#REF!</definedName>
    <definedName name="test">'[26]Input Sheet'!#REF!</definedName>
    <definedName name="test1" localSheetId="0">'[26]Input Sheet'!#REF!</definedName>
    <definedName name="test1">'[26]Input Sheet'!#REF!</definedName>
    <definedName name="tol">0.001</definedName>
    <definedName name="TOTALONM" localSheetId="0">#REF!</definedName>
    <definedName name="TOTALONM">#REF!</definedName>
    <definedName name="Totals" localSheetId="0">'[33]Complete Listing incl LCN'!#REF!</definedName>
    <definedName name="Totals">'[33]Complete Listing incl LCN'!#REF!</definedName>
    <definedName name="TY" localSheetId="0">[16]B!#REF!</definedName>
    <definedName name="TY">[16]B!#REF!</definedName>
    <definedName name="TYDESC">[16]B!$A$3</definedName>
    <definedName name="UNEMPLOY_TAX" localSheetId="0">#REF!</definedName>
    <definedName name="UNEMPLOY_TAX">#REF!</definedName>
    <definedName name="Usage_per_Cust">[8]Inputs!$B$12</definedName>
    <definedName name="usd">[34]Assumptions!$C$13</definedName>
    <definedName name="USF" localSheetId="0">#REF!</definedName>
    <definedName name="USF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WCSUM" localSheetId="0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4" l="1"/>
  <c r="O37" i="4"/>
  <c r="N37" i="4"/>
  <c r="P36" i="4"/>
  <c r="O36" i="4"/>
  <c r="N36" i="4"/>
  <c r="P34" i="4"/>
  <c r="O34" i="4"/>
  <c r="N34" i="4"/>
  <c r="P33" i="4"/>
  <c r="O33" i="4"/>
  <c r="N33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P24" i="4"/>
  <c r="O24" i="4"/>
  <c r="N24" i="4"/>
  <c r="P23" i="4"/>
  <c r="O23" i="4"/>
  <c r="N23" i="4"/>
  <c r="P22" i="4"/>
  <c r="O22" i="4"/>
  <c r="N22" i="4"/>
  <c r="P19" i="4"/>
  <c r="O19" i="4"/>
  <c r="N19" i="4"/>
  <c r="N18" i="4"/>
  <c r="P17" i="4"/>
  <c r="O17" i="4"/>
  <c r="N17" i="4"/>
  <c r="P16" i="4"/>
  <c r="O16" i="4"/>
  <c r="N16" i="4"/>
  <c r="P13" i="4"/>
  <c r="O13" i="4"/>
  <c r="N13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N5" i="4"/>
  <c r="N4" i="4"/>
  <c r="M38" i="4"/>
  <c r="M37" i="4"/>
  <c r="M36" i="4"/>
  <c r="M34" i="4"/>
  <c r="M33" i="4"/>
  <c r="M31" i="4"/>
  <c r="M30" i="4"/>
  <c r="M29" i="4"/>
  <c r="M28" i="4"/>
  <c r="M27" i="4"/>
  <c r="M26" i="4"/>
  <c r="M24" i="4"/>
  <c r="M23" i="4"/>
  <c r="M22" i="4"/>
  <c r="M19" i="4"/>
  <c r="M18" i="4"/>
  <c r="M17" i="4"/>
  <c r="M16" i="4"/>
  <c r="M14" i="4"/>
  <c r="M13" i="4"/>
  <c r="M12" i="4"/>
  <c r="M11" i="4"/>
  <c r="M10" i="4"/>
  <c r="M9" i="4"/>
  <c r="M8" i="4"/>
  <c r="M7" i="4"/>
  <c r="M5" i="4"/>
  <c r="M4" i="4"/>
  <c r="F32" i="4" l="1"/>
  <c r="H32" i="4"/>
  <c r="G32" i="4"/>
  <c r="O32" i="4" s="1"/>
  <c r="E32" i="4"/>
  <c r="M32" i="4" s="1"/>
  <c r="E39" i="4"/>
  <c r="F12" i="4"/>
  <c r="G11" i="4"/>
  <c r="G18" i="4"/>
  <c r="F38" i="4"/>
  <c r="F14" i="4"/>
  <c r="H46" i="4"/>
  <c r="G46" i="4"/>
  <c r="F46" i="4"/>
  <c r="E46" i="4"/>
  <c r="H45" i="4"/>
  <c r="H48" i="4" s="1"/>
  <c r="G45" i="4"/>
  <c r="F45" i="4"/>
  <c r="F48" i="4" s="1"/>
  <c r="E45" i="4"/>
  <c r="D46" i="4"/>
  <c r="D45" i="4"/>
  <c r="D48" i="4" s="1"/>
  <c r="G14" i="4" l="1"/>
  <c r="N14" i="4"/>
  <c r="G38" i="4"/>
  <c r="N38" i="4"/>
  <c r="O18" i="4"/>
  <c r="H18" i="4"/>
  <c r="P18" i="4" s="1"/>
  <c r="H11" i="4"/>
  <c r="P11" i="4" s="1"/>
  <c r="O11" i="4"/>
  <c r="G12" i="4"/>
  <c r="N12" i="4"/>
  <c r="M39" i="4"/>
  <c r="F39" i="4"/>
  <c r="P32" i="4"/>
  <c r="N32" i="4"/>
  <c r="E48" i="4"/>
  <c r="G48" i="4"/>
  <c r="G5" i="4"/>
  <c r="J5" i="4"/>
  <c r="H5" i="4" l="1"/>
  <c r="P5" i="4" s="1"/>
  <c r="O5" i="4"/>
  <c r="G39" i="4"/>
  <c r="N39" i="4"/>
  <c r="H12" i="4"/>
  <c r="P12" i="4" s="1"/>
  <c r="O12" i="4"/>
  <c r="H38" i="4"/>
  <c r="P38" i="4" s="1"/>
  <c r="O38" i="4"/>
  <c r="H14" i="4"/>
  <c r="P14" i="4" s="1"/>
  <c r="O14" i="4"/>
  <c r="G4" i="4"/>
  <c r="K5" i="4" l="1"/>
  <c r="O4" i="4"/>
  <c r="H39" i="4"/>
  <c r="P39" i="4" s="1"/>
  <c r="O39" i="4"/>
  <c r="H4" i="4"/>
  <c r="P4" i="4" s="1"/>
  <c r="H40" i="4"/>
  <c r="G40" i="4"/>
  <c r="F40" i="4"/>
  <c r="E40" i="4"/>
  <c r="H35" i="4"/>
  <c r="G35" i="4"/>
  <c r="F35" i="4"/>
  <c r="E35" i="4"/>
  <c r="H25" i="4"/>
  <c r="G25" i="4"/>
  <c r="F25" i="4"/>
  <c r="E25" i="4"/>
  <c r="H20" i="4"/>
  <c r="G20" i="4"/>
  <c r="F20" i="4"/>
  <c r="E20" i="4"/>
  <c r="H15" i="4"/>
  <c r="G15" i="4"/>
  <c r="F15" i="4"/>
  <c r="E15" i="4"/>
  <c r="H6" i="4"/>
  <c r="G6" i="4"/>
  <c r="F6" i="4"/>
  <c r="E6" i="4"/>
  <c r="D40" i="4"/>
  <c r="D35" i="4"/>
  <c r="D25" i="4"/>
  <c r="D20" i="4"/>
  <c r="D15" i="4"/>
  <c r="D6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112" i="5"/>
  <c r="D109" i="5"/>
  <c r="D107" i="5"/>
  <c r="F113" i="5" s="1"/>
  <c r="D97" i="5"/>
  <c r="D95" i="5"/>
  <c r="D93" i="5"/>
  <c r="D91" i="5"/>
  <c r="D89" i="5"/>
  <c r="D87" i="5"/>
  <c r="D85" i="5"/>
  <c r="D82" i="5"/>
  <c r="F82" i="5" s="1"/>
  <c r="D74" i="5"/>
  <c r="F74" i="5" s="1"/>
  <c r="D70" i="5"/>
  <c r="F70" i="5" s="1"/>
  <c r="D50" i="5"/>
  <c r="D59" i="5"/>
  <c r="D57" i="5"/>
  <c r="D43" i="5"/>
  <c r="D35" i="5"/>
  <c r="D41" i="5"/>
  <c r="D39" i="5"/>
  <c r="D37" i="5"/>
  <c r="D29" i="5"/>
  <c r="D11" i="5"/>
  <c r="D24" i="5"/>
  <c r="F24" i="5" s="1"/>
  <c r="D15" i="5"/>
  <c r="F20" i="5" s="1"/>
  <c r="F102" i="5" l="1"/>
  <c r="D21" i="4"/>
  <c r="M6" i="4"/>
  <c r="N6" i="4"/>
  <c r="O6" i="4"/>
  <c r="P6" i="4"/>
  <c r="M15" i="4"/>
  <c r="N15" i="4"/>
  <c r="O15" i="4"/>
  <c r="P15" i="4"/>
  <c r="M20" i="4"/>
  <c r="N20" i="4"/>
  <c r="O20" i="4"/>
  <c r="P20" i="4"/>
  <c r="M25" i="4"/>
  <c r="N25" i="4"/>
  <c r="O25" i="4"/>
  <c r="P25" i="4"/>
  <c r="M35" i="4"/>
  <c r="N35" i="4"/>
  <c r="O35" i="4"/>
  <c r="P35" i="4"/>
  <c r="M40" i="4"/>
  <c r="N40" i="4"/>
  <c r="O40" i="4"/>
  <c r="P40" i="4"/>
  <c r="D41" i="4"/>
  <c r="D42" i="4" s="1"/>
  <c r="G21" i="4"/>
  <c r="H21" i="4"/>
  <c r="P21" i="4" s="1"/>
  <c r="F21" i="4"/>
  <c r="E21" i="4"/>
  <c r="M21" i="4" s="1"/>
  <c r="E41" i="4"/>
  <c r="M41" i="4" s="1"/>
  <c r="H41" i="4"/>
  <c r="G41" i="4"/>
  <c r="F41" i="4"/>
  <c r="N41" i="4" s="1"/>
  <c r="F60" i="5"/>
  <c r="F48" i="5"/>
  <c r="G61" i="5" s="1"/>
  <c r="G114" i="5"/>
  <c r="G42" i="4" l="1"/>
  <c r="O41" i="4"/>
  <c r="H42" i="4"/>
  <c r="P41" i="4"/>
  <c r="N21" i="4"/>
  <c r="O21" i="4"/>
  <c r="E42" i="4"/>
  <c r="F42" i="4"/>
  <c r="G115" i="5"/>
</calcChain>
</file>

<file path=xl/sharedStrings.xml><?xml version="1.0" encoding="utf-8"?>
<sst xmlns="http://schemas.openxmlformats.org/spreadsheetml/2006/main" count="208" uniqueCount="157">
  <si>
    <t>Line Number</t>
  </si>
  <si>
    <t>2021</t>
  </si>
  <si>
    <t>2022</t>
  </si>
  <si>
    <t>2023</t>
  </si>
  <si>
    <t>2024</t>
  </si>
  <si>
    <t xml:space="preserve"> </t>
  </si>
  <si>
    <t>2021 Change</t>
  </si>
  <si>
    <t>2022 Change</t>
  </si>
  <si>
    <t>2023 Change</t>
  </si>
  <si>
    <t>2024 Change</t>
  </si>
  <si>
    <t>ASSETS AND OTHER DEBITS</t>
  </si>
  <si>
    <t>UTILITY PLANT</t>
  </si>
  <si>
    <t>2023 Adds</t>
  </si>
  <si>
    <t>2024 Adds</t>
  </si>
  <si>
    <t xml:space="preserve">  Total Utility Plant (Gross)</t>
  </si>
  <si>
    <t xml:space="preserve"> Accum Prov for Depr &amp; Amort (108,111,115)</t>
  </si>
  <si>
    <t>Total Utility Net Plant</t>
  </si>
  <si>
    <t>TOTAL OTHER PROPERTY &amp; INVESTMENTS</t>
  </si>
  <si>
    <t>CURRENT AND ACCRUED ASSETS</t>
  </si>
  <si>
    <t>Cash</t>
  </si>
  <si>
    <t>Accum Prov - Uncollectible Accts (144)</t>
  </si>
  <si>
    <t>Accts Receivable from Assoc. Co.'s (146)</t>
  </si>
  <si>
    <t>Plant Materials &amp; Operating Supplies (154)</t>
  </si>
  <si>
    <t>Gas Stored Underground - Current (164.1)</t>
  </si>
  <si>
    <t>Prepayments (165)</t>
  </si>
  <si>
    <t>Total Current and Accrued Assets</t>
  </si>
  <si>
    <t>DEFERRED DEBITS AND OTHER</t>
  </si>
  <si>
    <t>Other Regulatory Assets</t>
  </si>
  <si>
    <t>Accumulated Deferred Income Taxes (190)</t>
  </si>
  <si>
    <t>Unrecoverd Purchased Gas Costs (191)</t>
  </si>
  <si>
    <t>Total Deferred Debits and Other</t>
  </si>
  <si>
    <t>TOTAL ASSETS</t>
  </si>
  <si>
    <t>LIABILITIES AND OTHER CREDITS</t>
  </si>
  <si>
    <t>TOTAL PROPRIETARY CAPITAL</t>
  </si>
  <si>
    <t>TOTAL LONG TERM DEBT</t>
  </si>
  <si>
    <t>TOTAL CAPITALIZATION</t>
  </si>
  <si>
    <t>TOTAL OTHER NON-CURRENT LIABILITIES</t>
  </si>
  <si>
    <t>CURRENT AND ACCRUED LIABILITIES</t>
  </si>
  <si>
    <t>Accounts Payable (232)</t>
  </si>
  <si>
    <t>Notes Payable to Assoc Companies (233)</t>
  </si>
  <si>
    <t>Accounts Payable to Assoc Companies (234)</t>
  </si>
  <si>
    <t>Customer Deposits (235)</t>
  </si>
  <si>
    <t>Taxes Accrued (236)</t>
  </si>
  <si>
    <t>Interest Accrued (237)</t>
  </si>
  <si>
    <t>Tax Collections payable (241)</t>
  </si>
  <si>
    <t>Total Current and Accrued Liabilities</t>
  </si>
  <si>
    <t>DEFERRED CREDITS</t>
  </si>
  <si>
    <t>Other Deferred Credits (253)</t>
  </si>
  <si>
    <t>Other Regulatory Liabilities (254)</t>
  </si>
  <si>
    <t>Accum Deferred Income Taxes (281-283)</t>
  </si>
  <si>
    <t>Total Deferred Credits</t>
  </si>
  <si>
    <t>TOTAL LIABILITIES AND EQUITY</t>
  </si>
  <si>
    <t>Interest on Prudential Debt</t>
  </si>
  <si>
    <t>Interest on ST</t>
  </si>
  <si>
    <t>Amort</t>
  </si>
  <si>
    <t>Company Code</t>
  </si>
  <si>
    <t>Account Number</t>
  </si>
  <si>
    <t>Text for B/S P&amp;L Item</t>
  </si>
  <si>
    <t>FS Caption</t>
  </si>
  <si>
    <t>Total of Reporting Period</t>
  </si>
  <si>
    <t>Heading</t>
  </si>
  <si>
    <t>Statement</t>
  </si>
  <si>
    <t>ASSETS &amp; OTHER DEBITS:</t>
  </si>
  <si>
    <t xml:space="preserve"> UTILITY PLANT:</t>
  </si>
  <si>
    <t>****</t>
  </si>
  <si>
    <t>9101000 Plant in Service</t>
  </si>
  <si>
    <t>9101100 Property Under Capital Leases</t>
  </si>
  <si>
    <t>9114000 Plant Acquisition Adjustments</t>
  </si>
  <si>
    <t xml:space="preserve"> Utility Plant (101,-106,114)</t>
  </si>
  <si>
    <t>9107000 Construction Work in Progress</t>
  </si>
  <si>
    <t xml:space="preserve"> Construction Work in Progress (107)</t>
  </si>
  <si>
    <t>9108000 Accumulated Depreciation-Utility Plant</t>
  </si>
  <si>
    <t>9111000 Accumulated Amortization-Utility Plant</t>
  </si>
  <si>
    <t>9115000 Accum Prov for Amort of Plant Acquisition Adjust</t>
  </si>
  <si>
    <t xml:space="preserve">  Net Utility Plant</t>
  </si>
  <si>
    <t xml:space="preserve">   Total Net Utility Plant</t>
  </si>
  <si>
    <t>9117300 Gas Stored in Reservoirs and Pipelines-Noncurrent</t>
  </si>
  <si>
    <t xml:space="preserve">  Gas Stored Underground, Non-Curr. (117)</t>
  </si>
  <si>
    <t xml:space="preserve">    TOTAL UTILITY PLANT</t>
  </si>
  <si>
    <t>OTHER PROPERTY &amp; INVESTMENTS:</t>
  </si>
  <si>
    <t>9128000 Other Special Funds</t>
  </si>
  <si>
    <t>Other Special Funds (128)</t>
  </si>
  <si>
    <t xml:space="preserve">  TOTAL OTHER PROPERTY &amp; INVESTMENTS</t>
  </si>
  <si>
    <t>CURRENT &amp; ACCRUED ASSETS:</t>
  </si>
  <si>
    <t>9131000 Cash</t>
  </si>
  <si>
    <t>Cash (131)</t>
  </si>
  <si>
    <t>9135000 Working Funds</t>
  </si>
  <si>
    <t>Working Fund (135)</t>
  </si>
  <si>
    <t>9142000 Customer Accounts Receivable</t>
  </si>
  <si>
    <t>Customer Accounts Receivable (142)</t>
  </si>
  <si>
    <t>9143000 Other Accounts Receivable</t>
  </si>
  <si>
    <t>Other Accounts Recevable (143)</t>
  </si>
  <si>
    <t>9144000 Accumulated Provision for Uncollectible Accounts</t>
  </si>
  <si>
    <t>9146000 Accounts Receivable from Associated Companies</t>
  </si>
  <si>
    <t>9154000 Plant Materials &amp; Operating Supplies</t>
  </si>
  <si>
    <t>9164100 Gas Stored - Current</t>
  </si>
  <si>
    <t>9165000 Prepayments</t>
  </si>
  <si>
    <t>9173000 Accrued Utility Revenues</t>
  </si>
  <si>
    <t>Accrued Utility Revenues (173)</t>
  </si>
  <si>
    <t>9174000 Miscellaneous Current &amp; Accrued Assets</t>
  </si>
  <si>
    <t>Misc. Current &amp; Accrued Assets (174)</t>
  </si>
  <si>
    <t xml:space="preserve">  TOTAL CURRENT &amp; ACCRUED ASSETS</t>
  </si>
  <si>
    <t>DEFERRED DEBITS:</t>
  </si>
  <si>
    <t>9182300 Other Regulatory Assets</t>
  </si>
  <si>
    <t>Other Regulatory Assets (182.3)</t>
  </si>
  <si>
    <t>9184000 Clearing Accounts</t>
  </si>
  <si>
    <t>Clearing Accounts (184)</t>
  </si>
  <si>
    <t>9186000 Miscellaneous Deferred Debits</t>
  </si>
  <si>
    <t>Miscellaneous Deferred Debits (186)</t>
  </si>
  <si>
    <t>9190000 Accumulated Deferred Income Taxes</t>
  </si>
  <si>
    <t>9191000 Unrecovered Purchased Gas Costs</t>
  </si>
  <si>
    <t xml:space="preserve">  TOTAL DEFERRED DEBITS</t>
  </si>
  <si>
    <t xml:space="preserve">   TOTAL ASSETS &amp; OTHER DEBITS</t>
  </si>
  <si>
    <t>LIABILITIES &amp; OTHER CREDITS:</t>
  </si>
  <si>
    <t xml:space="preserve"> PROPRIETARY CAPITAL:</t>
  </si>
  <si>
    <t>9211000 Miscellaneous Paid-In Capital</t>
  </si>
  <si>
    <t>Other Paid-In-Capital (208-211)</t>
  </si>
  <si>
    <t>9216000 Unappropriated Retained Earnings</t>
  </si>
  <si>
    <t>Retained Earnings - Prior Year Balance</t>
  </si>
  <si>
    <t>Current Year Profit</t>
  </si>
  <si>
    <t>Retained Earnings (215, 215.1, 216)</t>
  </si>
  <si>
    <t xml:space="preserve">  TOTAL PROPRIETARY CAPITAL</t>
  </si>
  <si>
    <t>LONG TERM DEBT:</t>
  </si>
  <si>
    <t>9223000 Advances from Associated Companies</t>
  </si>
  <si>
    <t>Advances From Associated Companies (223)</t>
  </si>
  <si>
    <t xml:space="preserve">  TOTAL LONG TERM DEBT</t>
  </si>
  <si>
    <t>OTHER NON-CURRENT LIABILITIES:</t>
  </si>
  <si>
    <t>9227000 Obligations under Capital Lease-Noncurrent</t>
  </si>
  <si>
    <t>Obligations Undr Cap Lease - Non-curr (227)</t>
  </si>
  <si>
    <t>9228300 Accumulated Provision for Pensions &amp; Benefits</t>
  </si>
  <si>
    <t>Accum Prov for Pensions &amp; Benefits (228.3)</t>
  </si>
  <si>
    <t>9230000 Asset Retirement Obligation</t>
  </si>
  <si>
    <t>Asset Retirement Obligation (230)</t>
  </si>
  <si>
    <t xml:space="preserve">  TOTAL OTHER NON-CURRENT LIABILITIES</t>
  </si>
  <si>
    <t>CURRENT &amp; ACCRUED LIABILITIES:</t>
  </si>
  <si>
    <t>9232000 Accounts Payable</t>
  </si>
  <si>
    <t>9233000 Notes Payable to Associated Companies</t>
  </si>
  <si>
    <t>9234000 Accounts Payable to Associated Companies</t>
  </si>
  <si>
    <t>9235000 Customer Deposits</t>
  </si>
  <si>
    <t>9236000 Taxes Accrued</t>
  </si>
  <si>
    <t>9237000 Interest Accrued</t>
  </si>
  <si>
    <t>9241000 Tax Collections Payable</t>
  </si>
  <si>
    <t>9242000 Miscellaneous Current &amp; Accrued Liabilities</t>
  </si>
  <si>
    <t>Misc Current &amp; Accrued Liabilities (242)</t>
  </si>
  <si>
    <t>9243000 Obligations under Capital Lease-Current</t>
  </si>
  <si>
    <t>Obligations Under Cap Lease - Current (243)</t>
  </si>
  <si>
    <t xml:space="preserve">  TOTAL CURRENT &amp; ACCRUED LIABILITIES</t>
  </si>
  <si>
    <t>DEFERRED CREDITS:</t>
  </si>
  <si>
    <t>9252000 Customer Advances for Construction</t>
  </si>
  <si>
    <t>Customer Advances for Construction (252)</t>
  </si>
  <si>
    <t>9253000 Other Deferred Credits</t>
  </si>
  <si>
    <t>9254000 Other Regulatory Liabilities</t>
  </si>
  <si>
    <t>9282000 Accumulated Deferred Income Taxes-Other Property</t>
  </si>
  <si>
    <t>9283000 Accumulated Deferred Income Taxes-Other</t>
  </si>
  <si>
    <t xml:space="preserve">  TOTAL DEFERRED CREDITS</t>
  </si>
  <si>
    <t xml:space="preserve">   TOTAL LIABILITIES &amp; OTHER CREDITS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</si>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</sst>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</font>
    <font>
      <u val="singleAccounting"/>
      <sz val="8"/>
      <name val="Times New Roman"/>
      <family val="1"/>
    </font>
    <font>
      <u val="doubleAccounting"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 val="singleAccounting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99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0" xfId="1" applyNumberFormat="1" applyFont="1" applyFill="1"/>
    <xf numFmtId="0" fontId="2" fillId="2" borderId="1" xfId="0" applyFont="1" applyFill="1" applyBorder="1" applyAlignment="1">
      <alignment wrapText="1"/>
    </xf>
    <xf numFmtId="0" fontId="2" fillId="3" borderId="2" xfId="0" applyFont="1" applyFill="1" applyBorder="1"/>
    <xf numFmtId="0" fontId="2" fillId="4" borderId="2" xfId="0" applyFont="1" applyFill="1" applyBorder="1"/>
    <xf numFmtId="14" fontId="2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3" fontId="2" fillId="3" borderId="1" xfId="0" applyNumberFormat="1" applyFont="1" applyFill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5" borderId="3" xfId="0" applyFont="1" applyFill="1" applyBorder="1"/>
    <xf numFmtId="0" fontId="2" fillId="4" borderId="3" xfId="0" applyFont="1" applyFill="1" applyBorder="1"/>
    <xf numFmtId="164" fontId="2" fillId="2" borderId="4" xfId="5" applyNumberFormat="1" applyFont="1" applyFill="1" applyBorder="1" applyAlignment="1">
      <alignment wrapText="1"/>
    </xf>
    <xf numFmtId="164" fontId="0" fillId="0" borderId="0" xfId="5" applyNumberFormat="1" applyFont="1"/>
    <xf numFmtId="43" fontId="7" fillId="0" borderId="0" xfId="1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5" fillId="0" borderId="0" xfId="2" applyFont="1" applyFill="1"/>
    <xf numFmtId="0" fontId="4" fillId="0" borderId="0" xfId="2" applyFont="1" applyFill="1" applyAlignment="1">
      <alignment horizontal="left"/>
    </xf>
    <xf numFmtId="43" fontId="7" fillId="0" borderId="0" xfId="1" applyFont="1" applyFill="1" applyBorder="1" applyAlignment="1">
      <alignment horizontal="center" wrapText="1"/>
    </xf>
    <xf numFmtId="164" fontId="7" fillId="0" borderId="0" xfId="1" quotePrefix="1" applyNumberFormat="1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164" fontId="4" fillId="0" borderId="0" xfId="1" applyNumberFormat="1" applyFont="1" applyFill="1" applyBorder="1"/>
    <xf numFmtId="164" fontId="10" fillId="0" borderId="0" xfId="5" applyNumberFormat="1" applyFont="1" applyBorder="1"/>
    <xf numFmtId="164" fontId="4" fillId="0" borderId="0" xfId="2" applyNumberFormat="1" applyFont="1" applyFill="1" applyBorder="1"/>
    <xf numFmtId="0" fontId="5" fillId="0" borderId="0" xfId="2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164" fontId="12" fillId="0" borderId="0" xfId="5" applyNumberFormat="1" applyFont="1" applyBorder="1"/>
    <xf numFmtId="164" fontId="7" fillId="0" borderId="0" xfId="2" applyNumberFormat="1" applyFont="1" applyFill="1" applyBorder="1"/>
    <xf numFmtId="164" fontId="8" fillId="0" borderId="0" xfId="2" applyNumberFormat="1" applyFont="1" applyFill="1" applyBorder="1"/>
    <xf numFmtId="164" fontId="13" fillId="0" borderId="0" xfId="5" applyNumberFormat="1" applyFont="1" applyBorder="1"/>
    <xf numFmtId="164" fontId="4" fillId="0" borderId="0" xfId="5" applyNumberFormat="1" applyFont="1" applyFill="1" applyBorder="1" applyAlignment="1">
      <alignment horizontal="center" wrapText="1"/>
    </xf>
    <xf numFmtId="164" fontId="4" fillId="0" borderId="0" xfId="5" applyNumberFormat="1" applyFont="1" applyFill="1" applyBorder="1"/>
    <xf numFmtId="164" fontId="4" fillId="0" borderId="0" xfId="5" applyNumberFormat="1" applyFont="1" applyFill="1"/>
    <xf numFmtId="10" fontId="4" fillId="0" borderId="0" xfId="4" applyNumberFormat="1" applyFont="1" applyFill="1" applyBorder="1"/>
    <xf numFmtId="164" fontId="7" fillId="0" borderId="0" xfId="5" applyNumberFormat="1" applyFont="1" applyFill="1" applyBorder="1"/>
    <xf numFmtId="0" fontId="6" fillId="0" borderId="0" xfId="0" applyFont="1"/>
    <xf numFmtId="164" fontId="4" fillId="0" borderId="0" xfId="2" applyNumberFormat="1" applyFont="1" applyFill="1"/>
    <xf numFmtId="0" fontId="6" fillId="0" borderId="0" xfId="0" applyFont="1" applyAlignment="1"/>
  </cellXfs>
  <cellStyles count="6">
    <cellStyle name="Comma" xfId="5" builtinId="3"/>
    <cellStyle name="Comma 10" xfId="1"/>
    <cellStyle name="Normal" xfId="0" builtinId="0"/>
    <cellStyle name="Normal 2" xfId="2"/>
    <cellStyle name="Percent" xfId="4" builtinId="5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ischerRCC/Documents/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49"/>
  <sheetViews>
    <sheetView zoomScaleNormal="100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U31" sqref="U31"/>
    </sheetView>
  </sheetViews>
  <sheetFormatPr defaultColWidth="9.140625" defaultRowHeight="11.25" x14ac:dyDescent="0.2"/>
  <cols>
    <col min="1" max="1" width="6.140625" style="17" bestFit="1" customWidth="1"/>
    <col min="2" max="2" width="1" style="18" customWidth="1"/>
    <col min="3" max="3" width="32.85546875" style="18" customWidth="1"/>
    <col min="4" max="4" width="11.7109375" style="18" customWidth="1"/>
    <col min="5" max="5" width="11.14062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9.140625" style="18" customWidth="1"/>
    <col min="10" max="11" width="9.85546875" style="39" customWidth="1"/>
    <col min="12" max="12" width="9.140625" style="18" customWidth="1"/>
    <col min="13" max="13" width="10.42578125" style="18" bestFit="1" customWidth="1"/>
    <col min="14" max="14" width="9.85546875" style="18" bestFit="1" customWidth="1"/>
    <col min="15" max="16" width="10.42578125" style="18" bestFit="1" customWidth="1"/>
    <col min="17" max="16384" width="9.140625" style="18"/>
  </cols>
  <sheetData>
    <row r="1" spans="1:16" s="16" customFormat="1" ht="27" x14ac:dyDescent="0.35">
      <c r="A1" s="15" t="s">
        <v>0</v>
      </c>
      <c r="B1" s="21"/>
      <c r="C1" s="21"/>
      <c r="D1" s="21"/>
      <c r="E1" s="22" t="s">
        <v>1</v>
      </c>
      <c r="F1" s="22" t="s">
        <v>2</v>
      </c>
      <c r="G1" s="22" t="s">
        <v>3</v>
      </c>
      <c r="H1" s="22" t="s">
        <v>4</v>
      </c>
      <c r="I1" s="23"/>
      <c r="J1" s="37" t="s">
        <v>5</v>
      </c>
      <c r="K1" s="37"/>
      <c r="L1" s="24"/>
      <c r="M1" s="16" t="s">
        <v>6</v>
      </c>
      <c r="N1" s="16" t="s">
        <v>7</v>
      </c>
      <c r="O1" s="16" t="s">
        <v>8</v>
      </c>
      <c r="P1" s="16" t="s">
        <v>9</v>
      </c>
    </row>
    <row r="2" spans="1:16" x14ac:dyDescent="0.2">
      <c r="A2" s="17">
        <v>1</v>
      </c>
      <c r="B2" s="30" t="s">
        <v>10</v>
      </c>
      <c r="C2" s="30"/>
      <c r="D2" s="25"/>
      <c r="E2" s="27"/>
      <c r="F2" s="27"/>
      <c r="G2" s="27"/>
      <c r="H2" s="27"/>
      <c r="I2" s="26"/>
      <c r="J2" s="38"/>
      <c r="K2" s="38"/>
      <c r="L2" s="26"/>
    </row>
    <row r="3" spans="1:16" ht="30" customHeight="1" x14ac:dyDescent="0.2">
      <c r="A3" s="17">
        <f>+A2+1</f>
        <v>2</v>
      </c>
      <c r="B3" s="30" t="s">
        <v>11</v>
      </c>
      <c r="C3" s="26"/>
      <c r="D3" s="25"/>
      <c r="E3" s="27"/>
      <c r="F3" s="27"/>
      <c r="G3" s="27"/>
      <c r="H3" s="27"/>
      <c r="I3" s="26"/>
      <c r="J3" s="38" t="s">
        <v>12</v>
      </c>
      <c r="K3" s="38" t="s">
        <v>13</v>
      </c>
      <c r="L3" s="26"/>
    </row>
    <row r="4" spans="1:16" x14ac:dyDescent="0.2">
      <c r="A4" s="17">
        <f t="shared" ref="A4:A41" si="0">+A3+1</f>
        <v>3</v>
      </c>
      <c r="B4" s="26"/>
      <c r="C4" s="31" t="s">
        <v>14</v>
      </c>
      <c r="D4" s="28">
        <v>277645551</v>
      </c>
      <c r="E4" s="28">
        <v>293472611</v>
      </c>
      <c r="F4" s="28">
        <v>309545059</v>
      </c>
      <c r="G4" s="28">
        <f>+F4+J4</f>
        <v>325107559</v>
      </c>
      <c r="H4" s="28">
        <f>+G4+K4</f>
        <v>339232959</v>
      </c>
      <c r="I4" s="26"/>
      <c r="J4" s="38">
        <v>15562500</v>
      </c>
      <c r="K4" s="38">
        <v>14125400</v>
      </c>
      <c r="L4" s="26"/>
      <c r="M4" s="43">
        <f>+E4-D4</f>
        <v>15827060</v>
      </c>
      <c r="N4" s="43">
        <f t="shared" ref="N4:P19" si="1">+F4-E4</f>
        <v>16072448</v>
      </c>
      <c r="O4" s="43">
        <f t="shared" si="1"/>
        <v>15562500</v>
      </c>
      <c r="P4" s="43">
        <f t="shared" si="1"/>
        <v>14125400</v>
      </c>
    </row>
    <row r="5" spans="1:16" ht="13.5" x14ac:dyDescent="0.35">
      <c r="A5" s="17">
        <f t="shared" si="0"/>
        <v>4</v>
      </c>
      <c r="B5" s="26"/>
      <c r="C5" s="31" t="s">
        <v>15</v>
      </c>
      <c r="D5" s="33">
        <v>-118940849</v>
      </c>
      <c r="E5" s="33">
        <v>-123935779</v>
      </c>
      <c r="F5" s="33">
        <v>-131869245</v>
      </c>
      <c r="G5" s="33">
        <f>+F5-J6</f>
        <v>-142239150</v>
      </c>
      <c r="H5" s="33">
        <f>+G5-K6</f>
        <v>-153032817</v>
      </c>
      <c r="I5" s="26"/>
      <c r="J5" s="40">
        <f>+J4/F4</f>
        <v>5.0275394639718675E-2</v>
      </c>
      <c r="K5" s="40">
        <f>+K4/G4</f>
        <v>4.3448389952692547E-2</v>
      </c>
      <c r="L5" s="26"/>
      <c r="M5" s="43">
        <f t="shared" ref="M5:M41" si="2">+E5-D5</f>
        <v>-4994930</v>
      </c>
      <c r="N5" s="43">
        <f t="shared" si="1"/>
        <v>-7933466</v>
      </c>
      <c r="O5" s="43">
        <f t="shared" si="1"/>
        <v>-10369905</v>
      </c>
      <c r="P5" s="43">
        <f t="shared" si="1"/>
        <v>-10793667</v>
      </c>
    </row>
    <row r="6" spans="1:16" ht="13.5" x14ac:dyDescent="0.35">
      <c r="A6" s="17">
        <f t="shared" si="0"/>
        <v>5</v>
      </c>
      <c r="B6" s="26" t="s">
        <v>16</v>
      </c>
      <c r="C6" s="31"/>
      <c r="D6" s="33">
        <f>+D4+D5</f>
        <v>158704702</v>
      </c>
      <c r="E6" s="33">
        <f t="shared" ref="E6:H6" si="3">+E4+E5</f>
        <v>169536832</v>
      </c>
      <c r="F6" s="33">
        <f t="shared" si="3"/>
        <v>177675814</v>
      </c>
      <c r="G6" s="33">
        <f t="shared" si="3"/>
        <v>182868409</v>
      </c>
      <c r="H6" s="33">
        <f t="shared" si="3"/>
        <v>186200142</v>
      </c>
      <c r="I6" s="26"/>
      <c r="J6" s="38">
        <v>10369905</v>
      </c>
      <c r="K6" s="38">
        <v>10793667</v>
      </c>
      <c r="L6" s="26"/>
      <c r="M6" s="43">
        <f t="shared" si="2"/>
        <v>10832130</v>
      </c>
      <c r="N6" s="43">
        <f t="shared" si="1"/>
        <v>8138982</v>
      </c>
      <c r="O6" s="43">
        <f t="shared" si="1"/>
        <v>5192595</v>
      </c>
      <c r="P6" s="43">
        <f t="shared" si="1"/>
        <v>3331733</v>
      </c>
    </row>
    <row r="7" spans="1:16" ht="17.25" customHeight="1" x14ac:dyDescent="0.35">
      <c r="A7" s="17">
        <f t="shared" si="0"/>
        <v>6</v>
      </c>
      <c r="B7" s="32" t="s">
        <v>17</v>
      </c>
      <c r="C7" s="19"/>
      <c r="D7" s="33">
        <v>2101507</v>
      </c>
      <c r="E7" s="33">
        <v>2101507</v>
      </c>
      <c r="F7" s="33">
        <v>2101507</v>
      </c>
      <c r="G7" s="33">
        <v>2101507</v>
      </c>
      <c r="H7" s="33">
        <v>2101507</v>
      </c>
      <c r="I7" s="26"/>
      <c r="J7" s="38"/>
      <c r="K7" s="38"/>
      <c r="L7" s="26"/>
      <c r="M7" s="43">
        <f t="shared" si="2"/>
        <v>0</v>
      </c>
      <c r="N7" s="43">
        <f t="shared" si="1"/>
        <v>0</v>
      </c>
      <c r="O7" s="43">
        <f t="shared" si="1"/>
        <v>0</v>
      </c>
      <c r="P7" s="43">
        <f t="shared" si="1"/>
        <v>0</v>
      </c>
    </row>
    <row r="8" spans="1:16" ht="17.25" customHeight="1" x14ac:dyDescent="0.2">
      <c r="A8" s="17">
        <f t="shared" si="0"/>
        <v>7</v>
      </c>
      <c r="B8" s="30" t="s">
        <v>18</v>
      </c>
      <c r="C8" s="32"/>
      <c r="D8" s="28"/>
      <c r="E8" s="28"/>
      <c r="F8" s="28"/>
      <c r="G8" s="28"/>
      <c r="H8" s="28"/>
      <c r="I8" s="26"/>
      <c r="J8" s="38"/>
      <c r="K8" s="38"/>
      <c r="L8" s="26"/>
      <c r="M8" s="43">
        <f t="shared" si="2"/>
        <v>0</v>
      </c>
      <c r="N8" s="43">
        <f t="shared" si="1"/>
        <v>0</v>
      </c>
      <c r="O8" s="43">
        <f t="shared" si="1"/>
        <v>0</v>
      </c>
      <c r="P8" s="43">
        <f t="shared" si="1"/>
        <v>0</v>
      </c>
    </row>
    <row r="9" spans="1:16" x14ac:dyDescent="0.2">
      <c r="A9" s="17">
        <f t="shared" si="0"/>
        <v>8</v>
      </c>
      <c r="B9" s="26"/>
      <c r="C9" s="31" t="s">
        <v>19</v>
      </c>
      <c r="D9" s="28">
        <v>404749</v>
      </c>
      <c r="E9" s="28">
        <v>3000000</v>
      </c>
      <c r="F9" s="28">
        <v>404749</v>
      </c>
      <c r="G9" s="28">
        <v>404749</v>
      </c>
      <c r="H9" s="28">
        <v>404749</v>
      </c>
      <c r="I9" s="29"/>
      <c r="J9" s="38"/>
      <c r="K9" s="38"/>
      <c r="L9" s="26"/>
      <c r="M9" s="43">
        <f t="shared" si="2"/>
        <v>2595251</v>
      </c>
      <c r="N9" s="43">
        <f t="shared" si="1"/>
        <v>-2595251</v>
      </c>
      <c r="O9" s="43">
        <f t="shared" si="1"/>
        <v>0</v>
      </c>
      <c r="P9" s="43">
        <f t="shared" si="1"/>
        <v>0</v>
      </c>
    </row>
    <row r="10" spans="1:16" x14ac:dyDescent="0.2">
      <c r="A10" s="17">
        <f t="shared" si="0"/>
        <v>9</v>
      </c>
      <c r="B10" s="26"/>
      <c r="C10" s="31" t="s">
        <v>20</v>
      </c>
      <c r="D10" s="28">
        <v>6376694</v>
      </c>
      <c r="E10" s="28">
        <v>6376694</v>
      </c>
      <c r="F10" s="28">
        <v>6376694</v>
      </c>
      <c r="G10" s="28">
        <v>6376694</v>
      </c>
      <c r="H10" s="28">
        <v>6376694</v>
      </c>
      <c r="I10" s="26"/>
      <c r="J10" s="38"/>
      <c r="K10" s="38"/>
      <c r="L10" s="26"/>
      <c r="M10" s="43">
        <f t="shared" si="2"/>
        <v>0</v>
      </c>
      <c r="N10" s="43">
        <f t="shared" si="1"/>
        <v>0</v>
      </c>
      <c r="O10" s="43">
        <f t="shared" si="1"/>
        <v>0</v>
      </c>
      <c r="P10" s="43">
        <f t="shared" si="1"/>
        <v>0</v>
      </c>
    </row>
    <row r="11" spans="1:16" x14ac:dyDescent="0.2">
      <c r="A11" s="17">
        <f t="shared" si="0"/>
        <v>10</v>
      </c>
      <c r="B11" s="26"/>
      <c r="C11" s="31" t="s">
        <v>21</v>
      </c>
      <c r="D11" s="28">
        <v>505625</v>
      </c>
      <c r="E11" s="28">
        <v>1330334</v>
      </c>
      <c r="F11" s="28">
        <v>520794</v>
      </c>
      <c r="G11" s="28">
        <f t="shared" ref="G11:H11" si="4">+F11*1.03</f>
        <v>536417.82000000007</v>
      </c>
      <c r="H11" s="28">
        <f t="shared" si="4"/>
        <v>552510.35460000008</v>
      </c>
      <c r="I11" s="26"/>
      <c r="J11" s="38"/>
      <c r="K11" s="38"/>
      <c r="L11" s="26"/>
      <c r="M11" s="43">
        <f t="shared" si="2"/>
        <v>824709</v>
      </c>
      <c r="N11" s="43">
        <f t="shared" si="1"/>
        <v>-809540</v>
      </c>
      <c r="O11" s="43">
        <f t="shared" si="1"/>
        <v>15623.820000000065</v>
      </c>
      <c r="P11" s="43">
        <f t="shared" si="1"/>
        <v>16092.534600000014</v>
      </c>
    </row>
    <row r="12" spans="1:16" x14ac:dyDescent="0.2">
      <c r="A12" s="17">
        <f t="shared" si="0"/>
        <v>11</v>
      </c>
      <c r="B12" s="30"/>
      <c r="C12" s="31" t="s">
        <v>22</v>
      </c>
      <c r="D12" s="28">
        <v>689562</v>
      </c>
      <c r="E12" s="28">
        <v>689562</v>
      </c>
      <c r="F12" s="28">
        <f>+E12*1.03</f>
        <v>710248.86</v>
      </c>
      <c r="G12" s="28">
        <f t="shared" ref="G12:H12" si="5">+F12*1.03</f>
        <v>731556.32579999999</v>
      </c>
      <c r="H12" s="28">
        <f t="shared" si="5"/>
        <v>753503.01557399996</v>
      </c>
      <c r="I12" s="26"/>
      <c r="J12" s="38"/>
      <c r="K12" s="38"/>
      <c r="L12" s="26"/>
      <c r="M12" s="43">
        <f t="shared" si="2"/>
        <v>0</v>
      </c>
      <c r="N12" s="43">
        <f t="shared" si="1"/>
        <v>20686.859999999986</v>
      </c>
      <c r="O12" s="43">
        <f t="shared" si="1"/>
        <v>21307.465800000005</v>
      </c>
      <c r="P12" s="43">
        <f t="shared" si="1"/>
        <v>21946.689773999969</v>
      </c>
    </row>
    <row r="13" spans="1:16" x14ac:dyDescent="0.2">
      <c r="A13" s="17">
        <f t="shared" si="0"/>
        <v>12</v>
      </c>
      <c r="B13" s="30"/>
      <c r="C13" s="31" t="s">
        <v>23</v>
      </c>
      <c r="D13" s="28">
        <v>221563</v>
      </c>
      <c r="E13" s="28">
        <v>1143702</v>
      </c>
      <c r="F13" s="28">
        <v>1143702</v>
      </c>
      <c r="G13" s="28">
        <v>1143702</v>
      </c>
      <c r="H13" s="28">
        <v>1143702</v>
      </c>
      <c r="I13" s="26"/>
      <c r="J13" s="38"/>
      <c r="K13" s="38"/>
      <c r="L13" s="26"/>
      <c r="M13" s="43">
        <f t="shared" si="2"/>
        <v>922139</v>
      </c>
      <c r="N13" s="43">
        <f t="shared" si="1"/>
        <v>0</v>
      </c>
      <c r="O13" s="43">
        <f t="shared" si="1"/>
        <v>0</v>
      </c>
      <c r="P13" s="43">
        <f t="shared" si="1"/>
        <v>0</v>
      </c>
    </row>
    <row r="14" spans="1:16" ht="13.5" x14ac:dyDescent="0.35">
      <c r="A14" s="17">
        <f t="shared" si="0"/>
        <v>13</v>
      </c>
      <c r="B14" s="26"/>
      <c r="C14" s="31" t="s">
        <v>24</v>
      </c>
      <c r="D14" s="33">
        <v>230838</v>
      </c>
      <c r="E14" s="33">
        <v>1072741</v>
      </c>
      <c r="F14" s="33">
        <f>+E14</f>
        <v>1072741</v>
      </c>
      <c r="G14" s="33">
        <f t="shared" ref="G14:H14" si="6">+F14</f>
        <v>1072741</v>
      </c>
      <c r="H14" s="33">
        <f t="shared" si="6"/>
        <v>1072741</v>
      </c>
      <c r="I14" s="26"/>
      <c r="J14" s="38"/>
      <c r="K14" s="38"/>
      <c r="L14" s="26"/>
      <c r="M14" s="43">
        <f t="shared" si="2"/>
        <v>841903</v>
      </c>
      <c r="N14" s="43">
        <f t="shared" si="1"/>
        <v>0</v>
      </c>
      <c r="O14" s="43">
        <f t="shared" si="1"/>
        <v>0</v>
      </c>
      <c r="P14" s="43">
        <f t="shared" si="1"/>
        <v>0</v>
      </c>
    </row>
    <row r="15" spans="1:16" ht="13.5" x14ac:dyDescent="0.35">
      <c r="A15" s="17">
        <f t="shared" si="0"/>
        <v>14</v>
      </c>
      <c r="B15" s="26" t="s">
        <v>25</v>
      </c>
      <c r="C15" s="31"/>
      <c r="D15" s="33">
        <f>SUM(D9:D14)</f>
        <v>8429031</v>
      </c>
      <c r="E15" s="33">
        <f t="shared" ref="E15:H15" si="7">SUM(E9:E14)</f>
        <v>13613033</v>
      </c>
      <c r="F15" s="33">
        <f t="shared" si="7"/>
        <v>10228928.859999999</v>
      </c>
      <c r="G15" s="33">
        <f t="shared" si="7"/>
        <v>10265860.1458</v>
      </c>
      <c r="H15" s="33">
        <f t="shared" si="7"/>
        <v>10303899.370174</v>
      </c>
      <c r="I15" s="26"/>
      <c r="J15" s="38"/>
      <c r="K15" s="38"/>
      <c r="L15" s="26"/>
      <c r="M15" s="43">
        <f t="shared" si="2"/>
        <v>5184002</v>
      </c>
      <c r="N15" s="43">
        <f t="shared" si="1"/>
        <v>-3384104.1400000006</v>
      </c>
      <c r="O15" s="43">
        <f t="shared" si="1"/>
        <v>36931.285800000653</v>
      </c>
      <c r="P15" s="43">
        <f t="shared" si="1"/>
        <v>38039.224373999983</v>
      </c>
    </row>
    <row r="16" spans="1:16" ht="20.25" customHeight="1" x14ac:dyDescent="0.2">
      <c r="A16" s="17">
        <f t="shared" si="0"/>
        <v>15</v>
      </c>
      <c r="B16" s="30" t="s">
        <v>26</v>
      </c>
      <c r="C16" s="31"/>
      <c r="D16" s="28"/>
      <c r="E16" s="28"/>
      <c r="F16" s="28"/>
      <c r="G16" s="28"/>
      <c r="H16" s="28"/>
      <c r="I16" s="26"/>
      <c r="J16" s="38"/>
      <c r="K16" s="38"/>
      <c r="L16" s="26"/>
      <c r="M16" s="43">
        <f t="shared" si="2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</row>
    <row r="17" spans="1:16" x14ac:dyDescent="0.2">
      <c r="A17" s="17">
        <f t="shared" si="0"/>
        <v>16</v>
      </c>
      <c r="B17" s="30"/>
      <c r="C17" s="31" t="s">
        <v>27</v>
      </c>
      <c r="D17" s="28">
        <v>2537114</v>
      </c>
      <c r="E17" s="28">
        <v>2537114</v>
      </c>
      <c r="F17" s="28">
        <v>2537114</v>
      </c>
      <c r="G17" s="28">
        <v>2537114</v>
      </c>
      <c r="H17" s="28">
        <v>2537114</v>
      </c>
      <c r="I17" s="26"/>
      <c r="J17" s="38"/>
      <c r="K17" s="38"/>
      <c r="L17" s="26"/>
      <c r="M17" s="43">
        <f t="shared" si="2"/>
        <v>0</v>
      </c>
      <c r="N17" s="43">
        <f t="shared" si="1"/>
        <v>0</v>
      </c>
      <c r="O17" s="43">
        <f t="shared" si="1"/>
        <v>0</v>
      </c>
      <c r="P17" s="43">
        <f t="shared" si="1"/>
        <v>0</v>
      </c>
    </row>
    <row r="18" spans="1:16" x14ac:dyDescent="0.2">
      <c r="A18" s="17">
        <f t="shared" si="0"/>
        <v>17</v>
      </c>
      <c r="B18" s="26"/>
      <c r="C18" s="31" t="s">
        <v>28</v>
      </c>
      <c r="D18" s="28">
        <v>4648258</v>
      </c>
      <c r="E18" s="28">
        <v>4648258</v>
      </c>
      <c r="F18" s="28">
        <v>5363044</v>
      </c>
      <c r="G18" s="28">
        <f>+F18*(1+0.02)</f>
        <v>5470304.8799999999</v>
      </c>
      <c r="H18" s="28">
        <f>+G18*(1+0.02)</f>
        <v>5579710.9775999999</v>
      </c>
      <c r="I18" s="26"/>
      <c r="J18" s="38"/>
      <c r="K18" s="38"/>
      <c r="L18" s="26"/>
      <c r="M18" s="43">
        <f t="shared" si="2"/>
        <v>0</v>
      </c>
      <c r="N18" s="43">
        <f t="shared" si="1"/>
        <v>714786</v>
      </c>
      <c r="O18" s="43">
        <f t="shared" si="1"/>
        <v>107260.87999999989</v>
      </c>
      <c r="P18" s="43">
        <f t="shared" si="1"/>
        <v>109406.09759999998</v>
      </c>
    </row>
    <row r="19" spans="1:16" ht="13.5" x14ac:dyDescent="0.35">
      <c r="A19" s="17">
        <f t="shared" si="0"/>
        <v>18</v>
      </c>
      <c r="B19" s="30"/>
      <c r="C19" s="31" t="s">
        <v>29</v>
      </c>
      <c r="D19" s="33">
        <v>173028</v>
      </c>
      <c r="E19" s="33">
        <v>173028</v>
      </c>
      <c r="F19" s="33">
        <v>173028</v>
      </c>
      <c r="G19" s="33">
        <v>173028</v>
      </c>
      <c r="H19" s="33">
        <v>173028</v>
      </c>
      <c r="I19" s="26"/>
      <c r="J19" s="38"/>
      <c r="K19" s="38"/>
      <c r="L19" s="26"/>
      <c r="M19" s="43">
        <f t="shared" si="2"/>
        <v>0</v>
      </c>
      <c r="N19" s="43">
        <f t="shared" si="1"/>
        <v>0</v>
      </c>
      <c r="O19" s="43">
        <f t="shared" si="1"/>
        <v>0</v>
      </c>
      <c r="P19" s="43">
        <f t="shared" si="1"/>
        <v>0</v>
      </c>
    </row>
    <row r="20" spans="1:16" ht="13.5" x14ac:dyDescent="0.35">
      <c r="A20" s="17">
        <f t="shared" si="0"/>
        <v>19</v>
      </c>
      <c r="B20" s="26" t="s">
        <v>30</v>
      </c>
      <c r="C20" s="31"/>
      <c r="D20" s="33">
        <f>SUM(D17:D19)</f>
        <v>7358400</v>
      </c>
      <c r="E20" s="33">
        <f t="shared" ref="E20:H20" si="8">SUM(E17:E19)</f>
        <v>7358400</v>
      </c>
      <c r="F20" s="33">
        <f t="shared" si="8"/>
        <v>8073186</v>
      </c>
      <c r="G20" s="33">
        <f t="shared" si="8"/>
        <v>8180446.8799999999</v>
      </c>
      <c r="H20" s="33">
        <f t="shared" si="8"/>
        <v>8289852.9775999999</v>
      </c>
      <c r="I20" s="26"/>
      <c r="J20" s="38"/>
      <c r="K20" s="38"/>
      <c r="L20" s="26"/>
      <c r="M20" s="43">
        <f t="shared" si="2"/>
        <v>0</v>
      </c>
      <c r="N20" s="43">
        <f t="shared" ref="N20:N41" si="9">+F20-E20</f>
        <v>714786</v>
      </c>
      <c r="O20" s="43">
        <f t="shared" ref="O20:O41" si="10">+G20-F20</f>
        <v>107260.87999999989</v>
      </c>
      <c r="P20" s="43">
        <f t="shared" ref="P20:P41" si="11">+H20-G20</f>
        <v>109406.09759999998</v>
      </c>
    </row>
    <row r="21" spans="1:16" ht="19.5" customHeight="1" x14ac:dyDescent="0.35">
      <c r="A21" s="17">
        <f t="shared" si="0"/>
        <v>20</v>
      </c>
      <c r="B21" s="30" t="s">
        <v>31</v>
      </c>
      <c r="C21" s="31"/>
      <c r="D21" s="36">
        <f>+D20+D15+D7+D6</f>
        <v>176593640</v>
      </c>
      <c r="E21" s="36">
        <f t="shared" ref="E21:H21" si="12">+E20+E15+E7+E6</f>
        <v>192609772</v>
      </c>
      <c r="F21" s="36">
        <f t="shared" si="12"/>
        <v>198079435.86000001</v>
      </c>
      <c r="G21" s="36">
        <f t="shared" si="12"/>
        <v>203416223.02579999</v>
      </c>
      <c r="H21" s="36">
        <f t="shared" si="12"/>
        <v>206895401.347774</v>
      </c>
      <c r="I21" s="26"/>
      <c r="J21" s="38"/>
      <c r="K21" s="38"/>
      <c r="L21" s="26"/>
      <c r="M21" s="43">
        <f t="shared" si="2"/>
        <v>16016132</v>
      </c>
      <c r="N21" s="43">
        <f t="shared" si="9"/>
        <v>5469663.8600000143</v>
      </c>
      <c r="O21" s="43">
        <f t="shared" si="10"/>
        <v>5336787.1657999754</v>
      </c>
      <c r="P21" s="43">
        <f t="shared" si="11"/>
        <v>3479178.3219740093</v>
      </c>
    </row>
    <row r="22" spans="1:16" ht="30" customHeight="1" x14ac:dyDescent="0.2">
      <c r="A22" s="17">
        <f t="shared" si="0"/>
        <v>21</v>
      </c>
      <c r="B22" s="30" t="s">
        <v>32</v>
      </c>
      <c r="C22" s="31"/>
      <c r="D22" s="28"/>
      <c r="E22" s="28"/>
      <c r="F22" s="28"/>
      <c r="G22" s="28"/>
      <c r="H22" s="28"/>
      <c r="I22" s="26"/>
      <c r="J22" s="38"/>
      <c r="K22" s="38"/>
      <c r="L22" s="26"/>
      <c r="M22" s="43">
        <f t="shared" si="2"/>
        <v>0</v>
      </c>
      <c r="N22" s="43">
        <f t="shared" si="9"/>
        <v>0</v>
      </c>
      <c r="O22" s="43">
        <f t="shared" si="10"/>
        <v>0</v>
      </c>
      <c r="P22" s="43">
        <f t="shared" si="11"/>
        <v>0</v>
      </c>
    </row>
    <row r="23" spans="1:16" ht="27" customHeight="1" x14ac:dyDescent="0.2">
      <c r="A23" s="17">
        <f t="shared" si="0"/>
        <v>22</v>
      </c>
      <c r="B23" s="32" t="s">
        <v>33</v>
      </c>
      <c r="C23" s="19"/>
      <c r="D23" s="28">
        <v>-61615022</v>
      </c>
      <c r="E23" s="28">
        <v>-68340604</v>
      </c>
      <c r="F23" s="28">
        <v>-74508369</v>
      </c>
      <c r="G23" s="28">
        <v>-80059359</v>
      </c>
      <c r="H23" s="28">
        <v>-84993571</v>
      </c>
      <c r="I23" s="26"/>
      <c r="J23" s="38"/>
      <c r="K23" s="38"/>
      <c r="L23" s="26"/>
      <c r="M23" s="43">
        <f t="shared" si="2"/>
        <v>-6725582</v>
      </c>
      <c r="N23" s="43">
        <f t="shared" si="9"/>
        <v>-6167765</v>
      </c>
      <c r="O23" s="43">
        <f t="shared" si="10"/>
        <v>-5550990</v>
      </c>
      <c r="P23" s="43">
        <f t="shared" si="11"/>
        <v>-4934212</v>
      </c>
    </row>
    <row r="24" spans="1:16" ht="13.5" customHeight="1" x14ac:dyDescent="0.35">
      <c r="A24" s="17">
        <f t="shared" si="0"/>
        <v>23</v>
      </c>
      <c r="B24" s="32" t="s">
        <v>34</v>
      </c>
      <c r="C24" s="19"/>
      <c r="D24" s="33">
        <v>-43318800</v>
      </c>
      <c r="E24" s="33">
        <v>-67133275</v>
      </c>
      <c r="F24" s="33">
        <v>-65633275</v>
      </c>
      <c r="G24" s="33">
        <v>-64133275</v>
      </c>
      <c r="H24" s="33">
        <v>-62633275</v>
      </c>
      <c r="I24" s="26"/>
      <c r="J24" s="38"/>
      <c r="K24" s="38"/>
      <c r="L24" s="26"/>
      <c r="M24" s="43">
        <f t="shared" si="2"/>
        <v>-23814475</v>
      </c>
      <c r="N24" s="43">
        <f t="shared" si="9"/>
        <v>1500000</v>
      </c>
      <c r="O24" s="43">
        <f t="shared" si="10"/>
        <v>1500000</v>
      </c>
      <c r="P24" s="43">
        <f t="shared" si="11"/>
        <v>1500000</v>
      </c>
    </row>
    <row r="25" spans="1:16" ht="13.5" customHeight="1" x14ac:dyDescent="0.35">
      <c r="A25" s="17">
        <f t="shared" si="0"/>
        <v>24</v>
      </c>
      <c r="B25" s="32" t="s">
        <v>35</v>
      </c>
      <c r="C25" s="19"/>
      <c r="D25" s="33">
        <f>+D23+D24</f>
        <v>-104933822</v>
      </c>
      <c r="E25" s="33">
        <f t="shared" ref="E25:H25" si="13">+E23+E24</f>
        <v>-135473879</v>
      </c>
      <c r="F25" s="33">
        <f t="shared" si="13"/>
        <v>-140141644</v>
      </c>
      <c r="G25" s="33">
        <f t="shared" si="13"/>
        <v>-144192634</v>
      </c>
      <c r="H25" s="33">
        <f t="shared" si="13"/>
        <v>-147626846</v>
      </c>
      <c r="I25" s="26"/>
      <c r="J25" s="38"/>
      <c r="K25" s="38"/>
      <c r="L25" s="26"/>
      <c r="M25" s="43">
        <f t="shared" si="2"/>
        <v>-30540057</v>
      </c>
      <c r="N25" s="43">
        <f t="shared" si="9"/>
        <v>-4667765</v>
      </c>
      <c r="O25" s="43">
        <f t="shared" si="10"/>
        <v>-4050990</v>
      </c>
      <c r="P25" s="43">
        <f t="shared" si="11"/>
        <v>-3434212</v>
      </c>
    </row>
    <row r="26" spans="1:16" ht="23.25" customHeight="1" x14ac:dyDescent="0.35">
      <c r="A26" s="17">
        <f t="shared" si="0"/>
        <v>25</v>
      </c>
      <c r="B26" s="32" t="s">
        <v>36</v>
      </c>
      <c r="C26" s="19"/>
      <c r="D26" s="33">
        <v>-2599612</v>
      </c>
      <c r="E26" s="33">
        <v>-2599612</v>
      </c>
      <c r="F26" s="33">
        <v>-2599612</v>
      </c>
      <c r="G26" s="33">
        <v>-2599612</v>
      </c>
      <c r="H26" s="33">
        <v>-2599612</v>
      </c>
      <c r="I26" s="26"/>
      <c r="J26" s="38"/>
      <c r="K26" s="38"/>
      <c r="L26" s="26"/>
      <c r="M26" s="43">
        <f t="shared" si="2"/>
        <v>0</v>
      </c>
      <c r="N26" s="43">
        <f t="shared" si="9"/>
        <v>0</v>
      </c>
      <c r="O26" s="43">
        <f t="shared" si="10"/>
        <v>0</v>
      </c>
      <c r="P26" s="43">
        <f t="shared" si="11"/>
        <v>0</v>
      </c>
    </row>
    <row r="27" spans="1:16" ht="21" customHeight="1" x14ac:dyDescent="0.2">
      <c r="A27" s="17">
        <f t="shared" si="0"/>
        <v>26</v>
      </c>
      <c r="B27" s="32" t="s">
        <v>37</v>
      </c>
      <c r="C27" s="19"/>
      <c r="D27" s="28"/>
      <c r="E27" s="28"/>
      <c r="F27" s="28"/>
      <c r="G27" s="28"/>
      <c r="H27" s="28"/>
      <c r="I27" s="26"/>
      <c r="J27" s="38"/>
      <c r="K27" s="38"/>
      <c r="L27" s="26"/>
      <c r="M27" s="43">
        <f t="shared" si="2"/>
        <v>0</v>
      </c>
      <c r="N27" s="43">
        <f t="shared" si="9"/>
        <v>0</v>
      </c>
      <c r="O27" s="43">
        <f t="shared" si="10"/>
        <v>0</v>
      </c>
      <c r="P27" s="43">
        <f t="shared" si="11"/>
        <v>0</v>
      </c>
    </row>
    <row r="28" spans="1:16" x14ac:dyDescent="0.2">
      <c r="A28" s="17">
        <f t="shared" si="0"/>
        <v>27</v>
      </c>
      <c r="B28" s="26"/>
      <c r="C28" s="31" t="s">
        <v>38</v>
      </c>
      <c r="D28" s="28">
        <v>-4535151</v>
      </c>
      <c r="E28" s="28">
        <v>-4535151</v>
      </c>
      <c r="F28" s="28">
        <v>-4535151</v>
      </c>
      <c r="G28" s="28">
        <v>-4535151</v>
      </c>
      <c r="H28" s="28">
        <v>-4535151</v>
      </c>
      <c r="I28" s="26"/>
      <c r="J28" s="38"/>
      <c r="K28" s="38"/>
      <c r="L28" s="26"/>
      <c r="M28" s="43">
        <f t="shared" si="2"/>
        <v>0</v>
      </c>
      <c r="N28" s="43">
        <f t="shared" si="9"/>
        <v>0</v>
      </c>
      <c r="O28" s="43">
        <f t="shared" si="10"/>
        <v>0</v>
      </c>
      <c r="P28" s="43">
        <f t="shared" si="11"/>
        <v>0</v>
      </c>
    </row>
    <row r="29" spans="1:16" x14ac:dyDescent="0.2">
      <c r="A29" s="17">
        <f t="shared" si="0"/>
        <v>28</v>
      </c>
      <c r="B29" s="26"/>
      <c r="C29" s="31" t="s">
        <v>39</v>
      </c>
      <c r="D29" s="28">
        <v>-8615392</v>
      </c>
      <c r="E29" s="28">
        <v>0</v>
      </c>
      <c r="F29" s="28">
        <v>-863471</v>
      </c>
      <c r="G29" s="28">
        <v>-2822855</v>
      </c>
      <c r="H29" s="28">
        <v>-3526153</v>
      </c>
      <c r="I29" s="26"/>
      <c r="J29" s="38"/>
      <c r="K29" s="38"/>
      <c r="L29" s="26"/>
      <c r="M29" s="43">
        <f t="shared" si="2"/>
        <v>8615392</v>
      </c>
      <c r="N29" s="43">
        <f t="shared" si="9"/>
        <v>-863471</v>
      </c>
      <c r="O29" s="43">
        <f t="shared" si="10"/>
        <v>-1959384</v>
      </c>
      <c r="P29" s="43">
        <f t="shared" si="11"/>
        <v>-703298</v>
      </c>
    </row>
    <row r="30" spans="1:16" x14ac:dyDescent="0.2">
      <c r="A30" s="17">
        <f t="shared" si="0"/>
        <v>29</v>
      </c>
      <c r="B30" s="26"/>
      <c r="C30" s="31" t="s">
        <v>40</v>
      </c>
      <c r="D30" s="28">
        <v>-1539810</v>
      </c>
      <c r="E30" s="28">
        <v>-1039810</v>
      </c>
      <c r="F30" s="28">
        <v>-1539810</v>
      </c>
      <c r="G30" s="28">
        <v>-1539810</v>
      </c>
      <c r="H30" s="28">
        <v>-1539810</v>
      </c>
      <c r="I30" s="26"/>
      <c r="J30" s="38"/>
      <c r="K30" s="38"/>
      <c r="L30" s="26"/>
      <c r="M30" s="43">
        <f t="shared" si="2"/>
        <v>500000</v>
      </c>
      <c r="N30" s="43">
        <f t="shared" si="9"/>
        <v>-500000</v>
      </c>
      <c r="O30" s="43">
        <f t="shared" si="10"/>
        <v>0</v>
      </c>
      <c r="P30" s="43">
        <f t="shared" si="11"/>
        <v>0</v>
      </c>
    </row>
    <row r="31" spans="1:16" x14ac:dyDescent="0.2">
      <c r="A31" s="17">
        <f t="shared" si="0"/>
        <v>30</v>
      </c>
      <c r="B31" s="26"/>
      <c r="C31" s="31" t="s">
        <v>41</v>
      </c>
      <c r="D31" s="28">
        <v>-553810</v>
      </c>
      <c r="E31" s="28">
        <v>-553810</v>
      </c>
      <c r="F31" s="28">
        <v>-553810</v>
      </c>
      <c r="G31" s="28">
        <v>-553810</v>
      </c>
      <c r="H31" s="28">
        <v>-553810</v>
      </c>
      <c r="I31" s="26"/>
      <c r="J31" s="38"/>
      <c r="K31" s="38"/>
      <c r="L31" s="26"/>
      <c r="M31" s="43">
        <f t="shared" si="2"/>
        <v>0</v>
      </c>
      <c r="N31" s="43">
        <f t="shared" si="9"/>
        <v>0</v>
      </c>
      <c r="O31" s="43">
        <f t="shared" si="10"/>
        <v>0</v>
      </c>
      <c r="P31" s="43">
        <f t="shared" si="11"/>
        <v>0</v>
      </c>
    </row>
    <row r="32" spans="1:16" x14ac:dyDescent="0.2">
      <c r="A32" s="17">
        <f t="shared" si="0"/>
        <v>31</v>
      </c>
      <c r="B32" s="26"/>
      <c r="C32" s="31" t="s">
        <v>42</v>
      </c>
      <c r="D32" s="28">
        <v>-4341458</v>
      </c>
      <c r="E32" s="28">
        <f>-4341458+1000000</f>
        <v>-3341458</v>
      </c>
      <c r="F32" s="28">
        <f>-4341458+651294</f>
        <v>-3690164</v>
      </c>
      <c r="G32" s="28">
        <f>-4341458+439795</f>
        <v>-3901663</v>
      </c>
      <c r="H32" s="28">
        <f>-4341458+238988</f>
        <v>-4102470</v>
      </c>
      <c r="I32" s="26"/>
      <c r="J32" s="38"/>
      <c r="K32" s="38"/>
      <c r="L32" s="26"/>
      <c r="M32" s="43">
        <f t="shared" si="2"/>
        <v>1000000</v>
      </c>
      <c r="N32" s="43">
        <f t="shared" si="9"/>
        <v>-348706</v>
      </c>
      <c r="O32" s="43">
        <f t="shared" si="10"/>
        <v>-211499</v>
      </c>
      <c r="P32" s="43">
        <f t="shared" si="11"/>
        <v>-200807</v>
      </c>
    </row>
    <row r="33" spans="1:16" x14ac:dyDescent="0.2">
      <c r="A33" s="17">
        <f t="shared" si="0"/>
        <v>32</v>
      </c>
      <c r="B33" s="26"/>
      <c r="C33" s="31" t="s">
        <v>43</v>
      </c>
      <c r="D33" s="28">
        <v>-6578</v>
      </c>
      <c r="E33" s="28">
        <v>-6578</v>
      </c>
      <c r="F33" s="28">
        <v>-6578</v>
      </c>
      <c r="G33" s="28">
        <v>-6578</v>
      </c>
      <c r="H33" s="28">
        <v>-6578</v>
      </c>
      <c r="I33" s="26"/>
      <c r="J33" s="38"/>
      <c r="K33" s="38"/>
      <c r="L33" s="26"/>
      <c r="M33" s="43">
        <f t="shared" si="2"/>
        <v>0</v>
      </c>
      <c r="N33" s="43">
        <f t="shared" si="9"/>
        <v>0</v>
      </c>
      <c r="O33" s="43">
        <f t="shared" si="10"/>
        <v>0</v>
      </c>
      <c r="P33" s="43">
        <f t="shared" si="11"/>
        <v>0</v>
      </c>
    </row>
    <row r="34" spans="1:16" ht="13.5" x14ac:dyDescent="0.35">
      <c r="A34" s="17">
        <f t="shared" si="0"/>
        <v>33</v>
      </c>
      <c r="B34" s="26"/>
      <c r="C34" s="31" t="s">
        <v>44</v>
      </c>
      <c r="D34" s="33">
        <v>-2629516</v>
      </c>
      <c r="E34" s="33">
        <v>-2629516</v>
      </c>
      <c r="F34" s="33">
        <v>-2629516</v>
      </c>
      <c r="G34" s="33">
        <v>-2629516</v>
      </c>
      <c r="H34" s="33">
        <v>-2629516</v>
      </c>
      <c r="I34" s="26"/>
      <c r="J34" s="38"/>
      <c r="K34" s="38"/>
      <c r="L34" s="26"/>
      <c r="M34" s="43">
        <f t="shared" si="2"/>
        <v>0</v>
      </c>
      <c r="N34" s="43">
        <f t="shared" si="9"/>
        <v>0</v>
      </c>
      <c r="O34" s="43">
        <f t="shared" si="10"/>
        <v>0</v>
      </c>
      <c r="P34" s="43">
        <f t="shared" si="11"/>
        <v>0</v>
      </c>
    </row>
    <row r="35" spans="1:16" x14ac:dyDescent="0.2">
      <c r="A35" s="17">
        <f t="shared" si="0"/>
        <v>34</v>
      </c>
      <c r="B35" s="26" t="s">
        <v>45</v>
      </c>
      <c r="C35" s="31"/>
      <c r="D35" s="28">
        <f>SUM(D28:D34)</f>
        <v>-22221715</v>
      </c>
      <c r="E35" s="28">
        <f t="shared" ref="E35:H35" si="14">SUM(E28:E34)</f>
        <v>-12106323</v>
      </c>
      <c r="F35" s="28">
        <f t="shared" si="14"/>
        <v>-13818500</v>
      </c>
      <c r="G35" s="28">
        <f t="shared" si="14"/>
        <v>-15989383</v>
      </c>
      <c r="H35" s="28">
        <f t="shared" si="14"/>
        <v>-16893488</v>
      </c>
      <c r="I35" s="26"/>
      <c r="J35" s="38"/>
      <c r="K35" s="38"/>
      <c r="L35" s="26"/>
      <c r="M35" s="43">
        <f t="shared" si="2"/>
        <v>10115392</v>
      </c>
      <c r="N35" s="43">
        <f t="shared" si="9"/>
        <v>-1712177</v>
      </c>
      <c r="O35" s="43">
        <f t="shared" si="10"/>
        <v>-2170883</v>
      </c>
      <c r="P35" s="43">
        <f t="shared" si="11"/>
        <v>-904105</v>
      </c>
    </row>
    <row r="36" spans="1:16" ht="23.25" customHeight="1" x14ac:dyDescent="0.2">
      <c r="A36" s="17">
        <f t="shared" si="0"/>
        <v>35</v>
      </c>
      <c r="B36" s="30" t="s">
        <v>46</v>
      </c>
      <c r="C36" s="31"/>
      <c r="D36" s="28"/>
      <c r="E36" s="28"/>
      <c r="F36" s="28"/>
      <c r="G36" s="28"/>
      <c r="H36" s="28"/>
      <c r="I36" s="26"/>
      <c r="J36" s="38"/>
      <c r="K36" s="38"/>
      <c r="L36" s="26"/>
      <c r="M36" s="43">
        <f t="shared" si="2"/>
        <v>0</v>
      </c>
      <c r="N36" s="43">
        <f t="shared" si="9"/>
        <v>0</v>
      </c>
      <c r="O36" s="43">
        <f t="shared" si="10"/>
        <v>0</v>
      </c>
      <c r="P36" s="43">
        <f t="shared" si="11"/>
        <v>0</v>
      </c>
    </row>
    <row r="37" spans="1:16" x14ac:dyDescent="0.2">
      <c r="A37" s="17">
        <f t="shared" si="0"/>
        <v>36</v>
      </c>
      <c r="B37" s="26"/>
      <c r="C37" s="31" t="s">
        <v>47</v>
      </c>
      <c r="D37" s="28">
        <v>-1260185</v>
      </c>
      <c r="E37" s="28">
        <v>-1260185</v>
      </c>
      <c r="F37" s="28">
        <v>-1260185</v>
      </c>
      <c r="G37" s="28">
        <v>-1260185</v>
      </c>
      <c r="H37" s="28">
        <v>-1260185</v>
      </c>
      <c r="I37" s="26"/>
      <c r="J37" s="38"/>
      <c r="K37" s="38"/>
      <c r="L37" s="26"/>
      <c r="M37" s="43">
        <f t="shared" si="2"/>
        <v>0</v>
      </c>
      <c r="N37" s="43">
        <f t="shared" si="9"/>
        <v>0</v>
      </c>
      <c r="O37" s="43">
        <f t="shared" si="10"/>
        <v>0</v>
      </c>
      <c r="P37" s="43">
        <f t="shared" si="11"/>
        <v>0</v>
      </c>
    </row>
    <row r="38" spans="1:16" x14ac:dyDescent="0.2">
      <c r="A38" s="17">
        <f t="shared" si="0"/>
        <v>37</v>
      </c>
      <c r="B38" s="26"/>
      <c r="C38" s="31" t="s">
        <v>48</v>
      </c>
      <c r="D38" s="28">
        <v>-17587574</v>
      </c>
      <c r="E38" s="28">
        <v>-13179041</v>
      </c>
      <c r="F38" s="28">
        <f>+E38+1750000</f>
        <v>-11429041</v>
      </c>
      <c r="G38" s="28">
        <f>+F38+1750000</f>
        <v>-9679041</v>
      </c>
      <c r="H38" s="28">
        <f t="shared" ref="H38" si="15">+G38+1750000</f>
        <v>-7929041</v>
      </c>
      <c r="I38" s="26"/>
      <c r="J38" s="38"/>
      <c r="K38" s="38"/>
      <c r="L38" s="26"/>
      <c r="M38" s="43">
        <f t="shared" si="2"/>
        <v>4408533</v>
      </c>
      <c r="N38" s="43">
        <f t="shared" si="9"/>
        <v>1750000</v>
      </c>
      <c r="O38" s="43">
        <f t="shared" si="10"/>
        <v>1750000</v>
      </c>
      <c r="P38" s="43">
        <f t="shared" si="11"/>
        <v>1750000</v>
      </c>
    </row>
    <row r="39" spans="1:16" ht="13.5" x14ac:dyDescent="0.35">
      <c r="A39" s="17">
        <f t="shared" si="0"/>
        <v>38</v>
      </c>
      <c r="B39" s="26"/>
      <c r="C39" s="31" t="s">
        <v>49</v>
      </c>
      <c r="D39" s="33">
        <v>-27990732</v>
      </c>
      <c r="E39" s="33">
        <f>+D39</f>
        <v>-27990732</v>
      </c>
      <c r="F39" s="33">
        <f>+E39*(1+0.03)</f>
        <v>-28830453.960000001</v>
      </c>
      <c r="G39" s="33">
        <f t="shared" ref="G39:H39" si="16">+F39*(1+0.03)</f>
        <v>-29695367.5788</v>
      </c>
      <c r="H39" s="33">
        <f t="shared" si="16"/>
        <v>-30586228.606164001</v>
      </c>
      <c r="I39" s="26"/>
      <c r="J39" s="38"/>
      <c r="K39" s="38"/>
      <c r="L39" s="26"/>
      <c r="M39" s="43">
        <f t="shared" si="2"/>
        <v>0</v>
      </c>
      <c r="N39" s="43">
        <f t="shared" si="9"/>
        <v>-839721.96000000089</v>
      </c>
      <c r="O39" s="43">
        <f t="shared" si="10"/>
        <v>-864913.61879999936</v>
      </c>
      <c r="P39" s="43">
        <f t="shared" si="11"/>
        <v>-890861.02736400068</v>
      </c>
    </row>
    <row r="40" spans="1:16" ht="13.5" x14ac:dyDescent="0.35">
      <c r="A40" s="17">
        <f t="shared" si="0"/>
        <v>39</v>
      </c>
      <c r="B40" s="26" t="s">
        <v>50</v>
      </c>
      <c r="C40" s="26"/>
      <c r="D40" s="34">
        <f>SUM(D37:D39)</f>
        <v>-46838491</v>
      </c>
      <c r="E40" s="34">
        <f t="shared" ref="E40:H40" si="17">SUM(E37:E39)</f>
        <v>-42429958</v>
      </c>
      <c r="F40" s="34">
        <f t="shared" si="17"/>
        <v>-41519679.960000001</v>
      </c>
      <c r="G40" s="34">
        <f t="shared" si="17"/>
        <v>-40634593.5788</v>
      </c>
      <c r="H40" s="34">
        <f t="shared" si="17"/>
        <v>-39775454.606164001</v>
      </c>
      <c r="I40" s="26"/>
      <c r="J40" s="38"/>
      <c r="K40" s="38"/>
      <c r="L40" s="26"/>
      <c r="M40" s="43">
        <f t="shared" si="2"/>
        <v>4408533</v>
      </c>
      <c r="N40" s="43">
        <f t="shared" si="9"/>
        <v>910278.03999999911</v>
      </c>
      <c r="O40" s="43">
        <f t="shared" si="10"/>
        <v>885086.38120000064</v>
      </c>
      <c r="P40" s="43">
        <f t="shared" si="11"/>
        <v>859138.97263599932</v>
      </c>
    </row>
    <row r="41" spans="1:16" ht="18.75" customHeight="1" x14ac:dyDescent="0.35">
      <c r="A41" s="17">
        <f t="shared" si="0"/>
        <v>40</v>
      </c>
      <c r="B41" s="30" t="s">
        <v>51</v>
      </c>
      <c r="C41" s="26"/>
      <c r="D41" s="35">
        <f t="shared" ref="D41:H41" si="18">+D40+D35+D26+D25</f>
        <v>-176593640</v>
      </c>
      <c r="E41" s="35">
        <f t="shared" si="18"/>
        <v>-192609772</v>
      </c>
      <c r="F41" s="35">
        <f t="shared" si="18"/>
        <v>-198079435.96000001</v>
      </c>
      <c r="G41" s="35">
        <f t="shared" si="18"/>
        <v>-203416222.57879999</v>
      </c>
      <c r="H41" s="35">
        <f t="shared" si="18"/>
        <v>-206895400.60616401</v>
      </c>
      <c r="I41" s="26"/>
      <c r="J41" s="38"/>
      <c r="K41" s="38"/>
      <c r="L41" s="26"/>
      <c r="M41" s="43">
        <f t="shared" si="2"/>
        <v>-16016132</v>
      </c>
      <c r="N41" s="43">
        <f t="shared" si="9"/>
        <v>-5469663.9600000083</v>
      </c>
      <c r="O41" s="43">
        <f t="shared" si="10"/>
        <v>-5336786.6187999845</v>
      </c>
      <c r="P41" s="43">
        <f t="shared" si="11"/>
        <v>-3479178.0273640156</v>
      </c>
    </row>
    <row r="42" spans="1:16" x14ac:dyDescent="0.2">
      <c r="B42" s="26"/>
      <c r="C42" s="26"/>
      <c r="D42" s="29">
        <f>+D41+D21</f>
        <v>0</v>
      </c>
      <c r="E42" s="29">
        <f t="shared" ref="E42:H42" si="19">+E41+E21</f>
        <v>0</v>
      </c>
      <c r="F42" s="29">
        <f t="shared" si="19"/>
        <v>-9.9999994039535522E-2</v>
      </c>
      <c r="G42" s="29">
        <f t="shared" si="19"/>
        <v>0.44699999690055847</v>
      </c>
      <c r="H42" s="29">
        <f t="shared" si="19"/>
        <v>0.74160999059677124</v>
      </c>
      <c r="I42" s="26"/>
      <c r="J42" s="38"/>
      <c r="K42" s="38"/>
      <c r="L42" s="26"/>
    </row>
    <row r="43" spans="1:16" x14ac:dyDescent="0.2">
      <c r="B43" s="26"/>
      <c r="C43" s="26"/>
      <c r="D43" s="26"/>
      <c r="E43" s="27"/>
      <c r="F43" s="27"/>
      <c r="G43" s="27"/>
      <c r="H43" s="27"/>
      <c r="I43" s="26"/>
      <c r="J43" s="38"/>
      <c r="K43" s="38"/>
      <c r="L43" s="26"/>
    </row>
    <row r="44" spans="1:16" x14ac:dyDescent="0.2">
      <c r="B44" s="26"/>
      <c r="C44" s="26"/>
      <c r="D44" s="26"/>
      <c r="E44" s="27"/>
      <c r="F44" s="27"/>
      <c r="G44" s="27"/>
      <c r="H44" s="27"/>
      <c r="I44" s="26"/>
      <c r="J44" s="38"/>
      <c r="K44" s="38"/>
      <c r="L44" s="26"/>
    </row>
    <row r="45" spans="1:16" x14ac:dyDescent="0.2">
      <c r="A45" s="20" t="s">
        <v>52</v>
      </c>
      <c r="B45" s="26"/>
      <c r="C45" s="26"/>
      <c r="D45" s="38">
        <f>-D24*0.0426</f>
        <v>1845380.88</v>
      </c>
      <c r="E45" s="38">
        <f t="shared" ref="E45:H45" si="20">-E24*0.0426</f>
        <v>2859877.5150000001</v>
      </c>
      <c r="F45" s="38">
        <f t="shared" si="20"/>
        <v>2795977.5150000001</v>
      </c>
      <c r="G45" s="38">
        <f t="shared" si="20"/>
        <v>2732077.5150000001</v>
      </c>
      <c r="H45" s="38">
        <f t="shared" si="20"/>
        <v>2668177.5150000001</v>
      </c>
      <c r="I45" s="26"/>
      <c r="J45" s="38"/>
      <c r="K45" s="38"/>
      <c r="L45" s="26"/>
    </row>
    <row r="46" spans="1:16" x14ac:dyDescent="0.2">
      <c r="A46" s="20" t="s">
        <v>53</v>
      </c>
      <c r="B46" s="26"/>
      <c r="C46" s="26"/>
      <c r="D46" s="38">
        <f>-D29*0.03</f>
        <v>258461.75999999998</v>
      </c>
      <c r="E46" s="38">
        <f t="shared" ref="E46:H46" si="21">-E29*0.03</f>
        <v>0</v>
      </c>
      <c r="F46" s="38">
        <f t="shared" si="21"/>
        <v>25904.129999999997</v>
      </c>
      <c r="G46" s="38">
        <f t="shared" si="21"/>
        <v>84685.65</v>
      </c>
      <c r="H46" s="38">
        <f t="shared" si="21"/>
        <v>105784.59</v>
      </c>
      <c r="I46" s="26"/>
      <c r="J46" s="38"/>
      <c r="K46" s="38"/>
      <c r="L46" s="26"/>
    </row>
    <row r="47" spans="1:16" ht="13.5" x14ac:dyDescent="0.35">
      <c r="A47" s="20" t="s">
        <v>54</v>
      </c>
      <c r="B47" s="26"/>
      <c r="C47" s="26"/>
      <c r="D47" s="41">
        <v>193480</v>
      </c>
      <c r="E47" s="41">
        <v>193480</v>
      </c>
      <c r="F47" s="41">
        <v>193480</v>
      </c>
      <c r="G47" s="41">
        <v>193480</v>
      </c>
      <c r="H47" s="41">
        <v>193480</v>
      </c>
      <c r="I47" s="26"/>
      <c r="J47" s="38"/>
      <c r="K47" s="38"/>
      <c r="L47" s="26"/>
    </row>
    <row r="48" spans="1:16" x14ac:dyDescent="0.2">
      <c r="B48" s="26"/>
      <c r="C48" s="26"/>
      <c r="D48" s="29">
        <f>SUM(D45:D47)</f>
        <v>2297322.6399999997</v>
      </c>
      <c r="E48" s="29">
        <f t="shared" ref="E48:H48" si="22">SUM(E45:E47)</f>
        <v>3053357.5150000001</v>
      </c>
      <c r="F48" s="29">
        <f t="shared" si="22"/>
        <v>3015361.645</v>
      </c>
      <c r="G48" s="29">
        <f t="shared" si="22"/>
        <v>3010243.165</v>
      </c>
      <c r="H48" s="29">
        <f t="shared" si="22"/>
        <v>2967442.105</v>
      </c>
      <c r="I48" s="26"/>
      <c r="J48" s="38"/>
      <c r="K48" s="38"/>
      <c r="L48" s="26"/>
    </row>
    <row r="49" spans="2:12" x14ac:dyDescent="0.2">
      <c r="B49" s="26"/>
      <c r="C49" s="26"/>
      <c r="D49" s="26"/>
      <c r="E49" s="27"/>
      <c r="F49" s="27"/>
      <c r="G49" s="27"/>
      <c r="H49" s="27"/>
      <c r="I49" s="26"/>
      <c r="J49" s="38"/>
      <c r="K49" s="38"/>
      <c r="L49" s="26"/>
    </row>
  </sheetData>
  <pageMargins left="0.75" right="0.75" top="1.54" bottom="1" header="0.5" footer="0.5"/>
  <pageSetup fitToHeight="0" orientation="portrait" verticalDpi="1200" r:id="rId1"/>
  <headerFooter alignWithMargins="0">
    <oddHeader xml:space="preserve">&amp;C&amp;"Times New Roman,Regular"Delta Natural Gas Company, Inc.
Forecasted Balance Sheets 2021-2024
Forecasted Test Period 12 ME 12/31/22
Base Period 12 ME 8/31/21&amp;R&amp;"Times New Roman,Regular"Tab 23
Page 1 of 1
Witness:  John B. Brown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workbookViewId="0">
      <selection activeCell="C112" sqref="C112:D112"/>
    </sheetView>
  </sheetViews>
  <sheetFormatPr defaultRowHeight="15" x14ac:dyDescent="0.25"/>
  <cols>
    <col min="1" max="1" width="8.85546875" bestFit="1" customWidth="1"/>
    <col min="2" max="2" width="8" bestFit="1" customWidth="1"/>
    <col min="3" max="3" width="53.140625" bestFit="1" customWidth="1"/>
    <col min="4" max="4" width="15.7109375" style="14" customWidth="1"/>
    <col min="5" max="5" width="11.7109375" bestFit="1" customWidth="1"/>
    <col min="6" max="6" width="16.42578125" style="14" customWidth="1"/>
    <col min="7" max="7" width="15.28515625" style="14" bestFit="1" customWidth="1"/>
    <col min="8" max="8" width="9.140625" style="14"/>
  </cols>
  <sheetData>
    <row r="1" spans="1:7" ht="39" x14ac:dyDescent="0.25">
      <c r="A1" s="2" t="s">
        <v>55</v>
      </c>
      <c r="B1" s="2" t="s">
        <v>56</v>
      </c>
      <c r="C1" s="2" t="s">
        <v>57</v>
      </c>
      <c r="D1" s="13" t="s">
        <v>58</v>
      </c>
      <c r="E1" s="2" t="s">
        <v>59</v>
      </c>
      <c r="F1" s="14" t="s">
        <v>60</v>
      </c>
      <c r="G1" s="14" t="s">
        <v>61</v>
      </c>
    </row>
    <row r="2" spans="1:7" x14ac:dyDescent="0.25">
      <c r="A2" s="3"/>
      <c r="B2" s="3"/>
      <c r="C2" s="4"/>
      <c r="E2" s="5">
        <v>44286</v>
      </c>
    </row>
    <row r="3" spans="1:7" x14ac:dyDescent="0.25">
      <c r="A3" s="3"/>
      <c r="B3" s="3"/>
      <c r="C3" s="4" t="s">
        <v>62</v>
      </c>
      <c r="E3" s="3"/>
    </row>
    <row r="4" spans="1:7" x14ac:dyDescent="0.25">
      <c r="A4" s="6"/>
      <c r="B4" s="6"/>
      <c r="C4" s="7" t="s">
        <v>63</v>
      </c>
      <c r="E4" s="6"/>
    </row>
    <row r="5" spans="1:7" x14ac:dyDescent="0.25">
      <c r="A5" s="6" t="s">
        <v>64</v>
      </c>
      <c r="B5" s="6">
        <v>9101000</v>
      </c>
      <c r="C5" s="7" t="s">
        <v>65</v>
      </c>
      <c r="E5" s="8">
        <v>268424110</v>
      </c>
    </row>
    <row r="6" spans="1:7" x14ac:dyDescent="0.25">
      <c r="A6" s="6">
        <v>1300</v>
      </c>
      <c r="B6" s="6">
        <v>9101100</v>
      </c>
      <c r="C6" s="7" t="s">
        <v>66</v>
      </c>
      <c r="E6" s="8">
        <v>85472</v>
      </c>
    </row>
    <row r="7" spans="1:7" x14ac:dyDescent="0.25">
      <c r="A7" s="6">
        <v>1600</v>
      </c>
      <c r="B7" s="6">
        <v>9114000</v>
      </c>
      <c r="C7" s="7" t="s">
        <v>67</v>
      </c>
      <c r="E7" s="8">
        <v>-580759</v>
      </c>
    </row>
    <row r="8" spans="1:7" x14ac:dyDescent="0.25">
      <c r="A8" s="9"/>
      <c r="B8" s="9"/>
      <c r="C8" s="7" t="s">
        <v>68</v>
      </c>
      <c r="E8" s="10">
        <v>267928823</v>
      </c>
    </row>
    <row r="9" spans="1:7" x14ac:dyDescent="0.25">
      <c r="A9" s="6" t="s">
        <v>64</v>
      </c>
      <c r="B9" s="6">
        <v>9107000</v>
      </c>
      <c r="C9" s="7" t="s">
        <v>69</v>
      </c>
      <c r="E9" s="8">
        <v>5508659</v>
      </c>
    </row>
    <row r="10" spans="1:7" x14ac:dyDescent="0.25">
      <c r="A10" s="9"/>
      <c r="B10" s="9"/>
      <c r="C10" s="7" t="s">
        <v>70</v>
      </c>
      <c r="E10" s="10">
        <v>5508659</v>
      </c>
    </row>
    <row r="11" spans="1:7" x14ac:dyDescent="0.25">
      <c r="A11" s="9"/>
      <c r="B11" s="9"/>
      <c r="C11" s="7" t="s">
        <v>14</v>
      </c>
      <c r="D11" s="14">
        <f>+E11+E18</f>
        <v>277645551</v>
      </c>
      <c r="E11" s="10">
        <v>273437482</v>
      </c>
    </row>
    <row r="12" spans="1:7" x14ac:dyDescent="0.25">
      <c r="A12" s="6" t="s">
        <v>64</v>
      </c>
      <c r="B12" s="6">
        <v>9108000</v>
      </c>
      <c r="C12" s="7" t="s">
        <v>71</v>
      </c>
      <c r="E12" s="8">
        <v>-116648786</v>
      </c>
    </row>
    <row r="13" spans="1:7" x14ac:dyDescent="0.25">
      <c r="A13" s="6" t="s">
        <v>64</v>
      </c>
      <c r="B13" s="6">
        <v>9111000</v>
      </c>
      <c r="C13" s="7" t="s">
        <v>72</v>
      </c>
      <c r="E13" s="8">
        <v>-2872822</v>
      </c>
    </row>
    <row r="14" spans="1:7" x14ac:dyDescent="0.25">
      <c r="A14" s="6">
        <v>1600</v>
      </c>
      <c r="B14" s="6">
        <v>9115000</v>
      </c>
      <c r="C14" s="7" t="s">
        <v>73</v>
      </c>
      <c r="E14" s="8">
        <v>580759</v>
      </c>
    </row>
    <row r="15" spans="1:7" x14ac:dyDescent="0.25">
      <c r="A15" s="9"/>
      <c r="B15" s="9"/>
      <c r="C15" s="7" t="s">
        <v>15</v>
      </c>
      <c r="D15" s="14">
        <f>+E15</f>
        <v>-118940849</v>
      </c>
      <c r="E15" s="10">
        <v>-118940849</v>
      </c>
    </row>
    <row r="16" spans="1:7" x14ac:dyDescent="0.25">
      <c r="A16" s="9"/>
      <c r="B16" s="9"/>
      <c r="C16" s="7" t="s">
        <v>74</v>
      </c>
      <c r="E16" s="10">
        <v>154496633</v>
      </c>
    </row>
    <row r="17" spans="1:6" x14ac:dyDescent="0.25">
      <c r="A17" s="9"/>
      <c r="B17" s="9"/>
      <c r="C17" s="7" t="s">
        <v>75</v>
      </c>
      <c r="E17" s="10">
        <v>154496633</v>
      </c>
    </row>
    <row r="18" spans="1:6" x14ac:dyDescent="0.25">
      <c r="A18" s="6">
        <v>1600</v>
      </c>
      <c r="B18" s="6">
        <v>9117300</v>
      </c>
      <c r="C18" s="7" t="s">
        <v>76</v>
      </c>
      <c r="E18" s="8">
        <v>4208069</v>
      </c>
    </row>
    <row r="19" spans="1:6" x14ac:dyDescent="0.25">
      <c r="A19" s="9"/>
      <c r="B19" s="9"/>
      <c r="C19" s="7" t="s">
        <v>77</v>
      </c>
      <c r="E19" s="10">
        <v>4208069</v>
      </c>
    </row>
    <row r="20" spans="1:6" x14ac:dyDescent="0.25">
      <c r="A20" s="9"/>
      <c r="B20" s="9"/>
      <c r="C20" s="7" t="s">
        <v>78</v>
      </c>
      <c r="E20" s="10">
        <v>158704702</v>
      </c>
      <c r="F20" s="14">
        <f>SUM(D11:D15)</f>
        <v>158704702</v>
      </c>
    </row>
    <row r="21" spans="1:6" x14ac:dyDescent="0.25">
      <c r="A21" s="6"/>
      <c r="B21" s="6"/>
      <c r="C21" s="7" t="s">
        <v>79</v>
      </c>
      <c r="E21" s="6"/>
    </row>
    <row r="22" spans="1:6" x14ac:dyDescent="0.25">
      <c r="A22" s="6" t="s">
        <v>64</v>
      </c>
      <c r="B22" s="6">
        <v>9128000</v>
      </c>
      <c r="C22" s="7" t="s">
        <v>80</v>
      </c>
      <c r="E22" s="8">
        <v>2101507</v>
      </c>
    </row>
    <row r="23" spans="1:6" x14ac:dyDescent="0.25">
      <c r="A23" s="9"/>
      <c r="B23" s="9"/>
      <c r="C23" s="7" t="s">
        <v>81</v>
      </c>
      <c r="E23" s="10">
        <v>2101507</v>
      </c>
    </row>
    <row r="24" spans="1:6" x14ac:dyDescent="0.25">
      <c r="A24" s="9"/>
      <c r="B24" s="9"/>
      <c r="C24" s="7" t="s">
        <v>82</v>
      </c>
      <c r="D24" s="14">
        <f>+E24</f>
        <v>2101507</v>
      </c>
      <c r="E24" s="10">
        <v>2101507</v>
      </c>
      <c r="F24" s="14">
        <f>+D24</f>
        <v>2101507</v>
      </c>
    </row>
    <row r="25" spans="1:6" x14ac:dyDescent="0.25">
      <c r="A25" s="6"/>
      <c r="B25" s="6"/>
      <c r="C25" s="7" t="s">
        <v>83</v>
      </c>
      <c r="E25" s="6"/>
    </row>
    <row r="26" spans="1:6" x14ac:dyDescent="0.25">
      <c r="A26" s="6" t="s">
        <v>64</v>
      </c>
      <c r="B26" s="6">
        <v>9131000</v>
      </c>
      <c r="C26" s="7" t="s">
        <v>84</v>
      </c>
      <c r="E26" s="8">
        <v>400174</v>
      </c>
    </row>
    <row r="27" spans="1:6" x14ac:dyDescent="0.25">
      <c r="A27" s="9"/>
      <c r="B27" s="9"/>
      <c r="C27" s="7" t="s">
        <v>85</v>
      </c>
      <c r="E27" s="10">
        <v>400174</v>
      </c>
    </row>
    <row r="28" spans="1:6" x14ac:dyDescent="0.25">
      <c r="A28" s="6">
        <v>1600</v>
      </c>
      <c r="B28" s="6">
        <v>9135000</v>
      </c>
      <c r="C28" s="7" t="s">
        <v>86</v>
      </c>
      <c r="E28" s="8">
        <v>4575</v>
      </c>
    </row>
    <row r="29" spans="1:6" x14ac:dyDescent="0.25">
      <c r="A29" s="9"/>
      <c r="B29" s="9"/>
      <c r="C29" s="7" t="s">
        <v>87</v>
      </c>
      <c r="D29" s="14">
        <f>+E29+E27</f>
        <v>404749</v>
      </c>
      <c r="E29" s="10">
        <v>4575</v>
      </c>
    </row>
    <row r="30" spans="1:6" x14ac:dyDescent="0.25">
      <c r="A30" s="6" t="s">
        <v>64</v>
      </c>
      <c r="B30" s="6">
        <v>9142000</v>
      </c>
      <c r="C30" s="7" t="s">
        <v>88</v>
      </c>
      <c r="E30" s="8">
        <v>4622746</v>
      </c>
    </row>
    <row r="31" spans="1:6" x14ac:dyDescent="0.25">
      <c r="A31" s="9"/>
      <c r="B31" s="9"/>
      <c r="C31" s="7" t="s">
        <v>89</v>
      </c>
      <c r="E31" s="10">
        <v>4622746</v>
      </c>
    </row>
    <row r="32" spans="1:6" x14ac:dyDescent="0.25">
      <c r="A32" s="6">
        <v>1600</v>
      </c>
      <c r="B32" s="6">
        <v>9143000</v>
      </c>
      <c r="C32" s="7" t="s">
        <v>90</v>
      </c>
      <c r="E32" s="8">
        <v>504071</v>
      </c>
    </row>
    <row r="33" spans="1:6" x14ac:dyDescent="0.25">
      <c r="A33" s="9"/>
      <c r="B33" s="9"/>
      <c r="C33" s="7" t="s">
        <v>91</v>
      </c>
      <c r="E33" s="10">
        <v>504071</v>
      </c>
    </row>
    <row r="34" spans="1:6" x14ac:dyDescent="0.25">
      <c r="A34" s="6" t="s">
        <v>64</v>
      </c>
      <c r="B34" s="6">
        <v>9144000</v>
      </c>
      <c r="C34" s="7" t="s">
        <v>92</v>
      </c>
      <c r="E34" s="8">
        <v>-658832</v>
      </c>
    </row>
    <row r="35" spans="1:6" x14ac:dyDescent="0.25">
      <c r="A35" s="9"/>
      <c r="B35" s="9"/>
      <c r="C35" s="7" t="s">
        <v>20</v>
      </c>
      <c r="D35" s="14">
        <f>+E35+E33+E31+E45</f>
        <v>6376694</v>
      </c>
      <c r="E35" s="10">
        <v>-658832</v>
      </c>
    </row>
    <row r="36" spans="1:6" x14ac:dyDescent="0.25">
      <c r="A36" s="6" t="s">
        <v>64</v>
      </c>
      <c r="B36" s="6">
        <v>9146000</v>
      </c>
      <c r="C36" s="7" t="s">
        <v>93</v>
      </c>
      <c r="E36" s="8">
        <v>505625</v>
      </c>
    </row>
    <row r="37" spans="1:6" x14ac:dyDescent="0.25">
      <c r="A37" s="9"/>
      <c r="B37" s="9"/>
      <c r="C37" s="7" t="s">
        <v>21</v>
      </c>
      <c r="D37" s="14">
        <f>+E37</f>
        <v>505625</v>
      </c>
      <c r="E37" s="10">
        <v>505625</v>
      </c>
    </row>
    <row r="38" spans="1:6" x14ac:dyDescent="0.25">
      <c r="A38" s="6" t="s">
        <v>64</v>
      </c>
      <c r="B38" s="6">
        <v>9154000</v>
      </c>
      <c r="C38" s="7" t="s">
        <v>94</v>
      </c>
      <c r="E38" s="8">
        <v>689562</v>
      </c>
    </row>
    <row r="39" spans="1:6" x14ac:dyDescent="0.25">
      <c r="A39" s="9"/>
      <c r="B39" s="9"/>
      <c r="C39" s="7" t="s">
        <v>22</v>
      </c>
      <c r="D39" s="14">
        <f>+E39</f>
        <v>689562</v>
      </c>
      <c r="E39" s="10">
        <v>689562</v>
      </c>
    </row>
    <row r="40" spans="1:6" x14ac:dyDescent="0.25">
      <c r="A40" s="6">
        <v>1600</v>
      </c>
      <c r="B40" s="6">
        <v>9164100</v>
      </c>
      <c r="C40" s="7" t="s">
        <v>95</v>
      </c>
      <c r="E40" s="8">
        <v>221563</v>
      </c>
    </row>
    <row r="41" spans="1:6" x14ac:dyDescent="0.25">
      <c r="A41" s="9"/>
      <c r="B41" s="9"/>
      <c r="C41" s="7" t="s">
        <v>23</v>
      </c>
      <c r="D41" s="14">
        <f>+E41</f>
        <v>221563</v>
      </c>
      <c r="E41" s="10">
        <v>221563</v>
      </c>
    </row>
    <row r="42" spans="1:6" x14ac:dyDescent="0.25">
      <c r="A42" s="6" t="s">
        <v>64</v>
      </c>
      <c r="B42" s="6">
        <v>9165000</v>
      </c>
      <c r="C42" s="7" t="s">
        <v>96</v>
      </c>
      <c r="E42" s="8">
        <v>-21130</v>
      </c>
    </row>
    <row r="43" spans="1:6" x14ac:dyDescent="0.25">
      <c r="A43" s="9"/>
      <c r="B43" s="9"/>
      <c r="C43" s="7" t="s">
        <v>24</v>
      </c>
      <c r="D43" s="14">
        <f>+E43+E47</f>
        <v>230838</v>
      </c>
      <c r="E43" s="10">
        <v>-21130</v>
      </c>
    </row>
    <row r="44" spans="1:6" x14ac:dyDescent="0.25">
      <c r="A44" s="6" t="s">
        <v>64</v>
      </c>
      <c r="B44" s="6">
        <v>9173000</v>
      </c>
      <c r="C44" s="7" t="s">
        <v>97</v>
      </c>
      <c r="E44" s="8">
        <v>1908709</v>
      </c>
    </row>
    <row r="45" spans="1:6" x14ac:dyDescent="0.25">
      <c r="A45" s="9"/>
      <c r="B45" s="9"/>
      <c r="C45" s="7" t="s">
        <v>98</v>
      </c>
      <c r="E45" s="10">
        <v>1908709</v>
      </c>
    </row>
    <row r="46" spans="1:6" x14ac:dyDescent="0.25">
      <c r="A46" s="6">
        <v>1600</v>
      </c>
      <c r="B46" s="6">
        <v>9174000</v>
      </c>
      <c r="C46" s="7" t="s">
        <v>99</v>
      </c>
      <c r="E46" s="8">
        <v>251968</v>
      </c>
    </row>
    <row r="47" spans="1:6" x14ac:dyDescent="0.25">
      <c r="A47" s="9"/>
      <c r="B47" s="9"/>
      <c r="C47" s="7" t="s">
        <v>100</v>
      </c>
      <c r="E47" s="10">
        <v>251968</v>
      </c>
    </row>
    <row r="48" spans="1:6" x14ac:dyDescent="0.25">
      <c r="A48" s="9"/>
      <c r="B48" s="9"/>
      <c r="C48" s="7" t="s">
        <v>101</v>
      </c>
      <c r="E48" s="10">
        <v>8429031</v>
      </c>
      <c r="F48" s="14">
        <f>SUM(D29:D46)</f>
        <v>8429031</v>
      </c>
    </row>
    <row r="49" spans="1:7" x14ac:dyDescent="0.25">
      <c r="A49" s="6"/>
      <c r="B49" s="6"/>
      <c r="C49" s="7" t="s">
        <v>102</v>
      </c>
      <c r="E49" s="6"/>
    </row>
    <row r="50" spans="1:7" x14ac:dyDescent="0.25">
      <c r="A50" s="6" t="s">
        <v>64</v>
      </c>
      <c r="B50" s="6">
        <v>9182300</v>
      </c>
      <c r="C50" s="7" t="s">
        <v>103</v>
      </c>
      <c r="D50" s="14">
        <f>+E50</f>
        <v>2537114</v>
      </c>
      <c r="E50" s="8">
        <v>2537114</v>
      </c>
    </row>
    <row r="51" spans="1:7" x14ac:dyDescent="0.25">
      <c r="A51" s="9"/>
      <c r="B51" s="9"/>
      <c r="C51" s="7" t="s">
        <v>104</v>
      </c>
      <c r="E51" s="10">
        <v>2537114</v>
      </c>
    </row>
    <row r="52" spans="1:7" x14ac:dyDescent="0.25">
      <c r="A52" s="6" t="s">
        <v>64</v>
      </c>
      <c r="B52" s="6">
        <v>9184000</v>
      </c>
      <c r="C52" s="7" t="s">
        <v>105</v>
      </c>
      <c r="E52" s="6">
        <v>0</v>
      </c>
    </row>
    <row r="53" spans="1:7" x14ac:dyDescent="0.25">
      <c r="A53" s="9"/>
      <c r="B53" s="9"/>
      <c r="C53" s="7" t="s">
        <v>106</v>
      </c>
      <c r="E53" s="9">
        <v>0</v>
      </c>
    </row>
    <row r="54" spans="1:7" x14ac:dyDescent="0.25">
      <c r="A54" s="6" t="s">
        <v>64</v>
      </c>
      <c r="B54" s="6">
        <v>9186000</v>
      </c>
      <c r="C54" s="7" t="s">
        <v>107</v>
      </c>
      <c r="E54" s="8">
        <v>10001</v>
      </c>
    </row>
    <row r="55" spans="1:7" x14ac:dyDescent="0.25">
      <c r="A55" s="9"/>
      <c r="B55" s="9"/>
      <c r="C55" s="7" t="s">
        <v>108</v>
      </c>
      <c r="E55" s="10">
        <v>10001</v>
      </c>
    </row>
    <row r="56" spans="1:7" x14ac:dyDescent="0.25">
      <c r="A56" s="6" t="s">
        <v>64</v>
      </c>
      <c r="B56" s="6">
        <v>9190000</v>
      </c>
      <c r="C56" s="7" t="s">
        <v>109</v>
      </c>
      <c r="E56" s="8">
        <v>4648258</v>
      </c>
    </row>
    <row r="57" spans="1:7" x14ac:dyDescent="0.25">
      <c r="A57" s="9"/>
      <c r="B57" s="9"/>
      <c r="C57" s="7" t="s">
        <v>28</v>
      </c>
      <c r="D57" s="14">
        <f>+E57</f>
        <v>4648258</v>
      </c>
      <c r="E57" s="10">
        <v>4648258</v>
      </c>
    </row>
    <row r="58" spans="1:7" x14ac:dyDescent="0.25">
      <c r="A58" s="6" t="s">
        <v>64</v>
      </c>
      <c r="B58" s="6">
        <v>9191000</v>
      </c>
      <c r="C58" s="7" t="s">
        <v>110</v>
      </c>
      <c r="E58" s="8">
        <v>163027</v>
      </c>
    </row>
    <row r="59" spans="1:7" x14ac:dyDescent="0.25">
      <c r="A59" s="9"/>
      <c r="B59" s="9"/>
      <c r="C59" s="7" t="s">
        <v>29</v>
      </c>
      <c r="D59" s="14">
        <f>+E59+E55</f>
        <v>173028</v>
      </c>
      <c r="E59" s="10">
        <v>163027</v>
      </c>
    </row>
    <row r="60" spans="1:7" x14ac:dyDescent="0.25">
      <c r="A60" s="9"/>
      <c r="B60" s="9"/>
      <c r="C60" s="7" t="s">
        <v>111</v>
      </c>
      <c r="E60" s="10">
        <v>7358401</v>
      </c>
      <c r="F60" s="14">
        <f>SUM(D50:D59)</f>
        <v>7358400</v>
      </c>
    </row>
    <row r="61" spans="1:7" x14ac:dyDescent="0.25">
      <c r="A61" s="9"/>
      <c r="B61" s="9"/>
      <c r="C61" s="7" t="s">
        <v>112</v>
      </c>
      <c r="E61" s="10">
        <v>176593641</v>
      </c>
      <c r="G61" s="14">
        <f>SUM(F3:F60)</f>
        <v>176593640</v>
      </c>
    </row>
    <row r="62" spans="1:7" x14ac:dyDescent="0.25">
      <c r="A62" s="6"/>
      <c r="B62" s="6"/>
      <c r="C62" s="7" t="s">
        <v>113</v>
      </c>
      <c r="E62" s="6"/>
    </row>
    <row r="63" spans="1:7" x14ac:dyDescent="0.25">
      <c r="A63" s="6"/>
      <c r="B63" s="6"/>
      <c r="C63" s="7" t="s">
        <v>114</v>
      </c>
      <c r="E63" s="6"/>
    </row>
    <row r="64" spans="1:7" x14ac:dyDescent="0.25">
      <c r="A64" s="6" t="s">
        <v>64</v>
      </c>
      <c r="B64" s="6">
        <v>9211000</v>
      </c>
      <c r="C64" s="7" t="s">
        <v>115</v>
      </c>
      <c r="E64" s="8">
        <v>-69728019</v>
      </c>
    </row>
    <row r="65" spans="1:6" x14ac:dyDescent="0.25">
      <c r="A65" s="9"/>
      <c r="B65" s="9"/>
      <c r="C65" s="7" t="s">
        <v>116</v>
      </c>
      <c r="E65" s="10">
        <v>-69728019</v>
      </c>
    </row>
    <row r="66" spans="1:6" x14ac:dyDescent="0.25">
      <c r="A66" s="6" t="s">
        <v>64</v>
      </c>
      <c r="B66" s="6">
        <v>9216000</v>
      </c>
      <c r="C66" s="7" t="s">
        <v>117</v>
      </c>
      <c r="E66" s="8">
        <v>12030598</v>
      </c>
    </row>
    <row r="67" spans="1:6" x14ac:dyDescent="0.25">
      <c r="A67" s="9"/>
      <c r="B67" s="9"/>
      <c r="C67" s="7" t="s">
        <v>118</v>
      </c>
      <c r="E67" s="10">
        <v>12030598</v>
      </c>
    </row>
    <row r="68" spans="1:6" x14ac:dyDescent="0.25">
      <c r="A68" s="9"/>
      <c r="B68" s="9"/>
      <c r="C68" s="7" t="s">
        <v>119</v>
      </c>
      <c r="E68" s="10">
        <v>-3917601</v>
      </c>
    </row>
    <row r="69" spans="1:6" x14ac:dyDescent="0.25">
      <c r="A69" s="9"/>
      <c r="B69" s="9"/>
      <c r="C69" s="7" t="s">
        <v>120</v>
      </c>
      <c r="E69" s="10">
        <v>8112997</v>
      </c>
    </row>
    <row r="70" spans="1:6" x14ac:dyDescent="0.25">
      <c r="A70" s="9"/>
      <c r="B70" s="9"/>
      <c r="C70" s="7" t="s">
        <v>121</v>
      </c>
      <c r="D70" s="14">
        <f>+E70</f>
        <v>-61615022</v>
      </c>
      <c r="E70" s="10">
        <v>-61615022</v>
      </c>
      <c r="F70" s="14">
        <f>+D70</f>
        <v>-61615022</v>
      </c>
    </row>
    <row r="71" spans="1:6" x14ac:dyDescent="0.25">
      <c r="A71" s="6"/>
      <c r="B71" s="6"/>
      <c r="C71" s="7" t="s">
        <v>122</v>
      </c>
      <c r="E71" s="6"/>
    </row>
    <row r="72" spans="1:6" x14ac:dyDescent="0.25">
      <c r="A72" s="6" t="s">
        <v>64</v>
      </c>
      <c r="B72" s="6">
        <v>9223000</v>
      </c>
      <c r="C72" s="7" t="s">
        <v>123</v>
      </c>
      <c r="E72" s="8">
        <v>-43318800</v>
      </c>
    </row>
    <row r="73" spans="1:6" x14ac:dyDescent="0.25">
      <c r="A73" s="9"/>
      <c r="B73" s="9"/>
      <c r="C73" s="7" t="s">
        <v>124</v>
      </c>
      <c r="E73" s="10">
        <v>-43318800</v>
      </c>
    </row>
    <row r="74" spans="1:6" x14ac:dyDescent="0.25">
      <c r="A74" s="9"/>
      <c r="B74" s="9"/>
      <c r="C74" s="7" t="s">
        <v>125</v>
      </c>
      <c r="D74" s="14">
        <f>+E74</f>
        <v>-43318800</v>
      </c>
      <c r="E74" s="10">
        <v>-43318800</v>
      </c>
      <c r="F74" s="14">
        <f>+D74</f>
        <v>-43318800</v>
      </c>
    </row>
    <row r="75" spans="1:6" x14ac:dyDescent="0.25">
      <c r="A75" s="6"/>
      <c r="B75" s="6"/>
      <c r="C75" s="7" t="s">
        <v>126</v>
      </c>
      <c r="E75" s="6"/>
    </row>
    <row r="76" spans="1:6" x14ac:dyDescent="0.25">
      <c r="A76" s="6">
        <v>1300</v>
      </c>
      <c r="B76" s="6">
        <v>9227000</v>
      </c>
      <c r="C76" s="7" t="s">
        <v>127</v>
      </c>
      <c r="E76" s="8">
        <v>-60920</v>
      </c>
    </row>
    <row r="77" spans="1:6" x14ac:dyDescent="0.25">
      <c r="A77" s="9"/>
      <c r="B77" s="9"/>
      <c r="C77" s="7" t="s">
        <v>128</v>
      </c>
      <c r="E77" s="10">
        <v>-60920</v>
      </c>
    </row>
    <row r="78" spans="1:6" x14ac:dyDescent="0.25">
      <c r="A78" s="6" t="s">
        <v>64</v>
      </c>
      <c r="B78" s="6">
        <v>9228300</v>
      </c>
      <c r="C78" s="7" t="s">
        <v>129</v>
      </c>
      <c r="E78" s="8">
        <v>-2405957</v>
      </c>
    </row>
    <row r="79" spans="1:6" x14ac:dyDescent="0.25">
      <c r="A79" s="9"/>
      <c r="B79" s="9"/>
      <c r="C79" s="7" t="s">
        <v>130</v>
      </c>
      <c r="E79" s="10">
        <v>-2405957</v>
      </c>
    </row>
    <row r="80" spans="1:6" x14ac:dyDescent="0.25">
      <c r="A80" s="6">
        <v>1600</v>
      </c>
      <c r="B80" s="6">
        <v>9230000</v>
      </c>
      <c r="C80" s="7" t="s">
        <v>131</v>
      </c>
      <c r="E80" s="8">
        <v>-132735</v>
      </c>
    </row>
    <row r="81" spans="1:6" x14ac:dyDescent="0.25">
      <c r="A81" s="9"/>
      <c r="B81" s="9"/>
      <c r="C81" s="7" t="s">
        <v>132</v>
      </c>
      <c r="E81" s="10">
        <v>-132735</v>
      </c>
    </row>
    <row r="82" spans="1:6" x14ac:dyDescent="0.25">
      <c r="A82" s="9"/>
      <c r="B82" s="9"/>
      <c r="C82" s="7" t="s">
        <v>133</v>
      </c>
      <c r="D82" s="14">
        <f>+E82</f>
        <v>-2599612</v>
      </c>
      <c r="E82" s="10">
        <v>-2599612</v>
      </c>
      <c r="F82" s="14">
        <f>+D82</f>
        <v>-2599612</v>
      </c>
    </row>
    <row r="83" spans="1:6" x14ac:dyDescent="0.25">
      <c r="A83" s="6"/>
      <c r="B83" s="6"/>
      <c r="C83" s="7" t="s">
        <v>134</v>
      </c>
      <c r="E83" s="6"/>
    </row>
    <row r="84" spans="1:6" x14ac:dyDescent="0.25">
      <c r="A84" s="6" t="s">
        <v>64</v>
      </c>
      <c r="B84" s="6">
        <v>9232000</v>
      </c>
      <c r="C84" s="7" t="s">
        <v>135</v>
      </c>
      <c r="E84" s="8">
        <v>-4535151</v>
      </c>
    </row>
    <row r="85" spans="1:6" x14ac:dyDescent="0.25">
      <c r="A85" s="9"/>
      <c r="B85" s="9"/>
      <c r="C85" s="7" t="s">
        <v>38</v>
      </c>
      <c r="D85" s="14">
        <f>+E85</f>
        <v>-4535151</v>
      </c>
      <c r="E85" s="10">
        <v>-4535151</v>
      </c>
    </row>
    <row r="86" spans="1:6" x14ac:dyDescent="0.25">
      <c r="A86" s="6" t="s">
        <v>64</v>
      </c>
      <c r="B86" s="6">
        <v>9233000</v>
      </c>
      <c r="C86" s="7" t="s">
        <v>136</v>
      </c>
      <c r="E86" s="8">
        <v>-8615392</v>
      </c>
    </row>
    <row r="87" spans="1:6" x14ac:dyDescent="0.25">
      <c r="A87" s="9"/>
      <c r="B87" s="9"/>
      <c r="C87" s="7" t="s">
        <v>39</v>
      </c>
      <c r="D87" s="14">
        <f>+E87</f>
        <v>-8615392</v>
      </c>
      <c r="E87" s="10">
        <v>-8615392</v>
      </c>
    </row>
    <row r="88" spans="1:6" x14ac:dyDescent="0.25">
      <c r="A88" s="6" t="s">
        <v>64</v>
      </c>
      <c r="B88" s="6">
        <v>9234000</v>
      </c>
      <c r="C88" s="7" t="s">
        <v>137</v>
      </c>
      <c r="E88" s="8">
        <v>-1539810</v>
      </c>
    </row>
    <row r="89" spans="1:6" x14ac:dyDescent="0.25">
      <c r="A89" s="9"/>
      <c r="B89" s="9"/>
      <c r="C89" s="7" t="s">
        <v>40</v>
      </c>
      <c r="D89" s="14">
        <f>+E89</f>
        <v>-1539810</v>
      </c>
      <c r="E89" s="10">
        <v>-1539810</v>
      </c>
    </row>
    <row r="90" spans="1:6" x14ac:dyDescent="0.25">
      <c r="A90" s="6" t="s">
        <v>64</v>
      </c>
      <c r="B90" s="6">
        <v>9235000</v>
      </c>
      <c r="C90" s="7" t="s">
        <v>138</v>
      </c>
      <c r="E90" s="8">
        <v>-553810</v>
      </c>
    </row>
    <row r="91" spans="1:6" x14ac:dyDescent="0.25">
      <c r="A91" s="9"/>
      <c r="B91" s="9"/>
      <c r="C91" s="7" t="s">
        <v>41</v>
      </c>
      <c r="D91" s="14">
        <f>+E91</f>
        <v>-553810</v>
      </c>
      <c r="E91" s="10">
        <v>-553810</v>
      </c>
    </row>
    <row r="92" spans="1:6" x14ac:dyDescent="0.25">
      <c r="A92" s="6" t="s">
        <v>64</v>
      </c>
      <c r="B92" s="6">
        <v>9236000</v>
      </c>
      <c r="C92" s="7" t="s">
        <v>139</v>
      </c>
      <c r="E92" s="8">
        <v>-4341458</v>
      </c>
    </row>
    <row r="93" spans="1:6" x14ac:dyDescent="0.25">
      <c r="A93" s="9"/>
      <c r="B93" s="9"/>
      <c r="C93" s="7" t="s">
        <v>42</v>
      </c>
      <c r="D93" s="14">
        <f>+E93</f>
        <v>-4341458</v>
      </c>
      <c r="E93" s="10">
        <v>-4341458</v>
      </c>
    </row>
    <row r="94" spans="1:6" x14ac:dyDescent="0.25">
      <c r="A94" s="6" t="s">
        <v>64</v>
      </c>
      <c r="B94" s="6">
        <v>9237000</v>
      </c>
      <c r="C94" s="7" t="s">
        <v>140</v>
      </c>
      <c r="E94" s="8">
        <v>-6578</v>
      </c>
    </row>
    <row r="95" spans="1:6" x14ac:dyDescent="0.25">
      <c r="A95" s="9"/>
      <c r="B95" s="9"/>
      <c r="C95" s="7" t="s">
        <v>43</v>
      </c>
      <c r="D95" s="14">
        <f>+E95</f>
        <v>-6578</v>
      </c>
      <c r="E95" s="10">
        <v>-6578</v>
      </c>
    </row>
    <row r="96" spans="1:6" x14ac:dyDescent="0.25">
      <c r="A96" s="6" t="s">
        <v>64</v>
      </c>
      <c r="B96" s="6">
        <v>9241000</v>
      </c>
      <c r="C96" s="7" t="s">
        <v>141</v>
      </c>
      <c r="E96" s="8">
        <v>-263516</v>
      </c>
    </row>
    <row r="97" spans="1:6" x14ac:dyDescent="0.25">
      <c r="A97" s="9"/>
      <c r="B97" s="9"/>
      <c r="C97" s="7" t="s">
        <v>44</v>
      </c>
      <c r="D97" s="14">
        <f>+E97+E99+E101</f>
        <v>-2629516</v>
      </c>
      <c r="E97" s="10">
        <v>-263516</v>
      </c>
    </row>
    <row r="98" spans="1:6" x14ac:dyDescent="0.25">
      <c r="A98" s="6" t="s">
        <v>64</v>
      </c>
      <c r="B98" s="6">
        <v>9242000</v>
      </c>
      <c r="C98" s="7" t="s">
        <v>142</v>
      </c>
      <c r="E98" s="8">
        <v>-2341448</v>
      </c>
    </row>
    <row r="99" spans="1:6" x14ac:dyDescent="0.25">
      <c r="A99" s="9"/>
      <c r="B99" s="9"/>
      <c r="C99" s="7" t="s">
        <v>143</v>
      </c>
      <c r="E99" s="10">
        <v>-2341448</v>
      </c>
    </row>
    <row r="100" spans="1:6" x14ac:dyDescent="0.25">
      <c r="A100" s="6">
        <v>1300</v>
      </c>
      <c r="B100" s="6">
        <v>9243000</v>
      </c>
      <c r="C100" s="7" t="s">
        <v>144</v>
      </c>
      <c r="E100" s="8">
        <v>-24552</v>
      </c>
    </row>
    <row r="101" spans="1:6" x14ac:dyDescent="0.25">
      <c r="A101" s="9"/>
      <c r="B101" s="9"/>
      <c r="C101" s="7" t="s">
        <v>145</v>
      </c>
      <c r="E101" s="10">
        <v>-24552</v>
      </c>
    </row>
    <row r="102" spans="1:6" x14ac:dyDescent="0.25">
      <c r="A102" s="9"/>
      <c r="B102" s="9"/>
      <c r="C102" s="7" t="s">
        <v>146</v>
      </c>
      <c r="E102" s="10">
        <v>-22221715</v>
      </c>
      <c r="F102" s="14">
        <f>SUM(D85:D99)</f>
        <v>-22221715</v>
      </c>
    </row>
    <row r="103" spans="1:6" x14ac:dyDescent="0.25">
      <c r="A103" s="6"/>
      <c r="B103" s="6"/>
      <c r="C103" s="7" t="s">
        <v>147</v>
      </c>
      <c r="E103" s="6"/>
    </row>
    <row r="104" spans="1:6" x14ac:dyDescent="0.25">
      <c r="A104" s="6">
        <v>1600</v>
      </c>
      <c r="B104" s="6">
        <v>9252000</v>
      </c>
      <c r="C104" s="7" t="s">
        <v>148</v>
      </c>
      <c r="E104" s="8">
        <v>-457600</v>
      </c>
    </row>
    <row r="105" spans="1:6" x14ac:dyDescent="0.25">
      <c r="A105" s="9"/>
      <c r="B105" s="9"/>
      <c r="C105" s="7" t="s">
        <v>149</v>
      </c>
      <c r="E105" s="10">
        <v>-457600</v>
      </c>
    </row>
    <row r="106" spans="1:6" x14ac:dyDescent="0.25">
      <c r="A106" s="6" t="s">
        <v>64</v>
      </c>
      <c r="B106" s="6">
        <v>9253000</v>
      </c>
      <c r="C106" s="7" t="s">
        <v>150</v>
      </c>
      <c r="E106" s="8">
        <v>-802585</v>
      </c>
    </row>
    <row r="107" spans="1:6" x14ac:dyDescent="0.25">
      <c r="A107" s="9"/>
      <c r="B107" s="9"/>
      <c r="C107" s="7" t="s">
        <v>47</v>
      </c>
      <c r="D107" s="14">
        <f>+E107+E105</f>
        <v>-1260185</v>
      </c>
      <c r="E107" s="10">
        <v>-802585</v>
      </c>
    </row>
    <row r="108" spans="1:6" x14ac:dyDescent="0.25">
      <c r="A108" s="6" t="s">
        <v>64</v>
      </c>
      <c r="B108" s="6">
        <v>9254000</v>
      </c>
      <c r="C108" s="7" t="s">
        <v>151</v>
      </c>
      <c r="E108" s="8">
        <v>-17587574</v>
      </c>
    </row>
    <row r="109" spans="1:6" x14ac:dyDescent="0.25">
      <c r="A109" s="9"/>
      <c r="B109" s="9"/>
      <c r="C109" s="7" t="s">
        <v>48</v>
      </c>
      <c r="D109" s="14">
        <f>+E109</f>
        <v>-17587574</v>
      </c>
      <c r="E109" s="10">
        <v>-17587574</v>
      </c>
    </row>
    <row r="110" spans="1:6" x14ac:dyDescent="0.25">
      <c r="A110" s="6" t="s">
        <v>64</v>
      </c>
      <c r="B110" s="6">
        <v>9282000</v>
      </c>
      <c r="C110" s="7" t="s">
        <v>152</v>
      </c>
      <c r="E110" s="8">
        <v>-28766605</v>
      </c>
    </row>
    <row r="111" spans="1:6" x14ac:dyDescent="0.25">
      <c r="A111" s="6" t="s">
        <v>64</v>
      </c>
      <c r="B111" s="6">
        <v>9283000</v>
      </c>
      <c r="C111" s="7" t="s">
        <v>153</v>
      </c>
      <c r="E111" s="8">
        <v>775873</v>
      </c>
    </row>
    <row r="112" spans="1:6" x14ac:dyDescent="0.25">
      <c r="A112" s="9"/>
      <c r="B112" s="9"/>
      <c r="C112" s="7" t="s">
        <v>49</v>
      </c>
      <c r="D112" s="14">
        <f>+E112</f>
        <v>-27990732</v>
      </c>
      <c r="E112" s="10">
        <v>-27990732</v>
      </c>
    </row>
    <row r="113" spans="1:7" x14ac:dyDescent="0.25">
      <c r="A113" s="9"/>
      <c r="B113" s="9"/>
      <c r="C113" s="7" t="s">
        <v>154</v>
      </c>
      <c r="E113" s="10">
        <v>-46838492</v>
      </c>
      <c r="F113" s="14">
        <f>SUM(D106:D112)</f>
        <v>-46838491</v>
      </c>
    </row>
    <row r="114" spans="1:7" x14ac:dyDescent="0.25">
      <c r="A114" s="9"/>
      <c r="B114" s="9"/>
      <c r="C114" s="7" t="s">
        <v>155</v>
      </c>
      <c r="E114" s="10">
        <v>-176593641</v>
      </c>
      <c r="G114" s="14">
        <f>SUM(F70:F113)</f>
        <v>-176593640</v>
      </c>
    </row>
    <row r="115" spans="1:7" x14ac:dyDescent="0.25">
      <c r="A115" s="11"/>
      <c r="B115" s="11"/>
      <c r="C115" s="12"/>
      <c r="E115" s="11" t="s">
        <v>156</v>
      </c>
      <c r="G115" s="14">
        <f>+G114+G61</f>
        <v>0</v>
      </c>
    </row>
    <row r="116" spans="1:7" x14ac:dyDescent="0.25">
      <c r="A116" s="44"/>
      <c r="B116" s="44"/>
      <c r="C116" s="42"/>
      <c r="E116" s="42"/>
    </row>
  </sheetData>
  <mergeCells count="1">
    <mergeCell ref="A116:B11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23 Forecast BS 2021-2024</vt:lpstr>
      <vt:lpstr>21-03-31 FERC BS</vt:lpstr>
      <vt:lpstr>'Tab 23 Forecast BS 2021-2024'!Print_Area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2021-06-11T17:39:59Z</dcterms:created>
  <dcterms:modified xsi:type="dcterms:W3CDTF">2021-06-11T17:40:06Z</dcterms:modified>
  <cp:category/>
  <cp:contentStatus/>
</cp:coreProperties>
</file>