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35" windowWidth="21075" windowHeight="9780"/>
  </bookViews>
  <sheets>
    <sheet name="Tab 22 Forecast IS 2021-2024" sheetId="4" r:id="rId1"/>
    <sheet name="21 IS Budget FERC" sheetId="1" r:id="rId2"/>
    <sheet name="Acct Desc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0">'[1]TRANSPORTS-revised'!#REF!</definedName>
    <definedName name="\A">'[1]TRANSPORTS-revised'!#REF!</definedName>
    <definedName name="\C" localSheetId="0">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 localSheetId="0">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SCH10" localSheetId="0">'[4]Rev Def Sum'!#REF!</definedName>
    <definedName name="__SCH10">'[4]Rev Def Sum'!#REF!</definedName>
    <definedName name="__sch17" localSheetId="0">#REF!</definedName>
    <definedName name="__sch17">#REF!</definedName>
    <definedName name="__SCH33">'[5]SCHEDULE 33 A REV.'!$A$1:$H$67</definedName>
    <definedName name="__SCH6">#N/A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1__123Graph_ACHART_1">[3]DSAR!$BY$6:$BY$32</definedName>
    <definedName name="_10__123Graph_XMKT_STOR">[3]DSAR!$A$6:$A$32</definedName>
    <definedName name="_10TAXPROP" localSheetId="0">#REF!</definedName>
    <definedName name="_10TAXPROP">#REF!</definedName>
    <definedName name="_11__123Graph_XX_ACTUAL">[3]DSAR!$A$6:$A$32</definedName>
    <definedName name="_11GROSSTAX" localSheetId="0">#REF!</definedName>
    <definedName name="_11GROSSTAX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_123Graph_AMKT_STOR">[3]DSAR!$AR$6:$AR$23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35" localSheetId="0">#REF!</definedName>
    <definedName name="_235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_123Graph_AX_ACTUAL">[3]DSAR!$P$6:$P$32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__123Graph_BCHART_1">[3]DSAR!$CB$6:$CB$9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__123Graph_BMKT_STOR">[3]DSAR!$AS$6:$AS$32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_123Graph_CCHART_1">[3]DSAR!$CD$6:$CD$32</definedName>
    <definedName name="_6_PAYROLL_COST" localSheetId="0">#REF!</definedName>
    <definedName name="_6_PAYROLL_COST">#REF!</definedName>
    <definedName name="_7__123Graph_CMKT_STOR">[3]DSAR!$AT$6:$AT$23</definedName>
    <definedName name="_7BENEFITS" localSheetId="0">#REF!</definedName>
    <definedName name="_7BENEFITS">#REF!</definedName>
    <definedName name="_8__123Graph_CX_ACTUAL">[3]DSAR!$S$6:$S$23</definedName>
    <definedName name="_8TAXPSC" localSheetId="0">#REF!</definedName>
    <definedName name="_8TAXPSC">#REF!</definedName>
    <definedName name="_9__123Graph_XCHART_1">[3]DSAR!$A$6:$A$32</definedName>
    <definedName name="_9_PAY_TAXES" localSheetId="0">#REF!</definedName>
    <definedName name="_9_PAY_TAXES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Dist_Values" localSheetId="0" hidden="1">#REF!</definedName>
    <definedName name="_Dist_Values" hidden="1">#REF!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Fill" localSheetId="0" hidden="1">#REF!</definedName>
    <definedName name="_Fill" hidden="1">#REF!</definedName>
    <definedName name="_xlnm._FilterDatabase" localSheetId="1" hidden="1">'21 IS Budget FERC'!$B$1:$B$79</definedName>
    <definedName name="_FS_ESC_3_X_\TA" localSheetId="0">'[2]E-2'!#REF!</definedName>
    <definedName name="_FS_ESC_3_X_\TA">'[2]E-2'!#REF!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HOME__APP1__LP" localSheetId="0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 localSheetId="0">'[6]Rev Def Sum'!#REF!</definedName>
    <definedName name="_SCH10">'[6]Rev Def Sum'!#REF!</definedName>
    <definedName name="_sch17" localSheetId="0">#REF!</definedName>
    <definedName name="_sch17">#REF!</definedName>
    <definedName name="_SCH33">'[7]SCHEDULE 33 A REV.'!$A$1:$H$67</definedName>
    <definedName name="_SCH6">#N/A</definedName>
    <definedName name="_Sort" localSheetId="0" hidden="1">#REF!</definedName>
    <definedName name="_Sort" hidden="1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Xref" localSheetId="0">#REF!</definedName>
    <definedName name="acctXref">#REF!</definedName>
    <definedName name="Active">[8]Inputs!$B$4</definedName>
    <definedName name="ACTUAL_VOL" localSheetId="0">#REF!</definedName>
    <definedName name="ACTUAL_VOL">#REF!</definedName>
    <definedName name="AddPMA" localSheetId="0">#REF!</definedName>
    <definedName name="AddPMA">#REF!</definedName>
    <definedName name="AddUSF" localSheetId="0">#REF!</definedName>
    <definedName name="AddUSF">#REF!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[9]Sch1!$G$1</definedName>
    <definedName name="ADJSUM" localSheetId="0">#REF!</definedName>
    <definedName name="ADJSUM">#REF!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 localSheetId="0">#REF!</definedName>
    <definedName name="ALLPAGES">#REF!</definedName>
    <definedName name="ANGINC" localSheetId="0">#REF!</definedName>
    <definedName name="ANGINC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pplication_Fees">[8]Inputs!$B$50</definedName>
    <definedName name="AR" localSheetId="0">#REF!</definedName>
    <definedName name="AR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 localSheetId="0">[16]Input!#REF!</definedName>
    <definedName name="Bank">[16]Input!#REF!</definedName>
    <definedName name="base">'[17]Index A'!$C$16</definedName>
    <definedName name="Baseline" localSheetId="0">#REF!</definedName>
    <definedName name="Baseline">#REF!</definedName>
    <definedName name="bdate">'[18]Oper Rev&amp;Exp by Accts C2.1A'!$A$4</definedName>
    <definedName name="BENEFITS" localSheetId="0">#REF!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MSGRADE">[20]Assumptions!$J$8:$J$21</definedName>
    <definedName name="BOB" localSheetId="0">#REF!</definedName>
    <definedName name="BOB">#REF!</definedName>
    <definedName name="BTU">[21]Input!$B$11</definedName>
    <definedName name="ByTower" localSheetId="0">#REF!</definedName>
    <definedName name="ByTower">#REF!</definedName>
    <definedName name="CALDEN" localSheetId="0">#REF!</definedName>
    <definedName name="CALDEN">#REF!</definedName>
    <definedName name="Cap_Structure" localSheetId="0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InputChg">'[10]L Graph (Data)'!$A$41:$IV$56</definedName>
    <definedName name="Cinputvol">'[19]L Graph (Data)'!$A$38:$DS$51</definedName>
    <definedName name="Clarification" localSheetId="0">#REF!</definedName>
    <definedName name="Clarification">#REF!</definedName>
    <definedName name="co">'[17]Index A'!$A$10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modity">[16]Input!$C$10</definedName>
    <definedName name="Companies" localSheetId="0">#REF!</definedName>
    <definedName name="Companies">#REF!</definedName>
    <definedName name="company">'[18]Operating Income Summary C-1'!$A$1</definedName>
    <definedName name="CONAME">[16]B!$A$1</definedName>
    <definedName name="CONTENTS" localSheetId="0">#REF!</definedName>
    <definedName name="CONTENTS">#REF!</definedName>
    <definedName name="Criticality" localSheetId="0">#REF!</definedName>
    <definedName name="Criticality">#REF!</definedName>
    <definedName name="curr_cust_pmts">'[8]Payment Calculation'!$C$24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WC" localSheetId="0">'[6]Rev Def Sum'!#REF!</definedName>
    <definedName name="CWC">'[6]Rev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 localSheetId="0">'[2]E-2'!#REF!</definedName>
    <definedName name="DAVE">'[2]E-2'!#REF!</definedName>
    <definedName name="DC" localSheetId="0">[9]Sch2!#REF!</definedName>
    <definedName name="DC">[9]Sch2!#REF!</definedName>
    <definedName name="DEBT">[24]RORB!$B$2:$F$24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TINC" localSheetId="0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IT37" localSheetId="0">#REF!</definedName>
    <definedName name="FADSIT37">#REF!</definedName>
    <definedName name="FAPROD51" localSheetId="0">#REF!</definedName>
    <definedName name="FAPROD51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'[18]Operating Income Summary C-1'!$A$4</definedName>
    <definedName name="FDATE">'[18]Oper Rev&amp;Exp by Accts C2.1B'!$A$4</definedName>
    <definedName name="FEDTAX" localSheetId="0">'[6]Rev Def Sum'!#REF!</definedName>
    <definedName name="FEDTAX">'[6]Rev Def Sum'!#REF!</definedName>
    <definedName name="FICA">[25]Sheet1!$A$2:$R$48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Y" localSheetId="0">[9]Sch2!#REF!</definedName>
    <definedName name="FY">[9]Sch2!#REF!</definedName>
    <definedName name="FYDESC" localSheetId="0">#REF!</definedName>
    <definedName name="FYDESC">#REF!</definedName>
    <definedName name="GARY" localSheetId="0">#REF!</definedName>
    <definedName name="GARY">#REF!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rade">[20]Assumptions!$J$8:$J$21</definedName>
    <definedName name="GROSS_WAGES" localSheetId="0">#REF!</definedName>
    <definedName name="GROSS_WAGES">#REF!</definedName>
    <definedName name="header" localSheetId="0">#REF!</definedName>
    <definedName name="header">#REF!</definedName>
    <definedName name="HIS_AVG_RT_BASE" localSheetId="0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 localSheetId="0">#REF!</definedName>
    <definedName name="IMFILE">#REF!</definedName>
    <definedName name="INCTAX" localSheetId="0">'[6]Rev Def Sum'!#REF!</definedName>
    <definedName name="INCTAX">'[6]Rev Def Sum'!#REF!</definedName>
    <definedName name="INCTAX2" localSheetId="0">'[6]Rev Def Sum'!#REF!</definedName>
    <definedName name="INCTAX2">'[6]Rev Def Sum'!#REF!</definedName>
    <definedName name="INDADD" localSheetId="0">#REF!</definedName>
    <definedName name="INDADD">#REF!</definedName>
    <definedName name="INPUT" localSheetId="0">#REF!</definedName>
    <definedName name="INPUT">#REF!</definedName>
    <definedName name="Inputbase" localSheetId="0">'[10]A (Input) Inv MO Service Charge'!#REF!</definedName>
    <definedName name="Inputbase">'[10]A (Input) Inv MO Service Charge'!#REF!</definedName>
    <definedName name="INTCO" localSheetId="0">#REF!</definedName>
    <definedName name="INTCO">#REF!</definedName>
    <definedName name="INTEREST_WKST" localSheetId="0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 localSheetId="0">#REF!</definedName>
    <definedName name="LABOR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OBBYING" localSheetId="0">#REF!</definedName>
    <definedName name="LOBBYING">#REF!</definedName>
    <definedName name="lookup">'[26]Input Sheet'!$A$9:$BM$140</definedName>
    <definedName name="M_S" localSheetId="0">#REF!</definedName>
    <definedName name="M_S">#REF!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NCSC" localSheetId="0">'[27]Rev Def Sum'!#REF!</definedName>
    <definedName name="NCSC">'[27]Rev Def Sum'!#REF!</definedName>
    <definedName name="NCSCLB" hidden="1">{"'Server Configuration'!$A$1:$DB$281"}</definedName>
    <definedName name="NEBT" localSheetId="0">#REF!</definedName>
    <definedName name="NEBT">#REF!</definedName>
    <definedName name="NEWFILE" localSheetId="0">#REF!</definedName>
    <definedName name="NEWFILE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." localSheetId="0">#REF!</definedName>
    <definedName name="No.">#REF!</definedName>
    <definedName name="NORM_VOL" localSheetId="0">#REF!</definedName>
    <definedName name="NORM_VOL">#REF!</definedName>
    <definedName name="nousf" localSheetId="0">#REF!</definedName>
    <definedName name="nousf">#REF!</definedName>
    <definedName name="NPM" localSheetId="0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 localSheetId="0">#REF!='[28]September Travel Detail'!#REF!</definedName>
    <definedName name="NvsInstanceHook">#REF!='[28]September Travel Detail'!#REF!</definedName>
    <definedName name="NvsInstanceHook_1" localSheetId="0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 localSheetId="0">#REF!</definedName>
    <definedName name="OTHERTAX">#REF!</definedName>
    <definedName name="OTPAY" localSheetId="0">#REF!</definedName>
    <definedName name="OTPAY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3" localSheetId="0">#REF!</definedName>
    <definedName name="PAGE_3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2" localSheetId="0">'[29]Rate Base Summary Sch B-1'!#REF!</definedName>
    <definedName name="PAGE2">'[29]Rate Base Summary Sch B-1'!#REF!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'[30]B-2.3'!#REF!</definedName>
    <definedName name="PAGE5">'[30]B-2.3'!#REF!</definedName>
    <definedName name="PAGE6" localSheetId="0">'[30]B-2.3'!#REF!</definedName>
    <definedName name="PAGE6">'[30]B-2.3'!#REF!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enalty" localSheetId="0">#REF!</definedName>
    <definedName name="penalty">#REF!</definedName>
    <definedName name="PerInvoiceLookup">OFFSET('[12]% Invoice'!$A$1,0,0,COUNTA('[12]% Invoice'!$A$1:$A$65536),COUNTA('[12]% Invoice'!$A$1:$IV$1))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PTY" localSheetId="0">#REF!</definedName>
    <definedName name="PPTY">#REF!</definedName>
    <definedName name="PREMPAY" localSheetId="0">#REF!</definedName>
    <definedName name="PREMPAY">#REF!</definedName>
    <definedName name="PRINT" localSheetId="0">#REF!</definedName>
    <definedName name="PRINT">#REF!</definedName>
    <definedName name="_xlnm.Print_Area" localSheetId="1">'21 IS Budget FERC'!$A$1:$B$80</definedName>
    <definedName name="_xlnm.Print_Area" localSheetId="0">'Tab 22 Forecast IS 2021-2024'!$A$1:$J$17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FICA" localSheetId="0">#REF!</definedName>
    <definedName name="PRINTFICA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REVC" localSheetId="0">#REF!</definedName>
    <definedName name="PRINTREVC">#REF!</definedName>
    <definedName name="PRINTSCH35B" localSheetId="0">#REF!</definedName>
    <definedName name="PRINTSCH35B">#REF!</definedName>
    <definedName name="PRINTSUMMARY" localSheetId="0">#REF!</definedName>
    <definedName name="PRINTSUMMARY">#REF!</definedName>
    <definedName name="productlist">'[31]Product List'!$A$1:$E$23153</definedName>
    <definedName name="proj_cust_pmts">'[8]Payment Calculation'!$C$25</definedName>
    <definedName name="PROPTAX" localSheetId="0">#REF!</definedName>
    <definedName name="PROPTAX">#REF!</definedName>
    <definedName name="qryFTECategbyCountry" localSheetId="0">#REF!</definedName>
    <definedName name="qryFTECategbyCountry">#REF!</definedName>
    <definedName name="Quest" localSheetId="0">#REF!</definedName>
    <definedName name="Quest">#REF!</definedName>
    <definedName name="RATEBASE" localSheetId="0">'[6]Rev Def Sum'!#REF!</definedName>
    <definedName name="RATEBASE">'[6]Rev Def Sum'!#REF!</definedName>
    <definedName name="rates" localSheetId="0">#REF!</definedName>
    <definedName name="rates">#REF!</definedName>
    <definedName name="RECLASS" localSheetId="0">#REF!</definedName>
    <definedName name="RECLASS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 localSheetId="0">#REF!</definedName>
    <definedName name="RISK">#REF!</definedName>
    <definedName name="Rollups" localSheetId="0">#REF!</definedName>
    <definedName name="Rollups">#REF!</definedName>
    <definedName name="Rusty" hidden="1">{"'Server Configuration'!$A$1:$DB$281"}</definedName>
    <definedName name="S35A" localSheetId="0">#REF!</definedName>
    <definedName name="S35A">#REF!</definedName>
    <definedName name="S35B" localSheetId="0">#REF!</definedName>
    <definedName name="S35B">#REF!</definedName>
    <definedName name="SAS_GasCost" localSheetId="0">[16]Input!#REF!</definedName>
    <definedName name="SAS_GasCost">[16]Input!#REF!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EDULE_12" localSheetId="0">#REF!</definedName>
    <definedName name="SCHEDULE_12">#REF!</definedName>
    <definedName name="Sep_08_Man_Fee" localSheetId="0">#REF!</definedName>
    <definedName name="Sep_08_Man_Fee">#REF!</definedName>
    <definedName name="SGA" localSheetId="0">#REF!</definedName>
    <definedName name="SGA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MK">'[17]B-1 p.1 Summary (Base)'!$J$8</definedName>
    <definedName name="SPECIFIC" localSheetId="0">#REF!</definedName>
    <definedName name="SPECIFIC">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ORAGE" localSheetId="0">#REF!</definedName>
    <definedName name="STORAGE">#REF!</definedName>
    <definedName name="STUDY" localSheetId="0">#REF!</definedName>
    <definedName name="STUDY">#REF!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Y" localSheetId="0">#REF!</definedName>
    <definedName name="SUMMARY">#REF!</definedName>
    <definedName name="SummaryTable" localSheetId="0">#REF!</definedName>
    <definedName name="SummaryTable">#REF!</definedName>
    <definedName name="TABLE" localSheetId="0">#REF!</definedName>
    <definedName name="TABLE">#REF!</definedName>
    <definedName name="TaxRate">'[32]Tax Rates'!$A$1:$F$24</definedName>
    <definedName name="Teldata" localSheetId="0">#REF!</definedName>
    <definedName name="Teldata">#REF!</definedName>
    <definedName name="TEMP" localSheetId="0">#REF!</definedName>
    <definedName name="TEMP">#REF!</definedName>
    <definedName name="test" localSheetId="0">'[26]Input Sheet'!#REF!</definedName>
    <definedName name="test">'[26]Input Sheet'!#REF!</definedName>
    <definedName name="test1" localSheetId="0">'[26]Input Sheet'!#REF!</definedName>
    <definedName name="test1">'[26]Input Sheet'!#REF!</definedName>
    <definedName name="tol">0.001</definedName>
    <definedName name="TOTALONM" localSheetId="0">#REF!</definedName>
    <definedName name="TOTALONM">#REF!</definedName>
    <definedName name="Totals" localSheetId="0">'[33]Complete Listing incl LCN'!#REF!</definedName>
    <definedName name="Totals">'[33]Complete Listing incl LCN'!#REF!</definedName>
    <definedName name="TY" localSheetId="0">[16]B!#REF!</definedName>
    <definedName name="TY">[16]B!#REF!</definedName>
    <definedName name="TYDESC">[16]B!$A$3</definedName>
    <definedName name="UNEMPLOY_TAX" localSheetId="0">#REF!</definedName>
    <definedName name="UNEMPLOY_TAX">#REF!</definedName>
    <definedName name="Usage_per_Cust">[8]Inputs!$B$12</definedName>
    <definedName name="usd">[34]Assumptions!$C$13</definedName>
    <definedName name="USF" localSheetId="0">#REF!</definedName>
    <definedName name="USF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WCSUM" localSheetId="0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I8" i="4" s="1"/>
  <c r="I10" i="4" l="1"/>
  <c r="H10" i="4"/>
  <c r="H15" i="4"/>
  <c r="I15" i="4" s="1"/>
  <c r="H13" i="4"/>
  <c r="I13" i="4" s="1"/>
  <c r="H9" i="4"/>
  <c r="I9" i="4" s="1"/>
  <c r="H7" i="4"/>
  <c r="I7" i="4" s="1"/>
  <c r="H5" i="4"/>
  <c r="I5" i="4" s="1"/>
  <c r="H3" i="4"/>
  <c r="I3" i="4" s="1"/>
  <c r="G6" i="4" l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H6" i="4" l="1"/>
  <c r="G11" i="4"/>
  <c r="G12" i="4" s="1"/>
  <c r="G14" i="4" s="1"/>
  <c r="G16" i="4" s="1"/>
  <c r="I6" i="4" l="1"/>
  <c r="I11" i="4" s="1"/>
  <c r="I12" i="4" s="1"/>
  <c r="I14" i="4" s="1"/>
  <c r="I16" i="4" s="1"/>
  <c r="I20" i="4" s="1"/>
  <c r="I21" i="4" s="1"/>
  <c r="I23" i="4" s="1"/>
  <c r="H11" i="4"/>
  <c r="H12" i="4" s="1"/>
  <c r="H14" i="4" s="1"/>
  <c r="H16" i="4" s="1"/>
  <c r="H20" i="4" s="1"/>
  <c r="H21" i="4" s="1"/>
  <c r="H23" i="4" s="1"/>
  <c r="E140" i="2"/>
  <c r="E138" i="2"/>
  <c r="E136" i="2"/>
  <c r="E134" i="2"/>
  <c r="F140" i="2" s="1"/>
  <c r="F15" i="4" s="1"/>
  <c r="E129" i="2"/>
  <c r="E127" i="2"/>
  <c r="E125" i="2"/>
  <c r="E123" i="2"/>
  <c r="E119" i="2"/>
  <c r="E117" i="2"/>
  <c r="E115" i="2"/>
  <c r="E113" i="2"/>
  <c r="F129" i="2" s="1"/>
  <c r="F13" i="4" s="1"/>
  <c r="E107" i="2"/>
  <c r="E105" i="2"/>
  <c r="E103" i="2"/>
  <c r="F103" i="2" s="1"/>
  <c r="F9" i="4" s="1"/>
  <c r="E101" i="2"/>
  <c r="E100" i="2"/>
  <c r="E98" i="2"/>
  <c r="F102" i="2" s="1"/>
  <c r="F8" i="4" s="1"/>
  <c r="E95" i="2"/>
  <c r="E93" i="2"/>
  <c r="E92" i="2"/>
  <c r="E91" i="2"/>
  <c r="E89" i="2"/>
  <c r="E88" i="2"/>
  <c r="E87" i="2"/>
  <c r="E85" i="2"/>
  <c r="E82" i="2"/>
  <c r="E80" i="2"/>
  <c r="E79" i="2"/>
  <c r="E78" i="2"/>
  <c r="E73" i="2"/>
  <c r="E72" i="2"/>
  <c r="F97" i="2" s="1"/>
  <c r="F7" i="4" s="1"/>
  <c r="E67" i="2"/>
  <c r="E66" i="2"/>
  <c r="E65" i="2"/>
  <c r="E64" i="2"/>
  <c r="E63" i="2"/>
  <c r="E62" i="2"/>
  <c r="E61" i="2"/>
  <c r="E60" i="2"/>
  <c r="E59" i="2"/>
  <c r="E58" i="2"/>
  <c r="E57" i="2"/>
  <c r="E55" i="2"/>
  <c r="E53" i="2"/>
  <c r="E51" i="2"/>
  <c r="E50" i="2"/>
  <c r="E49" i="2"/>
  <c r="E47" i="2"/>
  <c r="E46" i="2"/>
  <c r="E45" i="2"/>
  <c r="E44" i="2"/>
  <c r="E43" i="2"/>
  <c r="E42" i="2"/>
  <c r="E40" i="2"/>
  <c r="E39" i="2"/>
  <c r="E38" i="2"/>
  <c r="E35" i="2"/>
  <c r="E34" i="2"/>
  <c r="E33" i="2"/>
  <c r="E32" i="2"/>
  <c r="E31" i="2"/>
  <c r="E30" i="2"/>
  <c r="F69" i="2" s="1"/>
  <c r="F6" i="4" s="1"/>
  <c r="E26" i="2"/>
  <c r="E25" i="2"/>
  <c r="E24" i="2"/>
  <c r="E21" i="2"/>
  <c r="E20" i="2"/>
  <c r="F26" i="2" s="1"/>
  <c r="F5" i="4" s="1"/>
  <c r="E13" i="2"/>
  <c r="E11" i="2"/>
  <c r="E10" i="2"/>
  <c r="E9" i="2"/>
  <c r="E7" i="2"/>
  <c r="E6" i="2"/>
  <c r="F15" i="2" s="1"/>
  <c r="B80" i="1"/>
  <c r="F3" i="4" l="1"/>
  <c r="E146" i="2"/>
  <c r="F107" i="2"/>
  <c r="E144" i="2"/>
  <c r="E148" i="2" s="1"/>
  <c r="E150" i="2" l="1"/>
  <c r="E152" i="2" s="1"/>
  <c r="F146" i="2"/>
  <c r="F144" i="2"/>
  <c r="F148" i="2" s="1"/>
  <c r="F150" i="2" l="1"/>
  <c r="F10" i="4" l="1"/>
  <c r="F11" i="4" s="1"/>
  <c r="F12" i="4" s="1"/>
  <c r="F14" i="4" s="1"/>
  <c r="F16" i="4" s="1"/>
  <c r="F152" i="2"/>
</calcChain>
</file>

<file path=xl/sharedStrings.xml><?xml version="1.0" encoding="utf-8"?>
<sst xmlns="http://schemas.openxmlformats.org/spreadsheetml/2006/main" count="414" uniqueCount="265">
  <si>
    <t>Line Number</t>
  </si>
  <si>
    <t>2021</t>
  </si>
  <si>
    <t>2022</t>
  </si>
  <si>
    <t>2023</t>
  </si>
  <si>
    <t>2024</t>
  </si>
  <si>
    <t xml:space="preserve"> </t>
  </si>
  <si>
    <t>Operating Revenues</t>
  </si>
  <si>
    <t>Total Operating Revenues</t>
  </si>
  <si>
    <t>Operating Expenses</t>
  </si>
  <si>
    <t>Gas Supply Expense</t>
  </si>
  <si>
    <t>Other Operations Expenses</t>
  </si>
  <si>
    <t>Maintenance</t>
  </si>
  <si>
    <t>Depreciation and Amortization</t>
  </si>
  <si>
    <t>Taxes Other Than Income Taxes</t>
  </si>
  <si>
    <t>Total Income Taxes</t>
  </si>
  <si>
    <t>Total Operating Expenses</t>
  </si>
  <si>
    <t>Net Operating Income</t>
  </si>
  <si>
    <t>Other Income less deductions</t>
  </si>
  <si>
    <t>Income before Interest Charges</t>
  </si>
  <si>
    <t>Interest Charges</t>
  </si>
  <si>
    <t>Net Income</t>
  </si>
  <si>
    <t>Assumptions:</t>
  </si>
  <si>
    <t>Taxes(input)</t>
  </si>
  <si>
    <t>Inflation for O&amp;M</t>
  </si>
  <si>
    <t>Pretax</t>
  </si>
  <si>
    <t>Eff Tax Rate</t>
  </si>
  <si>
    <t>Other Taxes</t>
  </si>
  <si>
    <t>Stat</t>
  </si>
  <si>
    <t>Interest</t>
  </si>
  <si>
    <t>Difference</t>
  </si>
  <si>
    <t>Additions</t>
  </si>
  <si>
    <t>FERC ACCT</t>
  </si>
  <si>
    <t>Total</t>
  </si>
  <si>
    <t>9403000</t>
  </si>
  <si>
    <t>9404000</t>
  </si>
  <si>
    <t>9404200</t>
  </si>
  <si>
    <t>9408100</t>
  </si>
  <si>
    <t>9409100</t>
  </si>
  <si>
    <t>9410100</t>
  </si>
  <si>
    <t>9415000</t>
  </si>
  <si>
    <t>9416000</t>
  </si>
  <si>
    <t>9419000</t>
  </si>
  <si>
    <t>9421000</t>
  </si>
  <si>
    <t>9421200</t>
  </si>
  <si>
    <t>9426100</t>
  </si>
  <si>
    <t>9426300</t>
  </si>
  <si>
    <t>9426400</t>
  </si>
  <si>
    <t>9428000</t>
  </si>
  <si>
    <t>9430000</t>
  </si>
  <si>
    <t>9431000</t>
  </si>
  <si>
    <t>9432000</t>
  </si>
  <si>
    <t>9480000</t>
  </si>
  <si>
    <t>9481000</t>
  </si>
  <si>
    <t>9487000</t>
  </si>
  <si>
    <t>9488000</t>
  </si>
  <si>
    <t>9489300</t>
  </si>
  <si>
    <t>9495000</t>
  </si>
  <si>
    <t>9496000</t>
  </si>
  <si>
    <t>9753000</t>
  </si>
  <si>
    <t>9754000</t>
  </si>
  <si>
    <t>9764000</t>
  </si>
  <si>
    <t>9765000</t>
  </si>
  <si>
    <t>9803000</t>
  </si>
  <si>
    <t>9805100</t>
  </si>
  <si>
    <t>9813000</t>
  </si>
  <si>
    <t>9816000</t>
  </si>
  <si>
    <t>9818000</t>
  </si>
  <si>
    <t>9821000</t>
  </si>
  <si>
    <t>9823000</t>
  </si>
  <si>
    <t>9824000</t>
  </si>
  <si>
    <t>9825000</t>
  </si>
  <si>
    <t>9831000</t>
  </si>
  <si>
    <t>9832000</t>
  </si>
  <si>
    <t>9834000</t>
  </si>
  <si>
    <t>9835000</t>
  </si>
  <si>
    <t>9837000</t>
  </si>
  <si>
    <t>9851000</t>
  </si>
  <si>
    <t>9856000</t>
  </si>
  <si>
    <t>9858000</t>
  </si>
  <si>
    <t>9863000</t>
  </si>
  <si>
    <t>9870000</t>
  </si>
  <si>
    <t>9872000</t>
  </si>
  <si>
    <t>9874000</t>
  </si>
  <si>
    <t>9875000</t>
  </si>
  <si>
    <t>9878000</t>
  </si>
  <si>
    <t>9879000</t>
  </si>
  <si>
    <t>9880000</t>
  </si>
  <si>
    <t>9885000</t>
  </si>
  <si>
    <t>9886000</t>
  </si>
  <si>
    <t>9887000</t>
  </si>
  <si>
    <t>9889000</t>
  </si>
  <si>
    <t>9892000</t>
  </si>
  <si>
    <t>9893000</t>
  </si>
  <si>
    <t>9894000</t>
  </si>
  <si>
    <t>9902000</t>
  </si>
  <si>
    <t>9903000</t>
  </si>
  <si>
    <t>9904000</t>
  </si>
  <si>
    <t>9909000</t>
  </si>
  <si>
    <t>9912000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</si>
  <si>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</si>
  <si>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</si>
  <si>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</si>
  <si>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</si>
  <si>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</si>
  <si>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</si>
  <si>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</si>
  <si>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</si>
  <si>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</si>
  <si>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</si>
  <si>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9931000</t>
  </si>
  <si>
    <t>9932000</t>
  </si>
  <si>
    <t>Company Code</t>
  </si>
  <si>
    <t>Account Number</t>
  </si>
  <si>
    <t>Text for B/S P&amp;L Item</t>
  </si>
  <si>
    <t>Account Level</t>
  </si>
  <si>
    <t>F/S Caption</t>
  </si>
  <si>
    <t>INCOME STATEMENT</t>
  </si>
  <si>
    <t xml:space="preserve"> INCOME BEFORE EXTRAORDINARY INCOME</t>
  </si>
  <si>
    <t xml:space="preserve">  UTILITY OPERATING INCOME</t>
  </si>
  <si>
    <t xml:space="preserve">   Operating Revenues (400)</t>
  </si>
  <si>
    <t>****</t>
  </si>
  <si>
    <t>9480000 Residential Sales</t>
  </si>
  <si>
    <t>1600</t>
  </si>
  <si>
    <t>9481000 Commercial and Industrial Sales</t>
  </si>
  <si>
    <t xml:space="preserve">    Sales of Gas (480-484)</t>
  </si>
  <si>
    <t>1300</t>
  </si>
  <si>
    <t>9487000 Forfeited Discounts</t>
  </si>
  <si>
    <t>9488000 Miscellaneous Service Revenues</t>
  </si>
  <si>
    <t>9489300 Revs from Transp of Gas of Others thru Distri Fac.</t>
  </si>
  <si>
    <t>9495000 Other Gas Revenues</t>
  </si>
  <si>
    <t>9496000 Provision for Rate Refunds</t>
  </si>
  <si>
    <t xml:space="preserve">    Other Operating Revenues (485-496)</t>
  </si>
  <si>
    <t xml:space="preserve">       Total Operating Revenues (400)</t>
  </si>
  <si>
    <t xml:space="preserve">   Operating Expenses:</t>
  </si>
  <si>
    <t xml:space="preserve">    Operation Expenses (401)</t>
  </si>
  <si>
    <t xml:space="preserve">     Gas Production Operating Expense:</t>
  </si>
  <si>
    <t xml:space="preserve">      Natural Gas Production Oper Exp:</t>
  </si>
  <si>
    <t>9753000 Nat Gas Prod/Gath Op - Field Lines Expenses</t>
  </si>
  <si>
    <t>9754000 Nat Gas Prod/Gath Op - Field Compressor Sta Exps</t>
  </si>
  <si>
    <t xml:space="preserve">       Natural Gas Prod &amp; Gath Operation Exp</t>
  </si>
  <si>
    <t xml:space="preserve">        Total Natural Gas Production Oper Exp</t>
  </si>
  <si>
    <t>9803000 Oth Gas Supply Op - Nat Gas Transm Line Pur</t>
  </si>
  <si>
    <t>9805100 Oth Gas Supply Op - Pur Gas Cost Adjustments</t>
  </si>
  <si>
    <t>9813000 Oth Gas Supply Op - Other Gas Suppl</t>
  </si>
  <si>
    <t xml:space="preserve">       Other Gas Supply Operation Expenses</t>
  </si>
  <si>
    <t xml:space="preserve">         Total Gas Production Operating Exp</t>
  </si>
  <si>
    <t xml:space="preserve">     Nat Gas Storage, Term &amp; Proc Oper Exp:</t>
  </si>
  <si>
    <t>9816000 UG Storage Op - Well Expenses</t>
  </si>
  <si>
    <t>9818000 UG Storage Op - Compressor Station Expenses</t>
  </si>
  <si>
    <t>9821000 UG Storage Op - Purification Expenses</t>
  </si>
  <si>
    <t>9823000 UG Storage Op - Gas Losses</t>
  </si>
  <si>
    <t>9824000 UG Storage Op - Other Expenses</t>
  </si>
  <si>
    <t>9825000 UG Storage Op - Storage Well Royalties</t>
  </si>
  <si>
    <t xml:space="preserve">      Underground Storage Operation Expense</t>
  </si>
  <si>
    <t xml:space="preserve">       Ttl Nat Gas Strg, Term &amp; Proc Oper Exp</t>
  </si>
  <si>
    <t>9851000 Gas Transmission Op - Sys Control &amp; Load Dispatch</t>
  </si>
  <si>
    <t>9856000 Gas Transmission Op - Mains Expenses</t>
  </si>
  <si>
    <t>9858000 Gas Transmission Op - Transm/Compres Gas by Others</t>
  </si>
  <si>
    <t xml:space="preserve">     Gas Transmission Operations Exp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</si>
  <si>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</si>
  <si>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</si>
  <si>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</si>
  <si>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9878000 Gas Distribution Op - Meter/House Reg Exps</t>
  </si>
  <si>
    <t>9879000 Gas Distribution Op - Customer Installations Exps</t>
  </si>
  <si>
    <t>9880000 Gas Distribution Op - Other Expenses</t>
  </si>
  <si>
    <t xml:space="preserve">     Gas Distribution Operations Exp</t>
  </si>
  <si>
    <t>9902000 Customer Accounts - Meter Reading Expenses</t>
  </si>
  <si>
    <t>9903000 Customer Accounts - Customer Records &amp; Collections</t>
  </si>
  <si>
    <t>9904000 Customer Accounts - Uncollectible Accounts</t>
  </si>
  <si>
    <t xml:space="preserve">     Customer Accounts Expense</t>
  </si>
  <si>
    <t>9909000 Customer Service/Info - Info &amp; Instructional Adver</t>
  </si>
  <si>
    <t xml:space="preserve">     Customer Service and Informational Expen</t>
  </si>
  <si>
    <t>9912000 Sales Expense - Demonstrating &amp; Selling</t>
  </si>
  <si>
    <t xml:space="preserve">     Sales Expense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</si>
  <si>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</si>
  <si>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</si>
  <si>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</si>
  <si>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</si>
  <si>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</si>
  <si>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</si>
  <si>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</si>
  <si>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</si>
  <si>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</si>
  <si>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</si>
  <si>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</si>
  <si>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 xml:space="preserve">     Administrative &amp; General Operations Exp</t>
  </si>
  <si>
    <t xml:space="preserve">          Total Operation Expenses (401)</t>
  </si>
  <si>
    <t xml:space="preserve">    Maintenance Expenses (402)</t>
  </si>
  <si>
    <t xml:space="preserve">     Gas Production Maintenance Expenses</t>
  </si>
  <si>
    <t>9764000 Nat Gas Prod/Gath Maint - Field Lines</t>
  </si>
  <si>
    <t>9765000 Nat Gas Prod/Gath Maint - Fld Compres Sta Equip</t>
  </si>
  <si>
    <t xml:space="preserve">       Natural Gas Prod &amp; Gath Maint Exp</t>
  </si>
  <si>
    <t xml:space="preserve">        Total Nat Gas Production Maint Exp</t>
  </si>
  <si>
    <t xml:space="preserve">         Total Gas Production Maintenance Exp</t>
  </si>
  <si>
    <t xml:space="preserve">     Nat Gas Storage, Term &amp; Proc Maint Exp</t>
  </si>
  <si>
    <t>9831000 UG Storage Maint - Structures/Improvements</t>
  </si>
  <si>
    <t>9832000 UG Storage Maint - Reservoirs and Wells</t>
  </si>
  <si>
    <t>9834000 UG Storage Maint - Compressor Station Equipment</t>
  </si>
  <si>
    <t>9835000 U Main Meas/Reg Equip</t>
  </si>
  <si>
    <t>9837000 UG Storage Maint - Other Equipment</t>
  </si>
  <si>
    <t xml:space="preserve">      Underground Storage Maintenance Exp</t>
  </si>
  <si>
    <t xml:space="preserve">         Ttl Nat Gas Stor, Term &amp; Proc Maint</t>
  </si>
  <si>
    <t>9863000 Gas Transmission Maint - Mains</t>
  </si>
  <si>
    <t xml:space="preserve">     Gas Transmission Maintenance Expense</t>
  </si>
  <si>
    <t>9885000 Gas Distribution Maint - Supervision &amp; Engineering</t>
  </si>
  <si>
    <t>9886000 Gas Distribution Maint - Structures/Improvements</t>
  </si>
  <si>
    <t>9887000 Gas Distribution Maint - Mains</t>
  </si>
  <si>
    <t>9889000 Gas Distribution Maint - Main Meas/Reg Eq-Gen</t>
  </si>
  <si>
    <t>9892000 Gas Distribution Maint - Services</t>
  </si>
  <si>
    <t>9893000 Gas Distribution Maint - Meters/House Regulators</t>
  </si>
  <si>
    <t>9894000 Gas Distribution Maint - Other Equipment</t>
  </si>
  <si>
    <t xml:space="preserve">     Gas Distribution Maintenance Expense</t>
  </si>
  <si>
    <t>9932000 Admin &amp; General Maint -Other General Plant -Gas</t>
  </si>
  <si>
    <t xml:space="preserve">     Administrative &amp; General Maintenance Exp</t>
  </si>
  <si>
    <t xml:space="preserve">          Total Maintenance Expenses (402)</t>
  </si>
  <si>
    <t>9403000 Depreciation Expense - Utility Plant</t>
  </si>
  <si>
    <t xml:space="preserve">    Depreciation Expense (403)</t>
  </si>
  <si>
    <t>9404000 Amortization Expense - Utility Plant</t>
  </si>
  <si>
    <t>9404200 Amort &amp; Depl of UG Storage Land &amp; Land Rights</t>
  </si>
  <si>
    <t xml:space="preserve">    Amort &amp; Depletion of Util Plnt (404-405)</t>
  </si>
  <si>
    <t>9408100 Taxes Other than Income Taxes - Utility Operating</t>
  </si>
  <si>
    <t xml:space="preserve">    Taxes Other than Income Taxes (408.1)</t>
  </si>
  <si>
    <t>9409100 Income Taxes - Utility Operating Income</t>
  </si>
  <si>
    <t xml:space="preserve">    Income Taxes (409.1)</t>
  </si>
  <si>
    <t>9410100 Provision for Deferred Income Taxes - Utility Op I</t>
  </si>
  <si>
    <t xml:space="preserve">    Prov for Deferred Income Taxes (410.1)</t>
  </si>
  <si>
    <t xml:space="preserve">       Total Operating Expenses</t>
  </si>
  <si>
    <t xml:space="preserve">        NET UTILITY OPERATING INCOME</t>
  </si>
  <si>
    <t xml:space="preserve">  OTHER INCOME &amp; DEDUCTIONS</t>
  </si>
  <si>
    <t xml:space="preserve">   Other Income:</t>
  </si>
  <si>
    <t>9415000 Revenues from Merchandising,Jobbing &amp; Contract Wor</t>
  </si>
  <si>
    <t xml:space="preserve">    Rev - Mrchndsng/Jobbng/Contrct Wrk (415)</t>
  </si>
  <si>
    <t>9416000 Costs &amp; Expenses of Merchandising, Jobbing &amp; Contr</t>
  </si>
  <si>
    <t xml:space="preserve">    Cst - Mrchndsng/Jobbng/Contrct Wrk (416)</t>
  </si>
  <si>
    <t>9419000 Interest &amp; Dividend Income</t>
  </si>
  <si>
    <t xml:space="preserve">    Interest and Dividend Income (419)</t>
  </si>
  <si>
    <t>9421000 Miscellaneous Nonoperating Income</t>
  </si>
  <si>
    <t xml:space="preserve">    Miscellaneous Nonoperating Income (421)</t>
  </si>
  <si>
    <t xml:space="preserve">       Total Other Income</t>
  </si>
  <si>
    <t xml:space="preserve">   Other Income Deductions:</t>
  </si>
  <si>
    <t>9421200 Loss on Disposition of Property</t>
  </si>
  <si>
    <t xml:space="preserve">    Loss on Disp of Property (421.2)</t>
  </si>
  <si>
    <t>9426100 Other Income Deductions - Donations</t>
  </si>
  <si>
    <t xml:space="preserve">    Donations (426.1)</t>
  </si>
  <si>
    <t>9426300 Other Income Deductions - Penalties</t>
  </si>
  <si>
    <t xml:space="preserve">    Penalties (426.3)</t>
  </si>
  <si>
    <t>9426400 Other Income Deductions - Civic/Political Activity</t>
  </si>
  <si>
    <t xml:space="preserve">    Exp Certain Civic, Pol &amp; Rel Activ(426.4)</t>
  </si>
  <si>
    <t xml:space="preserve">       Total Other Income Deductions</t>
  </si>
  <si>
    <t xml:space="preserve">        NET OTHER INCOME &amp; DEDUCTIONS</t>
  </si>
  <si>
    <t xml:space="preserve">  INTEREST CHARGES</t>
  </si>
  <si>
    <t>9428000 Amortization of Debt Discount &amp; Exp</t>
  </si>
  <si>
    <t xml:space="preserve">   Amort of Debt Discount &amp; Expense (428)</t>
  </si>
  <si>
    <t>9430000 Interest on Debt to Associated Companies</t>
  </si>
  <si>
    <t xml:space="preserve">   Interest on Debt to Assoc. Companies (430)</t>
  </si>
  <si>
    <t>9431000 Other Interest Expense</t>
  </si>
  <si>
    <t xml:space="preserve">   Other Interest Expense (431)</t>
  </si>
  <si>
    <t>9432000 Allowance Borrowed Funds Used During Construction</t>
  </si>
  <si>
    <t xml:space="preserve">   Allow-Brrwed Fnds Usd Durng Const-Cr (432)</t>
  </si>
  <si>
    <t xml:space="preserve">        NET INTEREST CHARGES</t>
  </si>
  <si>
    <t xml:space="preserve">         TOTAL INC. BEFORE EXTRAORDINARY INC.</t>
  </si>
  <si>
    <t>NET INCOME</t>
  </si>
  <si>
    <t>Income taxes in Budget</t>
  </si>
  <si>
    <t xml:space="preserve">Effective tax rate </t>
  </si>
  <si>
    <t>Net income with corrected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</si>
</sst>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 val="singleAccounting"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u val="doubleAccounting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99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164" fontId="0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2" fillId="4" borderId="4" xfId="0" applyNumberFormat="1" applyFont="1" applyFill="1" applyBorder="1"/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0" xfId="0" quotePrefix="1" applyNumberFormat="1"/>
    <xf numFmtId="0" fontId="2" fillId="2" borderId="0" xfId="0" applyFont="1" applyFill="1" applyBorder="1"/>
    <xf numFmtId="49" fontId="2" fillId="4" borderId="0" xfId="0" applyNumberFormat="1" applyFont="1" applyFill="1" applyBorder="1"/>
    <xf numFmtId="43" fontId="4" fillId="0" borderId="0" xfId="2" applyFont="1" applyFill="1" applyAlignment="1">
      <alignment horizontal="center" wrapText="1"/>
    </xf>
    <xf numFmtId="43" fontId="5" fillId="0" borderId="0" xfId="2" applyFont="1" applyFill="1" applyAlignment="1">
      <alignment horizontal="center" wrapText="1"/>
    </xf>
    <xf numFmtId="0" fontId="5" fillId="0" borderId="0" xfId="3" applyFont="1" applyFill="1" applyAlignment="1">
      <alignment horizontal="center" wrapText="1"/>
    </xf>
    <xf numFmtId="0" fontId="6" fillId="0" borderId="0" xfId="3" applyFont="1" applyFill="1" applyAlignment="1">
      <alignment horizontal="center"/>
    </xf>
    <xf numFmtId="0" fontId="7" fillId="0" borderId="0" xfId="3" applyFont="1" applyFill="1"/>
    <xf numFmtId="0" fontId="6" fillId="0" borderId="0" xfId="3" applyFont="1" applyFill="1"/>
    <xf numFmtId="164" fontId="6" fillId="0" borderId="0" xfId="2" applyNumberFormat="1" applyFont="1" applyFill="1"/>
    <xf numFmtId="0" fontId="5" fillId="0" borderId="0" xfId="3" applyFont="1" applyFill="1"/>
    <xf numFmtId="164" fontId="4" fillId="0" borderId="0" xfId="2" applyNumberFormat="1" applyFont="1" applyFill="1"/>
    <xf numFmtId="0" fontId="8" fillId="0" borderId="0" xfId="3" applyFont="1" applyFill="1"/>
    <xf numFmtId="0" fontId="9" fillId="0" borderId="0" xfId="3" applyFont="1" applyFill="1"/>
    <xf numFmtId="165" fontId="5" fillId="0" borderId="0" xfId="4" applyNumberFormat="1" applyFont="1" applyFill="1"/>
    <xf numFmtId="164" fontId="5" fillId="0" borderId="0" xfId="3" applyNumberFormat="1" applyFont="1" applyFill="1"/>
    <xf numFmtId="164" fontId="10" fillId="0" borderId="0" xfId="2" applyNumberFormat="1" applyFont="1" applyFill="1"/>
    <xf numFmtId="0" fontId="5" fillId="0" borderId="0" xfId="3" applyFont="1" applyFill="1" applyAlignment="1">
      <alignment horizontal="center"/>
    </xf>
    <xf numFmtId="164" fontId="5" fillId="0" borderId="0" xfId="2" applyNumberFormat="1" applyFont="1" applyFill="1"/>
    <xf numFmtId="164" fontId="4" fillId="0" borderId="0" xfId="2" quotePrefix="1" applyNumberFormat="1" applyFont="1" applyFill="1" applyAlignment="1">
      <alignment horizontal="center" wrapText="1"/>
    </xf>
    <xf numFmtId="0" fontId="6" fillId="0" borderId="0" xfId="3" applyFont="1" applyFill="1" applyAlignment="1">
      <alignment horizontal="left"/>
    </xf>
    <xf numFmtId="165" fontId="5" fillId="0" borderId="0" xfId="5" applyNumberFormat="1" applyFont="1" applyFill="1"/>
    <xf numFmtId="164" fontId="11" fillId="0" borderId="0" xfId="2" applyNumberFormat="1" applyFont="1" applyFill="1"/>
    <xf numFmtId="164" fontId="12" fillId="0" borderId="0" xfId="2" applyNumberFormat="1" applyFont="1" applyFill="1"/>
    <xf numFmtId="10" fontId="8" fillId="0" borderId="0" xfId="5" applyNumberFormat="1" applyFont="1" applyFill="1"/>
    <xf numFmtId="164" fontId="4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/>
  </cellXfs>
  <cellStyles count="6">
    <cellStyle name="Comma" xfId="1" builtinId="3"/>
    <cellStyle name="Comma 10" xfId="2"/>
    <cellStyle name="Normal" xfId="0" builtinId="0"/>
    <cellStyle name="Normal 2" xfId="3"/>
    <cellStyle name="Percent" xfId="5" builtinId="5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%20Case/2008/Class%20Cost%20of%20Service/Sep%2012.%202008/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rate/CMD/ratecase/1995/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ischerRCC/Documents/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65791/Local%20Settings/Temporary%20Internet%20Files/Content.Outlook/PQT8T9TM/Schedule%20C%20&amp;%20D%20-%20Operating%20Income/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Base/Schedule%20C%20-%20Operating%20Income/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aylor/LOCALS~1/Temp/notesC9812B/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21726/AppData/Local/Temp/notesC9812B/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CASE/2006%20Rate%20Case%20TME%2012-31-05,%20Proforma%209-30-06/Revenue/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7"/>
  <sheetViews>
    <sheetView tabSelected="1" zoomScaleNormal="100" workbookViewId="0">
      <selection activeCell="O23" sqref="O23"/>
    </sheetView>
  </sheetViews>
  <sheetFormatPr defaultColWidth="9.140625" defaultRowHeight="15" x14ac:dyDescent="0.25"/>
  <cols>
    <col min="1" max="1" width="6.5703125" style="30" customWidth="1"/>
    <col min="2" max="2" width="1.85546875" style="23" customWidth="1"/>
    <col min="3" max="3" width="13" style="23" customWidth="1"/>
    <col min="4" max="4" width="12.42578125" style="40" customWidth="1"/>
    <col min="5" max="5" width="2" style="23" customWidth="1"/>
    <col min="6" max="6" width="11.140625" style="31" customWidth="1"/>
    <col min="7" max="7" width="10.28515625" style="31" bestFit="1" customWidth="1"/>
    <col min="8" max="8" width="12.28515625" style="31" bestFit="1" customWidth="1"/>
    <col min="9" max="9" width="10.42578125" style="31" bestFit="1" customWidth="1"/>
    <col min="10" max="10" width="9.140625" style="23"/>
    <col min="11" max="11" width="15.7109375" style="23" bestFit="1" customWidth="1"/>
    <col min="12" max="16384" width="9.140625" style="23"/>
  </cols>
  <sheetData>
    <row r="1" spans="1:11" s="18" customFormat="1" ht="28.5" x14ac:dyDescent="0.35">
      <c r="A1" s="16" t="s">
        <v>0</v>
      </c>
      <c r="B1" s="16"/>
      <c r="C1" s="16"/>
      <c r="D1" s="38"/>
      <c r="E1" s="16"/>
      <c r="F1" s="32" t="s">
        <v>1</v>
      </c>
      <c r="G1" s="32" t="s">
        <v>2</v>
      </c>
      <c r="H1" s="32" t="s">
        <v>3</v>
      </c>
      <c r="I1" s="32" t="s">
        <v>4</v>
      </c>
      <c r="J1" s="17"/>
      <c r="K1" s="17" t="s">
        <v>5</v>
      </c>
    </row>
    <row r="2" spans="1:11" ht="24.75" customHeight="1" x14ac:dyDescent="0.25">
      <c r="A2" s="19">
        <v>1</v>
      </c>
      <c r="B2" s="20" t="s">
        <v>6</v>
      </c>
      <c r="C2" s="20"/>
      <c r="D2" s="39"/>
      <c r="E2" s="21"/>
      <c r="F2" s="22"/>
      <c r="G2" s="22"/>
      <c r="H2" s="22"/>
      <c r="I2" s="22"/>
    </row>
    <row r="3" spans="1:11" ht="24.75" customHeight="1" x14ac:dyDescent="0.35">
      <c r="A3" s="19">
        <f>+A2+1</f>
        <v>2</v>
      </c>
      <c r="B3" s="25" t="s">
        <v>7</v>
      </c>
      <c r="C3" s="21"/>
      <c r="D3" s="39"/>
      <c r="E3" s="21"/>
      <c r="F3" s="24">
        <f>+'Acct Desc'!F15</f>
        <v>-50679298</v>
      </c>
      <c r="G3" s="24">
        <v>-58449470.998028107</v>
      </c>
      <c r="H3" s="24">
        <f>+G3</f>
        <v>-58449470.998028107</v>
      </c>
      <c r="I3" s="24">
        <f>+H3</f>
        <v>-58449470.998028107</v>
      </c>
    </row>
    <row r="4" spans="1:11" ht="24.75" customHeight="1" x14ac:dyDescent="0.25">
      <c r="A4" s="19">
        <f t="shared" ref="A4:A16" si="0">1+A3</f>
        <v>3</v>
      </c>
      <c r="B4" s="20" t="s">
        <v>8</v>
      </c>
      <c r="C4" s="26"/>
      <c r="D4" s="39"/>
      <c r="E4" s="21"/>
      <c r="F4" s="22"/>
      <c r="G4" s="22"/>
      <c r="H4" s="22"/>
      <c r="I4" s="22"/>
    </row>
    <row r="5" spans="1:11" ht="24.75" customHeight="1" x14ac:dyDescent="0.25">
      <c r="A5" s="19">
        <f t="shared" si="0"/>
        <v>4</v>
      </c>
      <c r="B5" s="21" t="s">
        <v>9</v>
      </c>
      <c r="C5" s="21"/>
      <c r="D5" s="39"/>
      <c r="E5" s="21"/>
      <c r="F5" s="22">
        <f>+'Acct Desc'!F26</f>
        <v>16593614</v>
      </c>
      <c r="G5" s="22">
        <v>15821883</v>
      </c>
      <c r="H5" s="22">
        <f>+G5</f>
        <v>15821883</v>
      </c>
      <c r="I5" s="22">
        <f>+H5</f>
        <v>15821883</v>
      </c>
      <c r="K5" s="27"/>
    </row>
    <row r="6" spans="1:11" ht="24.75" customHeight="1" x14ac:dyDescent="0.25">
      <c r="A6" s="19">
        <f t="shared" si="0"/>
        <v>5</v>
      </c>
      <c r="B6" s="21" t="s">
        <v>10</v>
      </c>
      <c r="C6" s="21"/>
      <c r="D6" s="39"/>
      <c r="E6" s="21"/>
      <c r="F6" s="22">
        <f>+'Acct Desc'!F69</f>
        <v>15207973</v>
      </c>
      <c r="G6" s="22">
        <f>16007039-531819</f>
        <v>15475220</v>
      </c>
      <c r="H6" s="22">
        <f>+G6*(1+$F$20)</f>
        <v>15939476.6</v>
      </c>
      <c r="I6" s="22">
        <f>+H6*(1+$F$20)</f>
        <v>16417660.898</v>
      </c>
      <c r="K6" s="27"/>
    </row>
    <row r="7" spans="1:11" ht="24.75" customHeight="1" x14ac:dyDescent="0.25">
      <c r="A7" s="19">
        <f t="shared" si="0"/>
        <v>6</v>
      </c>
      <c r="B7" s="21" t="s">
        <v>11</v>
      </c>
      <c r="C7" s="21"/>
      <c r="D7" s="39"/>
      <c r="E7" s="21"/>
      <c r="F7" s="22">
        <f>+'Acct Desc'!F97</f>
        <v>501945</v>
      </c>
      <c r="G7" s="22">
        <v>531819</v>
      </c>
      <c r="H7" s="22">
        <f>+G7*(1+$F$20)</f>
        <v>547773.57000000007</v>
      </c>
      <c r="I7" s="22">
        <f>+H7*(1+$F$20)</f>
        <v>564206.77710000006</v>
      </c>
      <c r="K7" s="27"/>
    </row>
    <row r="8" spans="1:11" ht="24.75" customHeight="1" x14ac:dyDescent="0.25">
      <c r="A8" s="19">
        <f t="shared" si="0"/>
        <v>7</v>
      </c>
      <c r="B8" s="21" t="s">
        <v>12</v>
      </c>
      <c r="C8" s="21"/>
      <c r="D8" s="39"/>
      <c r="E8" s="21"/>
      <c r="F8" s="22">
        <f>+'Acct Desc'!F102</f>
        <v>8605304</v>
      </c>
      <c r="G8" s="22">
        <v>9903030</v>
      </c>
      <c r="H8" s="22">
        <f>+G8+D26*0.03</f>
        <v>10369905</v>
      </c>
      <c r="I8" s="22">
        <f>+H8+D27*0.03</f>
        <v>10793667</v>
      </c>
      <c r="J8" s="28"/>
    </row>
    <row r="9" spans="1:11" ht="24.75" customHeight="1" x14ac:dyDescent="0.25">
      <c r="A9" s="19">
        <f t="shared" si="0"/>
        <v>8</v>
      </c>
      <c r="B9" s="21" t="s">
        <v>13</v>
      </c>
      <c r="C9" s="21"/>
      <c r="D9" s="39"/>
      <c r="E9" s="21"/>
      <c r="F9" s="22">
        <f>+'Acct Desc'!F103</f>
        <v>3885001</v>
      </c>
      <c r="G9" s="22">
        <v>3893351.2560080229</v>
      </c>
      <c r="H9" s="22">
        <f>+G9*(1+$F$22)</f>
        <v>4088018.8188084243</v>
      </c>
      <c r="I9" s="22">
        <f>+H9*(1+$F$22)</f>
        <v>4292419.7597488454</v>
      </c>
      <c r="K9" s="28"/>
    </row>
    <row r="10" spans="1:11" ht="24.75" customHeight="1" x14ac:dyDescent="0.35">
      <c r="A10" s="19">
        <f t="shared" si="0"/>
        <v>9</v>
      </c>
      <c r="B10" s="21" t="s">
        <v>14</v>
      </c>
      <c r="C10" s="21"/>
      <c r="D10" s="39"/>
      <c r="E10" s="21"/>
      <c r="F10" s="24">
        <f>+'Acct Desc'!F150</f>
        <v>1022121.4105</v>
      </c>
      <c r="G10" s="24">
        <v>2512573.7631520024</v>
      </c>
      <c r="H10" s="24">
        <f>+H19</f>
        <v>2415828</v>
      </c>
      <c r="I10" s="24">
        <f>+I19</f>
        <v>1955648</v>
      </c>
      <c r="K10" s="28"/>
    </row>
    <row r="11" spans="1:11" ht="24.75" customHeight="1" x14ac:dyDescent="0.35">
      <c r="A11" s="19">
        <f t="shared" si="0"/>
        <v>10</v>
      </c>
      <c r="B11" s="25" t="s">
        <v>15</v>
      </c>
      <c r="C11" s="21"/>
      <c r="D11" s="39"/>
      <c r="E11" s="21"/>
      <c r="F11" s="24">
        <f>SUM(F5:F10)</f>
        <v>45815958.410499997</v>
      </c>
      <c r="G11" s="24">
        <f>SUM(G5:G10)</f>
        <v>48137877.019160025</v>
      </c>
      <c r="H11" s="24">
        <f>SUM(H5:H10)</f>
        <v>49182884.988808423</v>
      </c>
      <c r="I11" s="24">
        <f>SUM(I5:I10)</f>
        <v>49845485.434848845</v>
      </c>
    </row>
    <row r="12" spans="1:11" ht="26.25" customHeight="1" x14ac:dyDescent="0.25">
      <c r="A12" s="19">
        <f t="shared" si="0"/>
        <v>11</v>
      </c>
      <c r="B12" s="25" t="s">
        <v>16</v>
      </c>
      <c r="C12" s="21"/>
      <c r="D12" s="39"/>
      <c r="E12" s="21"/>
      <c r="F12" s="22">
        <f>+F3+F11</f>
        <v>-4863339.5895000026</v>
      </c>
      <c r="G12" s="22">
        <f>+G3+G11</f>
        <v>-10311593.978868082</v>
      </c>
      <c r="H12" s="22">
        <f>+H3+H11</f>
        <v>-9266586.0092196837</v>
      </c>
      <c r="I12" s="22">
        <f>+I3+I11</f>
        <v>-8603985.563179262</v>
      </c>
    </row>
    <row r="13" spans="1:11" ht="27" customHeight="1" x14ac:dyDescent="0.35">
      <c r="A13" s="19">
        <f t="shared" si="0"/>
        <v>12</v>
      </c>
      <c r="B13" s="21" t="s">
        <v>17</v>
      </c>
      <c r="C13" s="21"/>
      <c r="D13" s="39"/>
      <c r="E13" s="19"/>
      <c r="F13" s="24">
        <f>+'Acct Desc'!F129</f>
        <v>-843573</v>
      </c>
      <c r="G13" s="24">
        <v>-1332617</v>
      </c>
      <c r="H13" s="24">
        <f>+G13</f>
        <v>-1332617</v>
      </c>
      <c r="I13" s="24">
        <f>+H13</f>
        <v>-1332617</v>
      </c>
    </row>
    <row r="14" spans="1:11" ht="25.5" customHeight="1" x14ac:dyDescent="0.25">
      <c r="A14" s="19">
        <f t="shared" si="0"/>
        <v>13</v>
      </c>
      <c r="B14" s="25" t="s">
        <v>18</v>
      </c>
      <c r="C14" s="21"/>
      <c r="D14" s="39"/>
      <c r="E14" s="19"/>
      <c r="F14" s="22">
        <f>+F13+F12</f>
        <v>-5706912.5895000026</v>
      </c>
      <c r="G14" s="22">
        <f>+G13+G12</f>
        <v>-11644210.978868082</v>
      </c>
      <c r="H14" s="22">
        <f>+H13+H12</f>
        <v>-10599203.009219684</v>
      </c>
      <c r="I14" s="22">
        <f>+I13+I12</f>
        <v>-9936602.563179262</v>
      </c>
    </row>
    <row r="15" spans="1:11" ht="25.5" customHeight="1" x14ac:dyDescent="0.35">
      <c r="A15" s="19">
        <f t="shared" si="0"/>
        <v>14</v>
      </c>
      <c r="B15" s="21" t="s">
        <v>19</v>
      </c>
      <c r="C15" s="21"/>
      <c r="D15" s="39"/>
      <c r="E15" s="19"/>
      <c r="F15" s="24">
        <f>+'Acct Desc'!F140</f>
        <v>2632355</v>
      </c>
      <c r="G15" s="24">
        <v>2753732</v>
      </c>
      <c r="H15" s="24">
        <f>+G15*(1+$F$23)</f>
        <v>2808806.64</v>
      </c>
      <c r="I15" s="24">
        <f>+H15*(1+$F$23)</f>
        <v>2864982.7728000004</v>
      </c>
    </row>
    <row r="16" spans="1:11" ht="25.5" customHeight="1" x14ac:dyDescent="0.35">
      <c r="A16" s="19">
        <f t="shared" si="0"/>
        <v>15</v>
      </c>
      <c r="B16" s="25" t="s">
        <v>20</v>
      </c>
      <c r="C16" s="21"/>
      <c r="D16" s="39"/>
      <c r="E16" s="19"/>
      <c r="F16" s="29">
        <f>+F15+F14</f>
        <v>-3074557.5895000026</v>
      </c>
      <c r="G16" s="29">
        <f t="shared" ref="G16:I16" si="1">+G15+G14</f>
        <v>-8890478.9788680822</v>
      </c>
      <c r="H16" s="29">
        <f t="shared" si="1"/>
        <v>-7790396.3692196831</v>
      </c>
      <c r="I16" s="29">
        <f t="shared" si="1"/>
        <v>-7071619.7903792616</v>
      </c>
    </row>
    <row r="17" spans="1:9" ht="25.5" customHeight="1" x14ac:dyDescent="0.25">
      <c r="A17" s="19"/>
      <c r="B17" s="21"/>
      <c r="C17" s="21"/>
      <c r="D17" s="39"/>
      <c r="E17" s="19"/>
      <c r="F17" s="21"/>
    </row>
    <row r="18" spans="1:9" ht="25.5" customHeight="1" x14ac:dyDescent="0.25">
      <c r="A18" s="19"/>
      <c r="B18" s="21"/>
      <c r="C18" s="21"/>
      <c r="D18" s="39"/>
      <c r="E18" s="19"/>
      <c r="F18" s="21"/>
    </row>
    <row r="19" spans="1:9" x14ac:dyDescent="0.25">
      <c r="A19" s="33" t="s">
        <v>21</v>
      </c>
      <c r="B19" s="21"/>
      <c r="C19" s="21"/>
      <c r="D19" s="39"/>
      <c r="E19" s="19"/>
      <c r="F19" s="21"/>
      <c r="G19" s="35" t="s">
        <v>22</v>
      </c>
      <c r="H19" s="22">
        <v>2415828</v>
      </c>
      <c r="I19" s="22">
        <v>1955648</v>
      </c>
    </row>
    <row r="20" spans="1:9" x14ac:dyDescent="0.25">
      <c r="C20" s="23" t="s">
        <v>23</v>
      </c>
      <c r="F20" s="34">
        <v>0.03</v>
      </c>
      <c r="G20" s="35" t="s">
        <v>24</v>
      </c>
      <c r="H20" s="22">
        <f>+H16-H10</f>
        <v>-10206224.369219683</v>
      </c>
      <c r="I20" s="22">
        <f>+I16-I10</f>
        <v>-9027267.7903792616</v>
      </c>
    </row>
    <row r="21" spans="1:9" x14ac:dyDescent="0.25">
      <c r="F21" s="34"/>
      <c r="G21" s="36" t="s">
        <v>25</v>
      </c>
      <c r="H21" s="37">
        <f>-H10/H20</f>
        <v>0.23670143949468184</v>
      </c>
      <c r="I21" s="37">
        <f>-I10/I20</f>
        <v>0.21663786268578586</v>
      </c>
    </row>
    <row r="22" spans="1:9" x14ac:dyDescent="0.25">
      <c r="C22" s="23" t="s">
        <v>26</v>
      </c>
      <c r="F22" s="34">
        <v>0.05</v>
      </c>
      <c r="G22" s="35" t="s">
        <v>27</v>
      </c>
      <c r="H22" s="37">
        <v>0.2495</v>
      </c>
      <c r="I22" s="37">
        <v>0.2495</v>
      </c>
    </row>
    <row r="23" spans="1:9" x14ac:dyDescent="0.25">
      <c r="C23" s="23" t="s">
        <v>28</v>
      </c>
      <c r="F23" s="34">
        <v>0.02</v>
      </c>
      <c r="G23" s="35" t="s">
        <v>29</v>
      </c>
      <c r="H23" s="37">
        <f>+H21-H22</f>
        <v>-1.2798560505318163E-2</v>
      </c>
      <c r="I23" s="37">
        <f>+I21-I22</f>
        <v>-3.286213731421414E-2</v>
      </c>
    </row>
    <row r="25" spans="1:9" x14ac:dyDescent="0.25">
      <c r="C25" s="23" t="s">
        <v>30</v>
      </c>
    </row>
    <row r="26" spans="1:9" x14ac:dyDescent="0.25">
      <c r="C26" s="23">
        <v>2023</v>
      </c>
      <c r="D26" s="40">
        <v>15562500</v>
      </c>
    </row>
    <row r="27" spans="1:9" x14ac:dyDescent="0.25">
      <c r="C27" s="23">
        <v>2024</v>
      </c>
      <c r="D27" s="40">
        <v>14125400</v>
      </c>
    </row>
  </sheetData>
  <pageMargins left="0.75" right="0.75" top="1.54" bottom="1" header="0.5" footer="0.5"/>
  <pageSetup orientation="portrait" verticalDpi="1200" r:id="rId1"/>
  <headerFooter alignWithMargins="0">
    <oddHeader xml:space="preserve">&amp;C&amp;"Times New Roman,Regular"Delta Natural Gas Company, Inc.
Forecasted Income Statements 2021-2024
Forecasted Test Period 12 ME 12/31/22
Base Period 12 ME 8/31/21&amp;R&amp;"Times New Roman,Regular"Tab 22
Page 1 of 1
Witness:  John B. Brown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>
      <selection activeCell="D73" sqref="D73"/>
    </sheetView>
  </sheetViews>
  <sheetFormatPr defaultRowHeight="15" outlineLevelRow="1" x14ac:dyDescent="0.25"/>
  <cols>
    <col min="1" max="1" width="12.85546875" bestFit="1" customWidth="1"/>
    <col min="2" max="2" width="24.42578125" style="2" customWidth="1"/>
  </cols>
  <sheetData>
    <row r="1" spans="1:2" x14ac:dyDescent="0.25">
      <c r="A1" t="s">
        <v>31</v>
      </c>
      <c r="B1" s="2" t="s">
        <v>32</v>
      </c>
    </row>
    <row r="2" spans="1:2" outlineLevel="1" x14ac:dyDescent="0.25">
      <c r="A2" t="s">
        <v>33</v>
      </c>
      <c r="B2" s="2">
        <v>8140977</v>
      </c>
    </row>
    <row r="3" spans="1:2" outlineLevel="1" x14ac:dyDescent="0.25">
      <c r="A3" t="s">
        <v>34</v>
      </c>
      <c r="B3" s="2">
        <v>448527</v>
      </c>
    </row>
    <row r="4" spans="1:2" outlineLevel="1" x14ac:dyDescent="0.25">
      <c r="A4" t="s">
        <v>35</v>
      </c>
      <c r="B4" s="2">
        <v>15800</v>
      </c>
    </row>
    <row r="5" spans="1:2" outlineLevel="1" x14ac:dyDescent="0.25">
      <c r="A5" t="s">
        <v>36</v>
      </c>
      <c r="B5" s="2">
        <v>3885001</v>
      </c>
    </row>
    <row r="6" spans="1:2" outlineLevel="1" x14ac:dyDescent="0.25">
      <c r="A6" t="s">
        <v>37</v>
      </c>
      <c r="B6" s="2">
        <v>4056</v>
      </c>
    </row>
    <row r="7" spans="1:2" outlineLevel="1" x14ac:dyDescent="0.25">
      <c r="A7" t="s">
        <v>38</v>
      </c>
      <c r="B7" s="2">
        <v>256114</v>
      </c>
    </row>
    <row r="8" spans="1:2" outlineLevel="1" x14ac:dyDescent="0.25">
      <c r="A8" t="s">
        <v>39</v>
      </c>
      <c r="B8" s="2">
        <v>-298769</v>
      </c>
    </row>
    <row r="9" spans="1:2" outlineLevel="1" x14ac:dyDescent="0.25">
      <c r="A9" t="s">
        <v>40</v>
      </c>
      <c r="B9" s="2">
        <v>6944</v>
      </c>
    </row>
    <row r="10" spans="1:2" outlineLevel="1" x14ac:dyDescent="0.25">
      <c r="A10" t="s">
        <v>41</v>
      </c>
      <c r="B10" s="2">
        <v>-206293</v>
      </c>
    </row>
    <row r="11" spans="1:2" outlineLevel="1" x14ac:dyDescent="0.25">
      <c r="A11" t="s">
        <v>42</v>
      </c>
      <c r="B11" s="2">
        <v>-506925</v>
      </c>
    </row>
    <row r="12" spans="1:2" outlineLevel="1" x14ac:dyDescent="0.25">
      <c r="A12" t="s">
        <v>43</v>
      </c>
      <c r="B12" s="2">
        <v>874</v>
      </c>
    </row>
    <row r="13" spans="1:2" outlineLevel="1" x14ac:dyDescent="0.25">
      <c r="A13" t="s">
        <v>44</v>
      </c>
      <c r="B13" s="2">
        <v>64951</v>
      </c>
    </row>
    <row r="14" spans="1:2" outlineLevel="1" x14ac:dyDescent="0.25">
      <c r="A14" t="s">
        <v>45</v>
      </c>
      <c r="B14" s="2">
        <v>93840</v>
      </c>
    </row>
    <row r="15" spans="1:2" outlineLevel="1" x14ac:dyDescent="0.25">
      <c r="A15" t="s">
        <v>46</v>
      </c>
      <c r="B15" s="2">
        <v>1805</v>
      </c>
    </row>
    <row r="16" spans="1:2" outlineLevel="1" x14ac:dyDescent="0.25">
      <c r="A16" t="s">
        <v>47</v>
      </c>
      <c r="B16" s="2">
        <v>197000</v>
      </c>
    </row>
    <row r="17" spans="1:2" outlineLevel="1" x14ac:dyDescent="0.25">
      <c r="A17" t="s">
        <v>48</v>
      </c>
      <c r="B17" s="2">
        <v>48271</v>
      </c>
    </row>
    <row r="18" spans="1:2" outlineLevel="1" x14ac:dyDescent="0.25">
      <c r="A18" t="s">
        <v>49</v>
      </c>
      <c r="B18" s="2">
        <v>2387828</v>
      </c>
    </row>
    <row r="19" spans="1:2" outlineLevel="1" x14ac:dyDescent="0.25">
      <c r="A19" t="s">
        <v>50</v>
      </c>
      <c r="B19" s="2">
        <v>-744</v>
      </c>
    </row>
    <row r="20" spans="1:2" outlineLevel="1" x14ac:dyDescent="0.25">
      <c r="A20" t="s">
        <v>51</v>
      </c>
      <c r="B20" s="2">
        <v>-26087295</v>
      </c>
    </row>
    <row r="21" spans="1:2" outlineLevel="1" x14ac:dyDescent="0.25">
      <c r="A21" t="s">
        <v>52</v>
      </c>
      <c r="B21" s="2">
        <v>-17841600</v>
      </c>
    </row>
    <row r="22" spans="1:2" outlineLevel="1" x14ac:dyDescent="0.25">
      <c r="A22" t="s">
        <v>53</v>
      </c>
      <c r="B22" s="2">
        <v>-101</v>
      </c>
    </row>
    <row r="23" spans="1:2" outlineLevel="1" x14ac:dyDescent="0.25">
      <c r="A23" t="s">
        <v>54</v>
      </c>
      <c r="B23" s="2">
        <v>-8500</v>
      </c>
    </row>
    <row r="24" spans="1:2" outlineLevel="1" x14ac:dyDescent="0.25">
      <c r="A24" t="s">
        <v>55</v>
      </c>
      <c r="B24" s="2">
        <v>-5661402</v>
      </c>
    </row>
    <row r="25" spans="1:2" outlineLevel="1" x14ac:dyDescent="0.25">
      <c r="A25" t="s">
        <v>56</v>
      </c>
      <c r="B25" s="2">
        <v>-3632300</v>
      </c>
    </row>
    <row r="26" spans="1:2" outlineLevel="1" x14ac:dyDescent="0.25">
      <c r="A26" t="s">
        <v>57</v>
      </c>
      <c r="B26" s="2">
        <v>2551900</v>
      </c>
    </row>
    <row r="27" spans="1:2" outlineLevel="1" x14ac:dyDescent="0.25">
      <c r="A27" t="s">
        <v>58</v>
      </c>
      <c r="B27" s="2">
        <v>50254</v>
      </c>
    </row>
    <row r="28" spans="1:2" outlineLevel="1" x14ac:dyDescent="0.25">
      <c r="A28" t="s">
        <v>59</v>
      </c>
      <c r="B28" s="2">
        <v>140673</v>
      </c>
    </row>
    <row r="29" spans="1:2" outlineLevel="1" x14ac:dyDescent="0.25">
      <c r="A29" t="s">
        <v>60</v>
      </c>
      <c r="B29" s="2">
        <v>2584</v>
      </c>
    </row>
    <row r="30" spans="1:2" outlineLevel="1" x14ac:dyDescent="0.25">
      <c r="A30" t="s">
        <v>61</v>
      </c>
      <c r="B30" s="2">
        <v>40717</v>
      </c>
    </row>
    <row r="31" spans="1:2" outlineLevel="1" x14ac:dyDescent="0.25">
      <c r="A31" t="s">
        <v>62</v>
      </c>
      <c r="B31" s="2">
        <v>16178729</v>
      </c>
    </row>
    <row r="32" spans="1:2" outlineLevel="1" x14ac:dyDescent="0.25">
      <c r="A32" t="s">
        <v>63</v>
      </c>
      <c r="B32" s="2">
        <v>222933</v>
      </c>
    </row>
    <row r="33" spans="1:2" outlineLevel="1" x14ac:dyDescent="0.25">
      <c r="A33" t="s">
        <v>64</v>
      </c>
      <c r="B33" s="2">
        <v>1025</v>
      </c>
    </row>
    <row r="34" spans="1:2" outlineLevel="1" x14ac:dyDescent="0.25">
      <c r="A34" t="s">
        <v>65</v>
      </c>
      <c r="B34" s="2">
        <v>64328</v>
      </c>
    </row>
    <row r="35" spans="1:2" outlineLevel="1" x14ac:dyDescent="0.25">
      <c r="A35" t="s">
        <v>66</v>
      </c>
      <c r="B35" s="2">
        <v>94850</v>
      </c>
    </row>
    <row r="36" spans="1:2" outlineLevel="1" x14ac:dyDescent="0.25">
      <c r="A36" t="s">
        <v>67</v>
      </c>
      <c r="B36" s="2">
        <v>101460</v>
      </c>
    </row>
    <row r="37" spans="1:2" outlineLevel="1" x14ac:dyDescent="0.25">
      <c r="A37" t="s">
        <v>68</v>
      </c>
      <c r="B37" s="2">
        <v>4053</v>
      </c>
    </row>
    <row r="38" spans="1:2" outlineLevel="1" x14ac:dyDescent="0.25">
      <c r="A38" t="s">
        <v>69</v>
      </c>
      <c r="B38" s="2">
        <v>6586</v>
      </c>
    </row>
    <row r="39" spans="1:2" outlineLevel="1" x14ac:dyDescent="0.25">
      <c r="A39" t="s">
        <v>70</v>
      </c>
      <c r="B39" s="2">
        <v>56884</v>
      </c>
    </row>
    <row r="40" spans="1:2" outlineLevel="1" x14ac:dyDescent="0.25">
      <c r="A40" t="s">
        <v>71</v>
      </c>
      <c r="B40" s="2">
        <v>334</v>
      </c>
    </row>
    <row r="41" spans="1:2" outlineLevel="1" x14ac:dyDescent="0.25">
      <c r="A41" t="s">
        <v>72</v>
      </c>
      <c r="B41" s="2">
        <v>32197</v>
      </c>
    </row>
    <row r="42" spans="1:2" outlineLevel="1" x14ac:dyDescent="0.25">
      <c r="A42" t="s">
        <v>73</v>
      </c>
      <c r="B42" s="2">
        <v>10201</v>
      </c>
    </row>
    <row r="43" spans="1:2" outlineLevel="1" x14ac:dyDescent="0.25">
      <c r="A43" t="s">
        <v>74</v>
      </c>
      <c r="B43" s="2">
        <v>453</v>
      </c>
    </row>
    <row r="44" spans="1:2" outlineLevel="1" x14ac:dyDescent="0.25">
      <c r="A44" t="s">
        <v>75</v>
      </c>
      <c r="B44" s="2">
        <v>345</v>
      </c>
    </row>
    <row r="45" spans="1:2" outlineLevel="1" x14ac:dyDescent="0.25">
      <c r="A45" t="s">
        <v>76</v>
      </c>
      <c r="B45" s="2">
        <v>110598</v>
      </c>
    </row>
    <row r="46" spans="1:2" outlineLevel="1" x14ac:dyDescent="0.25">
      <c r="A46" t="s">
        <v>77</v>
      </c>
      <c r="B46" s="2">
        <v>3391367</v>
      </c>
    </row>
    <row r="47" spans="1:2" outlineLevel="1" x14ac:dyDescent="0.25">
      <c r="A47" t="s">
        <v>78</v>
      </c>
      <c r="B47" s="2">
        <v>215983</v>
      </c>
    </row>
    <row r="48" spans="1:2" outlineLevel="1" x14ac:dyDescent="0.25">
      <c r="A48" t="s">
        <v>79</v>
      </c>
      <c r="B48" s="2">
        <v>-83040</v>
      </c>
    </row>
    <row r="49" spans="1:2" outlineLevel="1" x14ac:dyDescent="0.25">
      <c r="A49" t="s">
        <v>80</v>
      </c>
      <c r="B49" s="2">
        <v>-18263</v>
      </c>
    </row>
    <row r="50" spans="1:2" outlineLevel="1" x14ac:dyDescent="0.25">
      <c r="A50" t="s">
        <v>81</v>
      </c>
      <c r="B50" s="2">
        <v>331791</v>
      </c>
    </row>
    <row r="51" spans="1:2" outlineLevel="1" x14ac:dyDescent="0.25">
      <c r="A51" t="s">
        <v>82</v>
      </c>
      <c r="B51" s="2">
        <v>1099634</v>
      </c>
    </row>
    <row r="52" spans="1:2" outlineLevel="1" x14ac:dyDescent="0.25">
      <c r="A52" t="s">
        <v>83</v>
      </c>
      <c r="B52" s="2">
        <v>0</v>
      </c>
    </row>
    <row r="53" spans="1:2" outlineLevel="1" x14ac:dyDescent="0.25">
      <c r="A53" t="s">
        <v>84</v>
      </c>
      <c r="B53" s="2">
        <v>186288</v>
      </c>
    </row>
    <row r="54" spans="1:2" outlineLevel="1" x14ac:dyDescent="0.25">
      <c r="A54" t="s">
        <v>85</v>
      </c>
      <c r="B54" s="2">
        <v>77738</v>
      </c>
    </row>
    <row r="55" spans="1:2" outlineLevel="1" x14ac:dyDescent="0.25">
      <c r="A55" t="s">
        <v>86</v>
      </c>
      <c r="B55" s="2">
        <v>432692</v>
      </c>
    </row>
    <row r="56" spans="1:2" outlineLevel="1" x14ac:dyDescent="0.25">
      <c r="A56" t="s">
        <v>87</v>
      </c>
      <c r="B56" s="2">
        <v>116421</v>
      </c>
    </row>
    <row r="57" spans="1:2" outlineLevel="1" x14ac:dyDescent="0.25">
      <c r="A57" t="s">
        <v>88</v>
      </c>
      <c r="B57" s="2">
        <v>27444</v>
      </c>
    </row>
    <row r="58" spans="1:2" outlineLevel="1" x14ac:dyDescent="0.25">
      <c r="A58" t="s">
        <v>89</v>
      </c>
      <c r="B58" s="2">
        <v>-111906</v>
      </c>
    </row>
    <row r="59" spans="1:2" outlineLevel="1" x14ac:dyDescent="0.25">
      <c r="A59" t="s">
        <v>90</v>
      </c>
      <c r="B59" s="2">
        <v>12</v>
      </c>
    </row>
    <row r="60" spans="1:2" outlineLevel="1" x14ac:dyDescent="0.25">
      <c r="A60" t="s">
        <v>91</v>
      </c>
      <c r="B60" s="2">
        <v>45984</v>
      </c>
    </row>
    <row r="61" spans="1:2" outlineLevel="1" x14ac:dyDescent="0.25">
      <c r="A61" t="s">
        <v>92</v>
      </c>
      <c r="B61" s="2">
        <v>193568</v>
      </c>
    </row>
    <row r="62" spans="1:2" outlineLevel="1" x14ac:dyDescent="0.25">
      <c r="A62" t="s">
        <v>93</v>
      </c>
      <c r="B62" s="2">
        <v>152703</v>
      </c>
    </row>
    <row r="63" spans="1:2" outlineLevel="1" x14ac:dyDescent="0.25">
      <c r="A63" t="s">
        <v>94</v>
      </c>
      <c r="B63" s="2">
        <v>386765</v>
      </c>
    </row>
    <row r="64" spans="1:2" outlineLevel="1" x14ac:dyDescent="0.25">
      <c r="A64" t="s">
        <v>95</v>
      </c>
      <c r="B64" s="2">
        <v>891522</v>
      </c>
    </row>
    <row r="65" spans="1:2" outlineLevel="1" x14ac:dyDescent="0.25">
      <c r="A65" t="s">
        <v>96</v>
      </c>
      <c r="B65" s="2">
        <v>169960</v>
      </c>
    </row>
    <row r="66" spans="1:2" outlineLevel="1" x14ac:dyDescent="0.25">
      <c r="A66" t="s">
        <v>97</v>
      </c>
      <c r="B66" s="2">
        <v>477</v>
      </c>
    </row>
    <row r="67" spans="1:2" outlineLevel="1" x14ac:dyDescent="0.25">
      <c r="A67" t="s">
        <v>98</v>
      </c>
      <c r="B67" s="2">
        <v>539</v>
      </c>
    </row>
    <row r="68" spans="1:2" outlineLevel="1" x14ac:dyDescent="0.25">
      <c r="A68" t="s">
        <v>99</v>
      </c>
      <c r="B68" s="2">
        <v>2528463</v>
      </c>
    </row>
    <row r="69" spans="1:2" outlineLevel="1" x14ac:dyDescent="0.25">
      <c r="A69" t="s">
        <v>100</v>
      </c>
      <c r="B69" s="2">
        <v>1271927</v>
      </c>
    </row>
    <row r="70" spans="1:2" outlineLevel="1" x14ac:dyDescent="0.25">
      <c r="A70" t="s">
        <v>101</v>
      </c>
      <c r="B70" s="2">
        <v>-2192541</v>
      </c>
    </row>
    <row r="71" spans="1:2" outlineLevel="1" x14ac:dyDescent="0.25">
      <c r="A71" t="s">
        <v>102</v>
      </c>
      <c r="B71" s="2">
        <v>614926</v>
      </c>
    </row>
    <row r="72" spans="1:2" outlineLevel="1" x14ac:dyDescent="0.25">
      <c r="A72" t="s">
        <v>103</v>
      </c>
      <c r="B72" s="2">
        <v>218525</v>
      </c>
    </row>
    <row r="73" spans="1:2" outlineLevel="1" x14ac:dyDescent="0.25">
      <c r="A73" t="s">
        <v>104</v>
      </c>
      <c r="B73" s="2">
        <v>1149448</v>
      </c>
    </row>
    <row r="74" spans="1:2" outlineLevel="1" x14ac:dyDescent="0.25">
      <c r="A74" t="s">
        <v>105</v>
      </c>
      <c r="B74" s="2">
        <v>3661727</v>
      </c>
    </row>
    <row r="75" spans="1:2" outlineLevel="1" x14ac:dyDescent="0.25">
      <c r="A75" t="s">
        <v>106</v>
      </c>
      <c r="B75" s="2">
        <v>214873</v>
      </c>
    </row>
    <row r="76" spans="1:2" outlineLevel="1" x14ac:dyDescent="0.25">
      <c r="A76" t="s">
        <v>107</v>
      </c>
      <c r="B76" s="2">
        <v>18475</v>
      </c>
    </row>
    <row r="77" spans="1:2" outlineLevel="1" x14ac:dyDescent="0.25">
      <c r="A77" t="s">
        <v>108</v>
      </c>
      <c r="B77" s="2">
        <v>106912</v>
      </c>
    </row>
    <row r="78" spans="1:2" outlineLevel="1" x14ac:dyDescent="0.25">
      <c r="A78" t="s">
        <v>109</v>
      </c>
      <c r="B78" s="2">
        <v>9986</v>
      </c>
    </row>
    <row r="79" spans="1:2" outlineLevel="1" x14ac:dyDescent="0.25">
      <c r="A79" t="s">
        <v>110</v>
      </c>
      <c r="B79" s="2">
        <v>73928</v>
      </c>
    </row>
    <row r="80" spans="1:2" x14ac:dyDescent="0.25">
      <c r="B80" s="2">
        <f>SUM(B2:B79)</f>
        <v>-3836509</v>
      </c>
    </row>
  </sheetData>
  <autoFilter ref="B1:B79"/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workbookViewId="0">
      <selection activeCell="P139" sqref="P139"/>
    </sheetView>
  </sheetViews>
  <sheetFormatPr defaultRowHeight="15" x14ac:dyDescent="0.25"/>
  <cols>
    <col min="2" max="2" width="12.7109375" customWidth="1"/>
    <col min="3" max="3" width="56.7109375" bestFit="1" customWidth="1"/>
    <col min="4" max="4" width="3" customWidth="1"/>
    <col min="5" max="5" width="15" style="2" bestFit="1" customWidth="1"/>
    <col min="6" max="6" width="16" customWidth="1"/>
  </cols>
  <sheetData>
    <row r="1" spans="1:6" x14ac:dyDescent="0.25">
      <c r="A1" s="3" t="s">
        <v>111</v>
      </c>
      <c r="B1" s="4" t="s">
        <v>112</v>
      </c>
      <c r="C1" s="4" t="s">
        <v>113</v>
      </c>
      <c r="E1" s="2" t="s">
        <v>114</v>
      </c>
      <c r="F1" s="14" t="s">
        <v>115</v>
      </c>
    </row>
    <row r="2" spans="1:6" x14ac:dyDescent="0.25">
      <c r="A2" s="5"/>
      <c r="B2" s="6"/>
      <c r="C2" s="7" t="s">
        <v>116</v>
      </c>
    </row>
    <row r="3" spans="1:6" x14ac:dyDescent="0.25">
      <c r="A3" s="5"/>
      <c r="B3" s="6"/>
      <c r="C3" s="7" t="s">
        <v>117</v>
      </c>
    </row>
    <row r="4" spans="1:6" x14ac:dyDescent="0.25">
      <c r="A4" s="5"/>
      <c r="B4" s="6"/>
      <c r="C4" s="7" t="s">
        <v>118</v>
      </c>
    </row>
    <row r="5" spans="1:6" x14ac:dyDescent="0.25">
      <c r="A5" s="5"/>
      <c r="B5" s="6"/>
      <c r="C5" s="7" t="s">
        <v>119</v>
      </c>
      <c r="D5" s="10"/>
    </row>
    <row r="6" spans="1:6" x14ac:dyDescent="0.25">
      <c r="A6" s="5" t="s">
        <v>120</v>
      </c>
      <c r="B6" t="s">
        <v>51</v>
      </c>
      <c r="C6" s="7" t="s">
        <v>121</v>
      </c>
      <c r="D6" s="10"/>
      <c r="E6" s="2">
        <f>VLOOKUP(B6,'21 IS Budget FERC'!A$2:B$79,2,0)</f>
        <v>-26087295</v>
      </c>
    </row>
    <row r="7" spans="1:6" x14ac:dyDescent="0.25">
      <c r="A7" s="5" t="s">
        <v>122</v>
      </c>
      <c r="B7" t="s">
        <v>52</v>
      </c>
      <c r="C7" s="7" t="s">
        <v>123</v>
      </c>
      <c r="E7" s="2">
        <f>VLOOKUP(B7,'21 IS Budget FERC'!A$2:B$79,2,0)</f>
        <v>-17841600</v>
      </c>
    </row>
    <row r="8" spans="1:6" x14ac:dyDescent="0.25">
      <c r="A8" s="8"/>
      <c r="C8" s="7" t="s">
        <v>124</v>
      </c>
    </row>
    <row r="9" spans="1:6" x14ac:dyDescent="0.25">
      <c r="A9" s="5" t="s">
        <v>125</v>
      </c>
      <c r="B9" t="s">
        <v>53</v>
      </c>
      <c r="C9" s="7" t="s">
        <v>126</v>
      </c>
      <c r="E9" s="2">
        <f>VLOOKUP(B9,'21 IS Budget FERC'!A$2:B$79,2,0)</f>
        <v>-101</v>
      </c>
    </row>
    <row r="10" spans="1:6" x14ac:dyDescent="0.25">
      <c r="A10" s="5" t="s">
        <v>120</v>
      </c>
      <c r="B10" t="s">
        <v>54</v>
      </c>
      <c r="C10" s="7" t="s">
        <v>127</v>
      </c>
      <c r="E10" s="2">
        <f>VLOOKUP(B10,'21 IS Budget FERC'!A$2:B$79,2,0)</f>
        <v>-8500</v>
      </c>
    </row>
    <row r="11" spans="1:6" x14ac:dyDescent="0.25">
      <c r="A11" s="5" t="s">
        <v>122</v>
      </c>
      <c r="B11" t="s">
        <v>55</v>
      </c>
      <c r="C11" s="7" t="s">
        <v>128</v>
      </c>
      <c r="E11" s="2">
        <f>VLOOKUP(B11,'21 IS Budget FERC'!A$2:B$79,2,0)</f>
        <v>-5661402</v>
      </c>
    </row>
    <row r="12" spans="1:6" x14ac:dyDescent="0.25">
      <c r="A12" s="5"/>
      <c r="B12" s="12" t="s">
        <v>56</v>
      </c>
      <c r="C12" s="7" t="s">
        <v>129</v>
      </c>
      <c r="E12" s="2">
        <v>-3632300</v>
      </c>
    </row>
    <row r="13" spans="1:6" x14ac:dyDescent="0.25">
      <c r="A13" s="5" t="s">
        <v>122</v>
      </c>
      <c r="B13" t="s">
        <v>57</v>
      </c>
      <c r="C13" s="7" t="s">
        <v>130</v>
      </c>
      <c r="E13" s="2">
        <f>VLOOKUP(B13,'21 IS Budget FERC'!A$2:B$79,2,0)</f>
        <v>2551900</v>
      </c>
    </row>
    <row r="14" spans="1:6" x14ac:dyDescent="0.25">
      <c r="A14" s="8"/>
      <c r="C14" s="7" t="s">
        <v>131</v>
      </c>
    </row>
    <row r="15" spans="1:6" x14ac:dyDescent="0.25">
      <c r="A15" s="8"/>
      <c r="C15" s="7" t="s">
        <v>132</v>
      </c>
      <c r="F15" s="11">
        <f>SUM(E6:E13)</f>
        <v>-50679298</v>
      </c>
    </row>
    <row r="16" spans="1:6" x14ac:dyDescent="0.25">
      <c r="A16" s="5"/>
      <c r="C16" s="7" t="s">
        <v>133</v>
      </c>
    </row>
    <row r="17" spans="1:6" x14ac:dyDescent="0.25">
      <c r="A17" s="5"/>
      <c r="C17" s="7" t="s">
        <v>134</v>
      </c>
    </row>
    <row r="18" spans="1:6" x14ac:dyDescent="0.25">
      <c r="A18" s="5"/>
      <c r="C18" s="7" t="s">
        <v>135</v>
      </c>
    </row>
    <row r="19" spans="1:6" x14ac:dyDescent="0.25">
      <c r="A19" s="5"/>
      <c r="B19" s="1"/>
      <c r="C19" s="7" t="s">
        <v>136</v>
      </c>
    </row>
    <row r="20" spans="1:6" x14ac:dyDescent="0.25">
      <c r="A20" s="5" t="s">
        <v>122</v>
      </c>
      <c r="B20" s="1" t="s">
        <v>58</v>
      </c>
      <c r="C20" s="7" t="s">
        <v>137</v>
      </c>
      <c r="E20" s="2">
        <f>VLOOKUP(B20,'21 IS Budget FERC'!A$2:B$79,2,0)</f>
        <v>50254</v>
      </c>
    </row>
    <row r="21" spans="1:6" x14ac:dyDescent="0.25">
      <c r="A21" s="5" t="s">
        <v>122</v>
      </c>
      <c r="B21" s="1" t="s">
        <v>59</v>
      </c>
      <c r="C21" s="7" t="s">
        <v>138</v>
      </c>
      <c r="E21" s="2">
        <f>VLOOKUP(B21,'21 IS Budget FERC'!A$2:B$79,2,0)</f>
        <v>140673</v>
      </c>
    </row>
    <row r="22" spans="1:6" x14ac:dyDescent="0.25">
      <c r="A22" s="8"/>
      <c r="C22" s="7" t="s">
        <v>139</v>
      </c>
    </row>
    <row r="23" spans="1:6" x14ac:dyDescent="0.25">
      <c r="A23" s="8"/>
      <c r="C23" s="7" t="s">
        <v>140</v>
      </c>
    </row>
    <row r="24" spans="1:6" x14ac:dyDescent="0.25">
      <c r="A24" s="5" t="s">
        <v>120</v>
      </c>
      <c r="B24" s="1" t="s">
        <v>62</v>
      </c>
      <c r="C24" s="7" t="s">
        <v>141</v>
      </c>
      <c r="E24" s="2">
        <f>VLOOKUP(B24,'21 IS Budget FERC'!A$2:B$79,2,0)</f>
        <v>16178729</v>
      </c>
    </row>
    <row r="25" spans="1:6" x14ac:dyDescent="0.25">
      <c r="A25" s="5" t="s">
        <v>120</v>
      </c>
      <c r="B25" s="1" t="s">
        <v>63</v>
      </c>
      <c r="C25" s="7" t="s">
        <v>142</v>
      </c>
      <c r="E25" s="2">
        <f>VLOOKUP(B25,'21 IS Budget FERC'!A$2:B$79,2,0)</f>
        <v>222933</v>
      </c>
    </row>
    <row r="26" spans="1:6" x14ac:dyDescent="0.25">
      <c r="A26" s="5" t="s">
        <v>120</v>
      </c>
      <c r="B26" t="s">
        <v>64</v>
      </c>
      <c r="C26" s="7" t="s">
        <v>143</v>
      </c>
      <c r="E26" s="2">
        <f>VLOOKUP(B26,'21 IS Budget FERC'!A$2:B$79,2,0)</f>
        <v>1025</v>
      </c>
      <c r="F26" s="11">
        <f>SUM(E18:E26)</f>
        <v>16593614</v>
      </c>
    </row>
    <row r="27" spans="1:6" x14ac:dyDescent="0.25">
      <c r="A27" s="8"/>
      <c r="C27" s="7" t="s">
        <v>144</v>
      </c>
    </row>
    <row r="28" spans="1:6" x14ac:dyDescent="0.25">
      <c r="A28" s="8"/>
      <c r="B28" s="1"/>
      <c r="C28" s="7" t="s">
        <v>145</v>
      </c>
    </row>
    <row r="29" spans="1:6" x14ac:dyDescent="0.25">
      <c r="A29" s="5"/>
      <c r="C29" s="7" t="s">
        <v>146</v>
      </c>
    </row>
    <row r="30" spans="1:6" x14ac:dyDescent="0.25">
      <c r="A30" s="5" t="s">
        <v>122</v>
      </c>
      <c r="B30" s="1" t="s">
        <v>65</v>
      </c>
      <c r="C30" s="7" t="s">
        <v>147</v>
      </c>
      <c r="E30" s="2">
        <f>VLOOKUP(B30,'21 IS Budget FERC'!A$2:B$79,2,0)</f>
        <v>64328</v>
      </c>
    </row>
    <row r="31" spans="1:6" x14ac:dyDescent="0.25">
      <c r="A31" s="5" t="s">
        <v>122</v>
      </c>
      <c r="B31" t="s">
        <v>66</v>
      </c>
      <c r="C31" s="7" t="s">
        <v>148</v>
      </c>
      <c r="E31" s="2">
        <f>VLOOKUP(B31,'21 IS Budget FERC'!A$2:B$79,2,0)</f>
        <v>94850</v>
      </c>
    </row>
    <row r="32" spans="1:6" x14ac:dyDescent="0.25">
      <c r="A32" s="5" t="s">
        <v>122</v>
      </c>
      <c r="B32" t="s">
        <v>67</v>
      </c>
      <c r="C32" s="7" t="s">
        <v>149</v>
      </c>
      <c r="E32" s="2">
        <f>VLOOKUP(B32,'21 IS Budget FERC'!A$2:B$79,2,0)</f>
        <v>101460</v>
      </c>
    </row>
    <row r="33" spans="1:5" x14ac:dyDescent="0.25">
      <c r="A33" s="5" t="s">
        <v>122</v>
      </c>
      <c r="B33" s="1" t="s">
        <v>68</v>
      </c>
      <c r="C33" s="7" t="s">
        <v>150</v>
      </c>
      <c r="E33" s="2">
        <f>VLOOKUP(B33,'21 IS Budget FERC'!A$2:B$79,2,0)</f>
        <v>4053</v>
      </c>
    </row>
    <row r="34" spans="1:5" x14ac:dyDescent="0.25">
      <c r="A34" s="5" t="s">
        <v>122</v>
      </c>
      <c r="B34" t="s">
        <v>69</v>
      </c>
      <c r="C34" s="7" t="s">
        <v>151</v>
      </c>
      <c r="E34" s="2">
        <f>VLOOKUP(B34,'21 IS Budget FERC'!A$2:B$79,2,0)</f>
        <v>6586</v>
      </c>
    </row>
    <row r="35" spans="1:5" x14ac:dyDescent="0.25">
      <c r="A35" s="5" t="s">
        <v>122</v>
      </c>
      <c r="B35" t="s">
        <v>70</v>
      </c>
      <c r="C35" s="7" t="s">
        <v>152</v>
      </c>
      <c r="E35" s="2">
        <f>VLOOKUP(B35,'21 IS Budget FERC'!A$2:B$79,2,0)</f>
        <v>56884</v>
      </c>
    </row>
    <row r="36" spans="1:5" x14ac:dyDescent="0.25">
      <c r="A36" s="8"/>
      <c r="C36" s="7" t="s">
        <v>153</v>
      </c>
    </row>
    <row r="37" spans="1:5" x14ac:dyDescent="0.25">
      <c r="A37" s="8"/>
      <c r="C37" s="7" t="s">
        <v>154</v>
      </c>
    </row>
    <row r="38" spans="1:5" x14ac:dyDescent="0.25">
      <c r="A38" s="5" t="s">
        <v>122</v>
      </c>
      <c r="B38" t="s">
        <v>76</v>
      </c>
      <c r="C38" s="7" t="s">
        <v>155</v>
      </c>
      <c r="E38" s="2">
        <f>VLOOKUP(B38,'21 IS Budget FERC'!A$2:B$79,2,0)</f>
        <v>110598</v>
      </c>
    </row>
    <row r="39" spans="1:5" x14ac:dyDescent="0.25">
      <c r="A39" s="5" t="s">
        <v>122</v>
      </c>
      <c r="B39" t="s">
        <v>77</v>
      </c>
      <c r="C39" s="7" t="s">
        <v>156</v>
      </c>
      <c r="E39" s="2">
        <f>VLOOKUP(B39,'21 IS Budget FERC'!A$2:B$79,2,0)</f>
        <v>3391367</v>
      </c>
    </row>
    <row r="40" spans="1:5" x14ac:dyDescent="0.25">
      <c r="A40" s="5" t="s">
        <v>125</v>
      </c>
      <c r="B40" t="s">
        <v>78</v>
      </c>
      <c r="C40" s="7" t="s">
        <v>157</v>
      </c>
      <c r="E40" s="2">
        <f>VLOOKUP(B40,'21 IS Budget FERC'!A$2:B$79,2,0)</f>
        <v>215983</v>
      </c>
    </row>
    <row r="41" spans="1:5" x14ac:dyDescent="0.25">
      <c r="A41" s="8"/>
      <c r="C41" s="7" t="s">
        <v>158</v>
      </c>
    </row>
    <row r="42" spans="1:5" x14ac:dyDescent="0.25">
      <c r="A42" s="5" t="s">
        <v>122</v>
      </c>
      <c r="B42" t="s">
        <v>80</v>
      </c>
      <c r="C42" s="7" t="s">
        <v>159</v>
      </c>
      <c r="E42" s="2">
        <f>VLOOKUP(B42,'21 IS Budget FERC'!A$2:B$79,2,0)</f>
        <v>-18263</v>
      </c>
    </row>
    <row r="43" spans="1:5" x14ac:dyDescent="0.25">
      <c r="A43" s="5" t="s">
        <v>122</v>
      </c>
      <c r="B43" t="s">
        <v>81</v>
      </c>
      <c r="C43" s="7" t="s">
        <v>160</v>
      </c>
      <c r="E43" s="2">
        <f>VLOOKUP(B43,'21 IS Budget FERC'!A$2:B$79,2,0)</f>
        <v>331791</v>
      </c>
    </row>
    <row r="44" spans="1:5" x14ac:dyDescent="0.25">
      <c r="A44" s="5" t="s">
        <v>120</v>
      </c>
      <c r="B44" t="s">
        <v>82</v>
      </c>
      <c r="C44" s="7" t="s">
        <v>161</v>
      </c>
      <c r="E44" s="2">
        <f>VLOOKUP(B44,'21 IS Budget FERC'!A$2:B$79,2,0)</f>
        <v>1099634</v>
      </c>
    </row>
    <row r="45" spans="1:5" x14ac:dyDescent="0.25">
      <c r="A45" s="5" t="s">
        <v>125</v>
      </c>
      <c r="B45" t="s">
        <v>84</v>
      </c>
      <c r="C45" s="7" t="s">
        <v>162</v>
      </c>
      <c r="E45" s="2">
        <f>VLOOKUP(B45,'21 IS Budget FERC'!A$2:B$79,2,0)</f>
        <v>186288</v>
      </c>
    </row>
    <row r="46" spans="1:5" x14ac:dyDescent="0.25">
      <c r="A46" s="5" t="s">
        <v>125</v>
      </c>
      <c r="B46" t="s">
        <v>85</v>
      </c>
      <c r="C46" s="7" t="s">
        <v>163</v>
      </c>
      <c r="E46" s="2">
        <f>VLOOKUP(B46,'21 IS Budget FERC'!A$2:B$79,2,0)</f>
        <v>77738</v>
      </c>
    </row>
    <row r="47" spans="1:5" x14ac:dyDescent="0.25">
      <c r="A47" s="5" t="s">
        <v>120</v>
      </c>
      <c r="B47" s="1" t="s">
        <v>86</v>
      </c>
      <c r="C47" s="7" t="s">
        <v>164</v>
      </c>
      <c r="E47" s="2">
        <f>VLOOKUP(B47,'21 IS Budget FERC'!A$2:B$79,2,0)</f>
        <v>432692</v>
      </c>
    </row>
    <row r="48" spans="1:5" x14ac:dyDescent="0.25">
      <c r="A48" s="8"/>
      <c r="B48" s="1"/>
      <c r="C48" s="7" t="s">
        <v>165</v>
      </c>
    </row>
    <row r="49" spans="1:5" x14ac:dyDescent="0.25">
      <c r="A49" s="5" t="s">
        <v>125</v>
      </c>
      <c r="B49" s="1" t="s">
        <v>94</v>
      </c>
      <c r="C49" s="7" t="s">
        <v>166</v>
      </c>
      <c r="E49" s="2">
        <f>VLOOKUP(B49,'21 IS Budget FERC'!A$2:B$79,2,0)</f>
        <v>386765</v>
      </c>
    </row>
    <row r="50" spans="1:5" x14ac:dyDescent="0.25">
      <c r="A50" s="5" t="s">
        <v>120</v>
      </c>
      <c r="B50" s="1" t="s">
        <v>95</v>
      </c>
      <c r="C50" s="7" t="s">
        <v>167</v>
      </c>
      <c r="E50" s="2">
        <f>VLOOKUP(B50,'21 IS Budget FERC'!A$2:B$79,2,0)</f>
        <v>891522</v>
      </c>
    </row>
    <row r="51" spans="1:5" x14ac:dyDescent="0.25">
      <c r="A51" s="5" t="s">
        <v>120</v>
      </c>
      <c r="B51" t="s">
        <v>96</v>
      </c>
      <c r="C51" s="7" t="s">
        <v>168</v>
      </c>
      <c r="E51" s="2">
        <f>VLOOKUP(B51,'21 IS Budget FERC'!A$2:B$79,2,0)</f>
        <v>169960</v>
      </c>
    </row>
    <row r="52" spans="1:5" x14ac:dyDescent="0.25">
      <c r="A52" s="8"/>
      <c r="C52" s="7" t="s">
        <v>169</v>
      </c>
    </row>
    <row r="53" spans="1:5" x14ac:dyDescent="0.25">
      <c r="A53" s="5" t="s">
        <v>125</v>
      </c>
      <c r="B53" s="1" t="s">
        <v>97</v>
      </c>
      <c r="C53" s="7" t="s">
        <v>170</v>
      </c>
      <c r="E53" s="2">
        <f>VLOOKUP(B53,'21 IS Budget FERC'!A$2:B$79,2,0)</f>
        <v>477</v>
      </c>
    </row>
    <row r="54" spans="1:5" x14ac:dyDescent="0.25">
      <c r="A54" s="8"/>
      <c r="B54" s="1"/>
      <c r="C54" s="7" t="s">
        <v>171</v>
      </c>
    </row>
    <row r="55" spans="1:5" x14ac:dyDescent="0.25">
      <c r="A55" s="5" t="s">
        <v>125</v>
      </c>
      <c r="B55" s="1" t="s">
        <v>98</v>
      </c>
      <c r="C55" s="7" t="s">
        <v>172</v>
      </c>
      <c r="E55" s="2">
        <f>VLOOKUP(B55,'21 IS Budget FERC'!A$2:B$79,2,0)</f>
        <v>539</v>
      </c>
    </row>
    <row r="56" spans="1:5" x14ac:dyDescent="0.25">
      <c r="A56" s="8"/>
      <c r="B56" s="1"/>
      <c r="C56" s="7" t="s">
        <v>173</v>
      </c>
    </row>
    <row r="57" spans="1:5" x14ac:dyDescent="0.25">
      <c r="A57" s="5" t="s">
        <v>120</v>
      </c>
      <c r="B57" s="1" t="s">
        <v>99</v>
      </c>
      <c r="C57" s="7" t="s">
        <v>174</v>
      </c>
      <c r="E57" s="2">
        <f>VLOOKUP(B57,'21 IS Budget FERC'!A$2:B$79,2,0)</f>
        <v>2528463</v>
      </c>
    </row>
    <row r="58" spans="1:5" x14ac:dyDescent="0.25">
      <c r="A58" s="5" t="s">
        <v>120</v>
      </c>
      <c r="B58" s="1" t="s">
        <v>100</v>
      </c>
      <c r="C58" s="7" t="s">
        <v>175</v>
      </c>
      <c r="E58" s="2">
        <f>VLOOKUP(B58,'21 IS Budget FERC'!A$2:B$79,2,0)</f>
        <v>1271927</v>
      </c>
    </row>
    <row r="59" spans="1:5" x14ac:dyDescent="0.25">
      <c r="A59" s="5" t="s">
        <v>120</v>
      </c>
      <c r="B59" s="1" t="s">
        <v>101</v>
      </c>
      <c r="C59" s="7" t="s">
        <v>176</v>
      </c>
      <c r="E59" s="2">
        <f>VLOOKUP(B59,'21 IS Budget FERC'!A$2:B$79,2,0)</f>
        <v>-2192541</v>
      </c>
    </row>
    <row r="60" spans="1:5" x14ac:dyDescent="0.25">
      <c r="A60" s="5" t="s">
        <v>120</v>
      </c>
      <c r="B60" s="1" t="s">
        <v>102</v>
      </c>
      <c r="C60" s="7" t="s">
        <v>177</v>
      </c>
      <c r="E60" s="2">
        <f>VLOOKUP(B60,'21 IS Budget FERC'!A$2:B$79,2,0)</f>
        <v>614926</v>
      </c>
    </row>
    <row r="61" spans="1:5" x14ac:dyDescent="0.25">
      <c r="A61" s="5" t="s">
        <v>120</v>
      </c>
      <c r="B61" s="1" t="s">
        <v>103</v>
      </c>
      <c r="C61" s="7" t="s">
        <v>178</v>
      </c>
      <c r="E61" s="2">
        <f>VLOOKUP(B61,'21 IS Budget FERC'!A$2:B$79,2,0)</f>
        <v>218525</v>
      </c>
    </row>
    <row r="62" spans="1:5" x14ac:dyDescent="0.25">
      <c r="A62" s="5" t="s">
        <v>120</v>
      </c>
      <c r="B62" s="1" t="s">
        <v>104</v>
      </c>
      <c r="C62" s="7" t="s">
        <v>179</v>
      </c>
      <c r="E62" s="2">
        <f>VLOOKUP(B62,'21 IS Budget FERC'!A$2:B$79,2,0)</f>
        <v>1149448</v>
      </c>
    </row>
    <row r="63" spans="1:5" x14ac:dyDescent="0.25">
      <c r="A63" s="5" t="s">
        <v>120</v>
      </c>
      <c r="B63" s="1" t="s">
        <v>105</v>
      </c>
      <c r="C63" s="7" t="s">
        <v>180</v>
      </c>
      <c r="E63" s="2">
        <f>VLOOKUP(B63,'21 IS Budget FERC'!A$2:B$79,2,0)</f>
        <v>3661727</v>
      </c>
    </row>
    <row r="64" spans="1:5" x14ac:dyDescent="0.25">
      <c r="A64" s="5" t="s">
        <v>122</v>
      </c>
      <c r="B64" s="1" t="s">
        <v>106</v>
      </c>
      <c r="C64" s="7" t="s">
        <v>181</v>
      </c>
      <c r="E64" s="2">
        <f>VLOOKUP(B64,'21 IS Budget FERC'!A$2:B$79,2,0)</f>
        <v>214873</v>
      </c>
    </row>
    <row r="65" spans="1:6" x14ac:dyDescent="0.25">
      <c r="A65" s="5" t="s">
        <v>120</v>
      </c>
      <c r="B65" s="1" t="s">
        <v>107</v>
      </c>
      <c r="C65" s="7" t="s">
        <v>182</v>
      </c>
      <c r="E65" s="2">
        <f>VLOOKUP(B65,'21 IS Budget FERC'!A$2:B$79,2,0)</f>
        <v>18475</v>
      </c>
    </row>
    <row r="66" spans="1:6" x14ac:dyDescent="0.25">
      <c r="A66" s="5" t="s">
        <v>120</v>
      </c>
      <c r="B66" s="1" t="s">
        <v>108</v>
      </c>
      <c r="C66" s="7" t="s">
        <v>183</v>
      </c>
      <c r="E66" s="2">
        <f>VLOOKUP(B66,'21 IS Budget FERC'!A$2:B$79,2,0)</f>
        <v>106912</v>
      </c>
    </row>
    <row r="67" spans="1:6" x14ac:dyDescent="0.25">
      <c r="A67" s="5" t="s">
        <v>125</v>
      </c>
      <c r="B67" s="1" t="s">
        <v>109</v>
      </c>
      <c r="C67" s="7" t="s">
        <v>184</v>
      </c>
      <c r="E67" s="2">
        <f>VLOOKUP(B67,'21 IS Budget FERC'!A$2:B$79,2,0)</f>
        <v>9986</v>
      </c>
    </row>
    <row r="68" spans="1:6" x14ac:dyDescent="0.25">
      <c r="A68" s="8"/>
      <c r="B68" s="1"/>
      <c r="C68" s="7" t="s">
        <v>185</v>
      </c>
    </row>
    <row r="69" spans="1:6" x14ac:dyDescent="0.25">
      <c r="A69" s="8"/>
      <c r="B69" s="1"/>
      <c r="C69" s="7" t="s">
        <v>186</v>
      </c>
      <c r="F69" s="11">
        <f>SUM(E29:E67)</f>
        <v>15207973</v>
      </c>
    </row>
    <row r="70" spans="1:6" x14ac:dyDescent="0.25">
      <c r="A70" s="5"/>
      <c r="B70" s="1"/>
      <c r="C70" s="7" t="s">
        <v>187</v>
      </c>
    </row>
    <row r="71" spans="1:6" x14ac:dyDescent="0.25">
      <c r="A71" s="5"/>
      <c r="B71" s="1"/>
      <c r="C71" s="7" t="s">
        <v>188</v>
      </c>
    </row>
    <row r="72" spans="1:6" x14ac:dyDescent="0.25">
      <c r="A72" s="5" t="s">
        <v>122</v>
      </c>
      <c r="B72" s="1" t="s">
        <v>60</v>
      </c>
      <c r="C72" s="7" t="s">
        <v>189</v>
      </c>
      <c r="E72" s="2">
        <f>VLOOKUP(B72,'21 IS Budget FERC'!A$2:B$79,2,0)</f>
        <v>2584</v>
      </c>
    </row>
    <row r="73" spans="1:6" x14ac:dyDescent="0.25">
      <c r="A73" s="5" t="s">
        <v>122</v>
      </c>
      <c r="B73" s="1" t="s">
        <v>61</v>
      </c>
      <c r="C73" s="7" t="s">
        <v>190</v>
      </c>
      <c r="E73" s="2">
        <f>VLOOKUP(B73,'21 IS Budget FERC'!A$2:B$79,2,0)</f>
        <v>40717</v>
      </c>
    </row>
    <row r="74" spans="1:6" x14ac:dyDescent="0.25">
      <c r="A74" s="8"/>
      <c r="B74" s="1"/>
      <c r="C74" s="7" t="s">
        <v>191</v>
      </c>
    </row>
    <row r="75" spans="1:6" x14ac:dyDescent="0.25">
      <c r="A75" s="8"/>
      <c r="B75" s="1"/>
      <c r="C75" s="7" t="s">
        <v>192</v>
      </c>
    </row>
    <row r="76" spans="1:6" x14ac:dyDescent="0.25">
      <c r="A76" s="8"/>
      <c r="B76" s="1"/>
      <c r="C76" s="7" t="s">
        <v>193</v>
      </c>
    </row>
    <row r="77" spans="1:6" x14ac:dyDescent="0.25">
      <c r="A77" s="5"/>
      <c r="B77" s="1"/>
      <c r="C77" s="7" t="s">
        <v>194</v>
      </c>
    </row>
    <row r="78" spans="1:6" x14ac:dyDescent="0.25">
      <c r="A78" s="5" t="s">
        <v>122</v>
      </c>
      <c r="B78" s="1" t="s">
        <v>71</v>
      </c>
      <c r="C78" s="7" t="s">
        <v>195</v>
      </c>
      <c r="E78" s="2">
        <f>VLOOKUP(B78,'21 IS Budget FERC'!A$2:B$79,2,0)</f>
        <v>334</v>
      </c>
    </row>
    <row r="79" spans="1:6" x14ac:dyDescent="0.25">
      <c r="A79" s="5" t="s">
        <v>122</v>
      </c>
      <c r="B79" s="1" t="s">
        <v>72</v>
      </c>
      <c r="C79" s="7" t="s">
        <v>196</v>
      </c>
      <c r="E79" s="2">
        <f>VLOOKUP(B79,'21 IS Budget FERC'!A$2:B$79,2,0)</f>
        <v>32197</v>
      </c>
    </row>
    <row r="80" spans="1:6" x14ac:dyDescent="0.25">
      <c r="A80" s="5" t="s">
        <v>122</v>
      </c>
      <c r="B80" s="1" t="s">
        <v>73</v>
      </c>
      <c r="C80" s="7" t="s">
        <v>197</v>
      </c>
      <c r="E80" s="2">
        <f>VLOOKUP(B80,'21 IS Budget FERC'!A$2:B$79,2,0)</f>
        <v>10201</v>
      </c>
    </row>
    <row r="81" spans="1:5" x14ac:dyDescent="0.25">
      <c r="A81" s="5"/>
      <c r="B81" s="13" t="s">
        <v>74</v>
      </c>
      <c r="C81" s="7" t="s">
        <v>198</v>
      </c>
      <c r="E81" s="2">
        <v>453</v>
      </c>
    </row>
    <row r="82" spans="1:5" x14ac:dyDescent="0.25">
      <c r="A82" s="5" t="s">
        <v>122</v>
      </c>
      <c r="B82" s="1" t="s">
        <v>75</v>
      </c>
      <c r="C82" s="7" t="s">
        <v>199</v>
      </c>
      <c r="E82" s="2">
        <f>VLOOKUP(B82,'21 IS Budget FERC'!A$2:B$79,2,0)</f>
        <v>345</v>
      </c>
    </row>
    <row r="83" spans="1:5" x14ac:dyDescent="0.25">
      <c r="A83" s="8"/>
      <c r="B83" s="1"/>
      <c r="C83" s="7" t="s">
        <v>200</v>
      </c>
    </row>
    <row r="84" spans="1:5" x14ac:dyDescent="0.25">
      <c r="A84" s="8"/>
      <c r="B84" s="1"/>
      <c r="C84" s="7" t="s">
        <v>201</v>
      </c>
    </row>
    <row r="85" spans="1:5" x14ac:dyDescent="0.25">
      <c r="A85" s="5" t="s">
        <v>122</v>
      </c>
      <c r="B85" s="1" t="s">
        <v>79</v>
      </c>
      <c r="C85" s="7" t="s">
        <v>202</v>
      </c>
      <c r="E85" s="2">
        <f>VLOOKUP(B85,'21 IS Budget FERC'!A$2:B$79,2,0)</f>
        <v>-83040</v>
      </c>
    </row>
    <row r="86" spans="1:5" x14ac:dyDescent="0.25">
      <c r="A86" s="8"/>
      <c r="B86" s="1"/>
      <c r="C86" s="7" t="s">
        <v>203</v>
      </c>
    </row>
    <row r="87" spans="1:5" x14ac:dyDescent="0.25">
      <c r="A87" s="5" t="s">
        <v>122</v>
      </c>
      <c r="B87" s="1" t="s">
        <v>87</v>
      </c>
      <c r="C87" s="7" t="s">
        <v>204</v>
      </c>
      <c r="E87" s="2">
        <f>VLOOKUP(B87,'21 IS Budget FERC'!A$2:B$79,2,0)</f>
        <v>116421</v>
      </c>
    </row>
    <row r="88" spans="1:5" x14ac:dyDescent="0.25">
      <c r="A88" s="5" t="s">
        <v>125</v>
      </c>
      <c r="B88" s="1" t="s">
        <v>88</v>
      </c>
      <c r="C88" s="7" t="s">
        <v>205</v>
      </c>
      <c r="E88" s="2">
        <f>VLOOKUP(B88,'21 IS Budget FERC'!A$2:B$79,2,0)</f>
        <v>27444</v>
      </c>
    </row>
    <row r="89" spans="1:5" x14ac:dyDescent="0.25">
      <c r="A89" s="5" t="s">
        <v>120</v>
      </c>
      <c r="B89" s="1" t="s">
        <v>89</v>
      </c>
      <c r="C89" s="7" t="s">
        <v>206</v>
      </c>
      <c r="E89" s="2">
        <f>VLOOKUP(B89,'21 IS Budget FERC'!A$2:B$79,2,0)</f>
        <v>-111906</v>
      </c>
    </row>
    <row r="90" spans="1:5" x14ac:dyDescent="0.25">
      <c r="A90" s="5"/>
      <c r="B90" s="13" t="s">
        <v>90</v>
      </c>
      <c r="C90" s="7" t="s">
        <v>207</v>
      </c>
      <c r="E90" s="2">
        <v>12</v>
      </c>
    </row>
    <row r="91" spans="1:5" x14ac:dyDescent="0.25">
      <c r="A91" s="5" t="s">
        <v>120</v>
      </c>
      <c r="B91" s="1" t="s">
        <v>91</v>
      </c>
      <c r="C91" s="7" t="s">
        <v>208</v>
      </c>
      <c r="E91" s="2">
        <f>VLOOKUP(B91,'21 IS Budget FERC'!A$2:B$79,2,0)</f>
        <v>45984</v>
      </c>
    </row>
    <row r="92" spans="1:5" x14ac:dyDescent="0.25">
      <c r="A92" s="5" t="s">
        <v>120</v>
      </c>
      <c r="B92" s="1" t="s">
        <v>92</v>
      </c>
      <c r="C92" s="7" t="s">
        <v>209</v>
      </c>
      <c r="E92" s="2">
        <f>VLOOKUP(B92,'21 IS Budget FERC'!A$2:B$79,2,0)</f>
        <v>193568</v>
      </c>
    </row>
    <row r="93" spans="1:5" x14ac:dyDescent="0.25">
      <c r="A93" s="5" t="s">
        <v>120</v>
      </c>
      <c r="B93" s="1" t="s">
        <v>93</v>
      </c>
      <c r="C93" s="7" t="s">
        <v>210</v>
      </c>
      <c r="E93" s="2">
        <f>VLOOKUP(B93,'21 IS Budget FERC'!A$2:B$79,2,0)</f>
        <v>152703</v>
      </c>
    </row>
    <row r="94" spans="1:5" x14ac:dyDescent="0.25">
      <c r="A94" s="8"/>
      <c r="B94" s="1"/>
      <c r="C94" s="7" t="s">
        <v>211</v>
      </c>
    </row>
    <row r="95" spans="1:5" x14ac:dyDescent="0.25">
      <c r="A95" s="5" t="s">
        <v>120</v>
      </c>
      <c r="B95" s="1" t="s">
        <v>110</v>
      </c>
      <c r="C95" s="7" t="s">
        <v>212</v>
      </c>
      <c r="E95" s="2">
        <f>VLOOKUP(B95,'21 IS Budget FERC'!A$2:B$79,2,0)</f>
        <v>73928</v>
      </c>
    </row>
    <row r="96" spans="1:5" x14ac:dyDescent="0.25">
      <c r="A96" s="8"/>
      <c r="B96" s="1"/>
      <c r="C96" s="7" t="s">
        <v>213</v>
      </c>
    </row>
    <row r="97" spans="1:6" x14ac:dyDescent="0.25">
      <c r="A97" s="8"/>
      <c r="B97" s="1"/>
      <c r="C97" s="7" t="s">
        <v>214</v>
      </c>
      <c r="F97" s="11">
        <f>SUM(E70:E95)</f>
        <v>501945</v>
      </c>
    </row>
    <row r="98" spans="1:6" x14ac:dyDescent="0.25">
      <c r="A98" s="5" t="s">
        <v>120</v>
      </c>
      <c r="B98" s="1" t="s">
        <v>33</v>
      </c>
      <c r="C98" s="7" t="s">
        <v>215</v>
      </c>
      <c r="E98" s="2">
        <f>VLOOKUP(B98,'21 IS Budget FERC'!A$2:B$79,2,0)</f>
        <v>8140977</v>
      </c>
    </row>
    <row r="99" spans="1:6" x14ac:dyDescent="0.25">
      <c r="A99" s="8"/>
      <c r="C99" s="7" t="s">
        <v>216</v>
      </c>
    </row>
    <row r="100" spans="1:6" x14ac:dyDescent="0.25">
      <c r="A100" s="5" t="s">
        <v>120</v>
      </c>
      <c r="B100" t="s">
        <v>34</v>
      </c>
      <c r="C100" s="7" t="s">
        <v>217</v>
      </c>
      <c r="E100" s="2">
        <f>VLOOKUP(B100,'21 IS Budget FERC'!A$2:B$79,2,0)</f>
        <v>448527</v>
      </c>
    </row>
    <row r="101" spans="1:6" x14ac:dyDescent="0.25">
      <c r="A101" s="5" t="s">
        <v>122</v>
      </c>
      <c r="B101" s="1" t="s">
        <v>35</v>
      </c>
      <c r="C101" s="7" t="s">
        <v>218</v>
      </c>
      <c r="E101" s="2">
        <f>VLOOKUP(B101,'21 IS Budget FERC'!A$2:B$79,2,0)</f>
        <v>15800</v>
      </c>
    </row>
    <row r="102" spans="1:6" x14ac:dyDescent="0.25">
      <c r="A102" s="8"/>
      <c r="B102" s="1"/>
      <c r="C102" s="7" t="s">
        <v>219</v>
      </c>
      <c r="F102" s="11">
        <f>SUM(E97:E102)</f>
        <v>8605304</v>
      </c>
    </row>
    <row r="103" spans="1:6" x14ac:dyDescent="0.25">
      <c r="A103" s="5" t="s">
        <v>120</v>
      </c>
      <c r="B103" s="1" t="s">
        <v>36</v>
      </c>
      <c r="C103" s="7" t="s">
        <v>220</v>
      </c>
      <c r="E103" s="2">
        <f>VLOOKUP(B103,'21 IS Budget FERC'!A$2:B$79,2,0)</f>
        <v>3885001</v>
      </c>
      <c r="F103" s="11">
        <f>+E103</f>
        <v>3885001</v>
      </c>
    </row>
    <row r="104" spans="1:6" x14ac:dyDescent="0.25">
      <c r="A104" s="8"/>
      <c r="B104" s="1"/>
      <c r="C104" s="7" t="s">
        <v>221</v>
      </c>
    </row>
    <row r="105" spans="1:6" x14ac:dyDescent="0.25">
      <c r="A105" s="5" t="s">
        <v>120</v>
      </c>
      <c r="B105" s="1" t="s">
        <v>37</v>
      </c>
      <c r="C105" s="7" t="s">
        <v>222</v>
      </c>
      <c r="E105" s="2">
        <f>VLOOKUP(B105,'21 IS Budget FERC'!A$2:B$79,2,0)</f>
        <v>4056</v>
      </c>
    </row>
    <row r="106" spans="1:6" x14ac:dyDescent="0.25">
      <c r="A106" s="8"/>
      <c r="B106" s="1"/>
      <c r="C106" s="7" t="s">
        <v>223</v>
      </c>
    </row>
    <row r="107" spans="1:6" x14ac:dyDescent="0.25">
      <c r="A107" s="5" t="s">
        <v>120</v>
      </c>
      <c r="B107" s="1" t="s">
        <v>38</v>
      </c>
      <c r="C107" s="7" t="s">
        <v>224</v>
      </c>
      <c r="E107" s="2">
        <f>VLOOKUP(B107,'21 IS Budget FERC'!A$2:B$79,2,0)</f>
        <v>256114</v>
      </c>
      <c r="F107" s="11">
        <f>+E107+E105</f>
        <v>260170</v>
      </c>
    </row>
    <row r="108" spans="1:6" x14ac:dyDescent="0.25">
      <c r="A108" s="8"/>
      <c r="C108" s="7" t="s">
        <v>225</v>
      </c>
    </row>
    <row r="109" spans="1:6" x14ac:dyDescent="0.25">
      <c r="A109" s="8"/>
      <c r="C109" s="7" t="s">
        <v>226</v>
      </c>
    </row>
    <row r="110" spans="1:6" x14ac:dyDescent="0.25">
      <c r="A110" s="8"/>
      <c r="B110" s="1"/>
      <c r="C110" s="7" t="s">
        <v>227</v>
      </c>
    </row>
    <row r="111" spans="1:6" x14ac:dyDescent="0.25">
      <c r="A111" s="5"/>
      <c r="B111" s="1"/>
      <c r="C111" s="7" t="s">
        <v>228</v>
      </c>
    </row>
    <row r="112" spans="1:6" x14ac:dyDescent="0.25">
      <c r="A112" s="5"/>
      <c r="B112" s="1"/>
      <c r="C112" s="7" t="s">
        <v>229</v>
      </c>
    </row>
    <row r="113" spans="1:5" x14ac:dyDescent="0.25">
      <c r="A113" s="5" t="s">
        <v>120</v>
      </c>
      <c r="B113" s="1" t="s">
        <v>39</v>
      </c>
      <c r="C113" s="7" t="s">
        <v>230</v>
      </c>
      <c r="E113" s="2">
        <f>VLOOKUP(B113,'21 IS Budget FERC'!A$2:B$79,2,0)</f>
        <v>-298769</v>
      </c>
    </row>
    <row r="114" spans="1:5" x14ac:dyDescent="0.25">
      <c r="A114" s="8"/>
      <c r="B114" s="1"/>
      <c r="C114" s="7" t="s">
        <v>231</v>
      </c>
    </row>
    <row r="115" spans="1:5" x14ac:dyDescent="0.25">
      <c r="A115" s="5" t="s">
        <v>122</v>
      </c>
      <c r="B115" s="1" t="s">
        <v>40</v>
      </c>
      <c r="C115" s="7" t="s">
        <v>232</v>
      </c>
      <c r="E115" s="2">
        <f>VLOOKUP(B115,'21 IS Budget FERC'!A$2:B$79,2,0)</f>
        <v>6944</v>
      </c>
    </row>
    <row r="116" spans="1:5" x14ac:dyDescent="0.25">
      <c r="A116" s="8"/>
      <c r="B116" s="1"/>
      <c r="C116" s="7" t="s">
        <v>233</v>
      </c>
    </row>
    <row r="117" spans="1:5" x14ac:dyDescent="0.25">
      <c r="A117" s="5" t="s">
        <v>122</v>
      </c>
      <c r="B117" t="s">
        <v>41</v>
      </c>
      <c r="C117" s="7" t="s">
        <v>234</v>
      </c>
      <c r="E117" s="2">
        <f>VLOOKUP(B117,'21 IS Budget FERC'!A$2:B$79,2,0)</f>
        <v>-206293</v>
      </c>
    </row>
    <row r="118" spans="1:5" x14ac:dyDescent="0.25">
      <c r="A118" s="8"/>
      <c r="C118" s="7" t="s">
        <v>235</v>
      </c>
    </row>
    <row r="119" spans="1:5" x14ac:dyDescent="0.25">
      <c r="A119" s="5" t="s">
        <v>122</v>
      </c>
      <c r="B119" s="1" t="s">
        <v>42</v>
      </c>
      <c r="C119" s="7" t="s">
        <v>236</v>
      </c>
      <c r="E119" s="2">
        <f>VLOOKUP(B119,'21 IS Budget FERC'!A$2:B$79,2,0)</f>
        <v>-506925</v>
      </c>
    </row>
    <row r="120" spans="1:5" x14ac:dyDescent="0.25">
      <c r="A120" s="8"/>
      <c r="B120" s="1"/>
      <c r="C120" s="7" t="s">
        <v>237</v>
      </c>
    </row>
    <row r="121" spans="1:5" x14ac:dyDescent="0.25">
      <c r="A121" s="8"/>
      <c r="B121" s="1"/>
      <c r="C121" s="7" t="s">
        <v>238</v>
      </c>
    </row>
    <row r="122" spans="1:5" x14ac:dyDescent="0.25">
      <c r="A122" s="5"/>
      <c r="B122" s="1"/>
      <c r="C122" s="7" t="s">
        <v>239</v>
      </c>
    </row>
    <row r="123" spans="1:5" x14ac:dyDescent="0.25">
      <c r="A123" s="5" t="s">
        <v>122</v>
      </c>
      <c r="B123" s="1" t="s">
        <v>43</v>
      </c>
      <c r="C123" s="7" t="s">
        <v>240</v>
      </c>
      <c r="E123" s="2">
        <f>VLOOKUP(B123,'21 IS Budget FERC'!A$2:B$79,2,0)</f>
        <v>874</v>
      </c>
    </row>
    <row r="124" spans="1:5" x14ac:dyDescent="0.25">
      <c r="A124" s="8"/>
      <c r="B124" s="1"/>
      <c r="C124" s="7" t="s">
        <v>241</v>
      </c>
    </row>
    <row r="125" spans="1:5" x14ac:dyDescent="0.25">
      <c r="A125" s="5" t="s">
        <v>122</v>
      </c>
      <c r="B125" s="1" t="s">
        <v>44</v>
      </c>
      <c r="C125" s="7" t="s">
        <v>242</v>
      </c>
      <c r="E125" s="2">
        <f>VLOOKUP(B125,'21 IS Budget FERC'!A$2:B$79,2,0)</f>
        <v>64951</v>
      </c>
    </row>
    <row r="126" spans="1:5" x14ac:dyDescent="0.25">
      <c r="A126" s="8"/>
      <c r="B126" s="1"/>
      <c r="C126" s="7" t="s">
        <v>243</v>
      </c>
    </row>
    <row r="127" spans="1:5" x14ac:dyDescent="0.25">
      <c r="A127" s="5" t="s">
        <v>120</v>
      </c>
      <c r="B127" s="1" t="s">
        <v>45</v>
      </c>
      <c r="C127" s="7" t="s">
        <v>244</v>
      </c>
      <c r="E127" s="2">
        <f>VLOOKUP(B127,'21 IS Budget FERC'!A$2:B$79,2,0)</f>
        <v>93840</v>
      </c>
    </row>
    <row r="128" spans="1:5" x14ac:dyDescent="0.25">
      <c r="A128" s="8"/>
      <c r="C128" s="7" t="s">
        <v>245</v>
      </c>
    </row>
    <row r="129" spans="1:6" x14ac:dyDescent="0.25">
      <c r="A129" s="5" t="s">
        <v>120</v>
      </c>
      <c r="B129" t="s">
        <v>46</v>
      </c>
      <c r="C129" s="7" t="s">
        <v>246</v>
      </c>
      <c r="E129" s="2">
        <f>VLOOKUP(B129,'21 IS Budget FERC'!A$2:B$79,2,0)</f>
        <v>1805</v>
      </c>
      <c r="F129" s="11">
        <f>SUM(E113:E129)</f>
        <v>-843573</v>
      </c>
    </row>
    <row r="130" spans="1:6" x14ac:dyDescent="0.25">
      <c r="A130" s="8"/>
      <c r="C130" s="7" t="s">
        <v>247</v>
      </c>
    </row>
    <row r="131" spans="1:6" x14ac:dyDescent="0.25">
      <c r="A131" s="8"/>
      <c r="C131" s="7" t="s">
        <v>248</v>
      </c>
    </row>
    <row r="132" spans="1:6" x14ac:dyDescent="0.25">
      <c r="A132" s="8"/>
      <c r="C132" s="7" t="s">
        <v>249</v>
      </c>
    </row>
    <row r="133" spans="1:6" x14ac:dyDescent="0.25">
      <c r="A133" s="5"/>
      <c r="C133" s="7" t="s">
        <v>250</v>
      </c>
    </row>
    <row r="134" spans="1:6" x14ac:dyDescent="0.25">
      <c r="A134" s="5" t="s">
        <v>120</v>
      </c>
      <c r="B134" t="s">
        <v>47</v>
      </c>
      <c r="C134" s="7" t="s">
        <v>251</v>
      </c>
      <c r="E134" s="2">
        <f>VLOOKUP(B134,'21 IS Budget FERC'!A$2:B$79,2,0)</f>
        <v>197000</v>
      </c>
    </row>
    <row r="135" spans="1:6" x14ac:dyDescent="0.25">
      <c r="A135" s="8"/>
      <c r="C135" s="7" t="s">
        <v>252</v>
      </c>
    </row>
    <row r="136" spans="1:6" x14ac:dyDescent="0.25">
      <c r="A136" s="5" t="s">
        <v>120</v>
      </c>
      <c r="B136" t="s">
        <v>48</v>
      </c>
      <c r="C136" s="7" t="s">
        <v>253</v>
      </c>
      <c r="E136" s="2">
        <f>VLOOKUP(B136,'21 IS Budget FERC'!A$2:B$79,2,0)</f>
        <v>48271</v>
      </c>
    </row>
    <row r="137" spans="1:6" x14ac:dyDescent="0.25">
      <c r="A137" s="8"/>
      <c r="C137" s="7" t="s">
        <v>254</v>
      </c>
    </row>
    <row r="138" spans="1:6" x14ac:dyDescent="0.25">
      <c r="A138" s="5" t="s">
        <v>120</v>
      </c>
      <c r="B138" t="s">
        <v>49</v>
      </c>
      <c r="C138" s="7" t="s">
        <v>255</v>
      </c>
      <c r="E138" s="2">
        <f>VLOOKUP(B138,'21 IS Budget FERC'!A$2:B$79,2,0)</f>
        <v>2387828</v>
      </c>
    </row>
    <row r="139" spans="1:6" x14ac:dyDescent="0.25">
      <c r="A139" s="8"/>
      <c r="C139" s="7" t="s">
        <v>256</v>
      </c>
    </row>
    <row r="140" spans="1:6" x14ac:dyDescent="0.25">
      <c r="A140" s="5" t="s">
        <v>125</v>
      </c>
      <c r="B140" s="1" t="s">
        <v>50</v>
      </c>
      <c r="C140" s="7" t="s">
        <v>257</v>
      </c>
      <c r="E140" s="2">
        <f>VLOOKUP(B140,'21 IS Budget FERC'!A$2:B$79,2,0)</f>
        <v>-744</v>
      </c>
      <c r="F140" s="11">
        <f>SUM(E133:E140)</f>
        <v>2632355</v>
      </c>
    </row>
    <row r="141" spans="1:6" x14ac:dyDescent="0.25">
      <c r="A141" s="8"/>
      <c r="B141" s="1"/>
      <c r="C141" s="7" t="s">
        <v>258</v>
      </c>
    </row>
    <row r="142" spans="1:6" x14ac:dyDescent="0.25">
      <c r="A142" s="8"/>
      <c r="B142" s="1"/>
      <c r="C142" s="7" t="s">
        <v>259</v>
      </c>
    </row>
    <row r="143" spans="1:6" x14ac:dyDescent="0.25">
      <c r="A143" s="8"/>
      <c r="B143" s="9"/>
      <c r="C143" s="7" t="s">
        <v>260</v>
      </c>
    </row>
    <row r="144" spans="1:6" x14ac:dyDescent="0.25">
      <c r="A144" s="8"/>
      <c r="B144" s="9"/>
      <c r="C144" s="7" t="s">
        <v>261</v>
      </c>
      <c r="E144" s="2">
        <f>SUM(E6:E143)</f>
        <v>-3836509</v>
      </c>
      <c r="F144" s="2">
        <f>SUM(F6:F143)</f>
        <v>-3836509</v>
      </c>
    </row>
    <row r="146" spans="3:6" x14ac:dyDescent="0.25">
      <c r="C146" s="15" t="s">
        <v>262</v>
      </c>
      <c r="E146" s="2">
        <f>E107+E105</f>
        <v>260170</v>
      </c>
      <c r="F146" s="2">
        <f>F107+F105</f>
        <v>260170</v>
      </c>
    </row>
    <row r="148" spans="3:6" x14ac:dyDescent="0.25">
      <c r="C148" s="15" t="s">
        <v>24</v>
      </c>
      <c r="E148" s="2">
        <f>+E144-E146</f>
        <v>-4096679</v>
      </c>
      <c r="F148" s="2">
        <f>+F144-F146</f>
        <v>-4096679</v>
      </c>
    </row>
    <row r="150" spans="3:6" x14ac:dyDescent="0.25">
      <c r="C150" t="s">
        <v>263</v>
      </c>
      <c r="E150" s="2">
        <f>-E148*0.2495</f>
        <v>1022121.4105</v>
      </c>
      <c r="F150" s="2">
        <f>-F148*0.2495</f>
        <v>1022121.4105</v>
      </c>
    </row>
    <row r="152" spans="3:6" x14ac:dyDescent="0.25">
      <c r="C152" t="s">
        <v>264</v>
      </c>
      <c r="E152" s="2">
        <f>+E148+E150</f>
        <v>-3074557.5894999998</v>
      </c>
      <c r="F152" s="2">
        <f>+F148+F150</f>
        <v>-3074557.5894999998</v>
      </c>
    </row>
  </sheetData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 22 Forecast IS 2021-2024</vt:lpstr>
      <vt:lpstr>21 IS Budget FERC</vt:lpstr>
      <vt:lpstr>Acct Desc</vt:lpstr>
      <vt:lpstr>Sheet3</vt:lpstr>
      <vt:lpstr>'21 IS Budget FERC'!Print_Area</vt:lpstr>
      <vt:lpstr>'Tab 22 Forecast IS 2021-2024'!Print_Area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2021-06-11T17:40:29Z</dcterms:created>
  <dcterms:modified xsi:type="dcterms:W3CDTF">2021-06-11T17:41:00Z</dcterms:modified>
  <cp:category/>
  <cp:contentStatus/>
</cp:coreProperties>
</file>