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109\Working Exhibit 2109\"/>
    </mc:Choice>
  </mc:AlternateContent>
  <xr:revisionPtr revIDLastSave="0" documentId="13_ncr:1_{28906DE3-A4CF-49E5-833B-9056646A4EFF}" xr6:coauthVersionLast="46" xr6:coauthVersionMax="46" xr10:uidLastSave="{00000000-0000-0000-0000-000000000000}"/>
  <bookViews>
    <workbookView xWindow="-98" yWindow="-98" windowWidth="28996" windowHeight="15796" xr2:uid="{00000000-000D-0000-FFFF-FFFF00000000}"/>
  </bookViews>
  <sheets>
    <sheet name="Page 1" sheetId="3" r:id="rId1"/>
    <sheet name="Page 2" sheetId="9" r:id="rId2"/>
    <sheet name="Page 3" sheetId="10" r:id="rId3"/>
  </sheets>
  <definedNames>
    <definedName name="\A">#REF!</definedName>
    <definedName name="\B">#REF!</definedName>
    <definedName name="b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'Page 1'!$3:$7</definedName>
    <definedName name="_xlnm.Print_Titles" localSheetId="1">'Page 2'!$3:$7</definedName>
    <definedName name="_xlnm.Print_Titles" localSheetId="2">'Page 3'!$3:$7</definedName>
  </definedNames>
  <calcPr calcId="191029"/>
</workbook>
</file>

<file path=xl/calcChain.xml><?xml version="1.0" encoding="utf-8"?>
<calcChain xmlns="http://schemas.openxmlformats.org/spreadsheetml/2006/main">
  <c r="G12" i="9" l="1"/>
  <c r="G9" i="10" l="1"/>
  <c r="I12" i="9"/>
  <c r="G9" i="9"/>
  <c r="G9" i="3"/>
  <c r="I12" i="10" l="1"/>
  <c r="I17" i="10"/>
  <c r="I11" i="10"/>
  <c r="I10" i="10"/>
  <c r="I9" i="10"/>
  <c r="G15" i="10" l="1"/>
  <c r="I15" i="10"/>
  <c r="K15" i="10" l="1"/>
  <c r="I19" i="10"/>
  <c r="G19" i="10"/>
  <c r="K19" i="10" l="1"/>
  <c r="I17" i="9"/>
  <c r="G15" i="9"/>
  <c r="I11" i="9"/>
  <c r="I10" i="9"/>
  <c r="I9" i="9"/>
  <c r="I16" i="3"/>
  <c r="G14" i="3"/>
  <c r="I9" i="3"/>
  <c r="I10" i="3"/>
  <c r="I11" i="3"/>
  <c r="I15" i="9" l="1"/>
  <c r="I19" i="9" s="1"/>
  <c r="G19" i="9"/>
  <c r="K15" i="9"/>
  <c r="G18" i="3"/>
  <c r="I14" i="3"/>
  <c r="K14" i="3" s="1"/>
  <c r="K19" i="9" l="1"/>
  <c r="I18" i="3"/>
  <c r="K18" i="3" s="1"/>
</calcChain>
</file>

<file path=xl/sharedStrings.xml><?xml version="1.0" encoding="utf-8"?>
<sst xmlns="http://schemas.openxmlformats.org/spreadsheetml/2006/main" count="73" uniqueCount="26">
  <si>
    <t>Coupon</t>
  </si>
  <si>
    <t>Rate</t>
  </si>
  <si>
    <t>Amount</t>
  </si>
  <si>
    <t>Outstanding</t>
  </si>
  <si>
    <t>Annualized</t>
  </si>
  <si>
    <t>Debt</t>
  </si>
  <si>
    <t>Service</t>
  </si>
  <si>
    <t xml:space="preserve">Embedded </t>
  </si>
  <si>
    <t>Cost of</t>
  </si>
  <si>
    <t>Source of information: Company provided data</t>
  </si>
  <si>
    <t>Date of Maturity</t>
  </si>
  <si>
    <t>Delta Natural Gas Company, Inc.</t>
  </si>
  <si>
    <t>Total Debt Outstanding</t>
  </si>
  <si>
    <t>Issue</t>
  </si>
  <si>
    <t>Delta - Tranche 2</t>
  </si>
  <si>
    <t>Peoples KY - Tranche 2</t>
  </si>
  <si>
    <t>Peoples KY - Tranche 3</t>
  </si>
  <si>
    <t>Short-Term Debt</t>
  </si>
  <si>
    <t>Total Debt</t>
  </si>
  <si>
    <t>Long-Term Debt</t>
  </si>
  <si>
    <t>Thirteen-month average for the Base Period ending August 31, 2021</t>
  </si>
  <si>
    <t>Amortization of Issuance Expenses</t>
  </si>
  <si>
    <t>Thirteen-month average estimated for December 31, 2021</t>
  </si>
  <si>
    <t>Delta - Tranche 3</t>
  </si>
  <si>
    <t>Thirteen-month average for the Test Period ending December 31, 2022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</si>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</sst>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mmmm\ d\,\ yyyy;@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0" applyFont="1" applyFill="1"/>
    <xf numFmtId="0" fontId="0" fillId="0" borderId="0" xfId="0" applyFill="1"/>
    <xf numFmtId="41" fontId="2" fillId="0" borderId="0" xfId="0" applyNumberFormat="1" applyFont="1" applyFill="1" applyAlignment="1">
      <alignment horizontal="center"/>
    </xf>
    <xf numFmtId="41" fontId="2" fillId="0" borderId="0" xfId="0" applyNumberFormat="1" applyFont="1" applyFill="1"/>
    <xf numFmtId="0" fontId="2" fillId="0" borderId="0" xfId="0" quotePrefix="1" applyFont="1" applyFill="1" applyBorder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41" fontId="0" fillId="0" borderId="0" xfId="0" applyNumberFormat="1" applyFill="1"/>
    <xf numFmtId="0" fontId="0" fillId="0" borderId="0" xfId="0" applyFill="1" applyAlignment="1">
      <alignment horizontal="center"/>
    </xf>
    <xf numFmtId="0" fontId="5" fillId="0" borderId="0" xfId="0" quotePrefix="1" applyFont="1" applyAlignment="1"/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10" fontId="0" fillId="0" borderId="0" xfId="0" applyNumberFormat="1" applyFill="1"/>
    <xf numFmtId="42" fontId="0" fillId="0" borderId="0" xfId="0" applyNumberFormat="1"/>
    <xf numFmtId="41" fontId="0" fillId="0" borderId="0" xfId="0" applyNumberFormat="1"/>
    <xf numFmtId="0" fontId="2" fillId="0" borderId="0" xfId="0" quotePrefix="1" applyFont="1" applyFill="1" applyAlignment="1">
      <alignment horizontal="left" indent="1"/>
    </xf>
    <xf numFmtId="42" fontId="0" fillId="0" borderId="2" xfId="0" applyNumberFormat="1" applyBorder="1"/>
    <xf numFmtId="0" fontId="3" fillId="0" borderId="0" xfId="0" applyFont="1" applyFill="1" applyBorder="1"/>
    <xf numFmtId="0" fontId="2" fillId="0" borderId="0" xfId="0" applyFont="1" applyFill="1" applyBorder="1"/>
    <xf numFmtId="164" fontId="0" fillId="0" borderId="0" xfId="0" quotePrefix="1" applyNumberFormat="1" applyAlignment="1">
      <alignment horizontal="left"/>
    </xf>
    <xf numFmtId="0" fontId="0" fillId="0" borderId="1" xfId="0" quotePrefix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41" fontId="2" fillId="0" borderId="0" xfId="0" applyNumberFormat="1" applyFont="1" applyFill="1" applyBorder="1"/>
    <xf numFmtId="14" fontId="2" fillId="0" borderId="0" xfId="1" quotePrefix="1" applyNumberFormat="1" applyAlignment="1">
      <alignment horizontal="left"/>
    </xf>
    <xf numFmtId="15" fontId="2" fillId="0" borderId="0" xfId="1" quotePrefix="1" applyNumberFormat="1" applyAlignment="1">
      <alignment horizontal="left"/>
    </xf>
    <xf numFmtId="0" fontId="2" fillId="0" borderId="0" xfId="1" quotePrefix="1" applyAlignment="1">
      <alignment horizontal="left"/>
    </xf>
    <xf numFmtId="41" fontId="3" fillId="0" borderId="1" xfId="0" applyNumberFormat="1" applyFont="1" applyBorder="1"/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quotePrefix="1" applyFill="1" applyAlignment="1">
      <alignment horizontal="center"/>
    </xf>
    <xf numFmtId="0" fontId="4" fillId="0" borderId="0" xfId="0" quotePrefix="1" applyFont="1" applyFill="1" applyAlignment="1">
      <alignment horizont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tabSelected="1" zoomScaleNormal="100" workbookViewId="0">
      <selection sqref="A1:L1"/>
    </sheetView>
  </sheetViews>
  <sheetFormatPr defaultColWidth="9.19921875" defaultRowHeight="12.75" x14ac:dyDescent="0.35"/>
  <cols>
    <col min="1" max="1" width="17.59765625" style="2" customWidth="1"/>
    <col min="2" max="2" width="2.6640625" style="2" customWidth="1"/>
    <col min="3" max="3" width="17.59765625" style="2" customWidth="1"/>
    <col min="4" max="4" width="2.6640625" style="2" customWidth="1"/>
    <col min="5" max="5" width="7.19921875" style="2" customWidth="1"/>
    <col min="6" max="6" width="2.6640625" style="2" customWidth="1"/>
    <col min="7" max="7" width="15" style="11" bestFit="1" customWidth="1"/>
    <col min="8" max="8" width="2.6640625" style="2" customWidth="1"/>
    <col min="9" max="9" width="12.19921875" style="11" bestFit="1" customWidth="1"/>
    <col min="10" max="10" width="2.6640625" style="2" customWidth="1"/>
    <col min="11" max="11" width="9.19921875" style="2" bestFit="1" customWidth="1"/>
    <col min="12" max="12" width="2.6640625" style="2" customWidth="1"/>
    <col min="13" max="16384" width="9.19921875" style="2"/>
  </cols>
  <sheetData>
    <row r="1" spans="1:18" ht="13.15" x14ac:dyDescent="0.4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3"/>
      <c r="N1" s="13"/>
      <c r="O1" s="13"/>
      <c r="P1" s="13"/>
      <c r="Q1" s="13"/>
      <c r="R1" s="13"/>
    </row>
    <row r="2" spans="1:18" x14ac:dyDescent="0.35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8" x14ac:dyDescent="0.35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8" x14ac:dyDescent="0.35">
      <c r="A4" s="1"/>
      <c r="B4" s="1"/>
      <c r="C4" s="1"/>
      <c r="D4" s="1"/>
      <c r="E4" s="1"/>
      <c r="F4" s="1"/>
      <c r="G4" s="3"/>
      <c r="H4" s="1"/>
      <c r="I4" s="4"/>
    </row>
    <row r="5" spans="1:18" x14ac:dyDescent="0.35">
      <c r="A5" s="1"/>
      <c r="B5" s="1"/>
      <c r="C5" s="1"/>
      <c r="D5" s="1"/>
      <c r="E5" s="1"/>
      <c r="F5" s="1"/>
      <c r="G5" s="3"/>
      <c r="H5" s="1"/>
      <c r="I5" s="3" t="s">
        <v>4</v>
      </c>
      <c r="K5" s="12" t="s">
        <v>7</v>
      </c>
    </row>
    <row r="6" spans="1:18" x14ac:dyDescent="0.35">
      <c r="A6" s="1"/>
      <c r="B6" s="1"/>
      <c r="C6" s="1"/>
      <c r="D6" s="1"/>
      <c r="E6" s="5" t="s">
        <v>0</v>
      </c>
      <c r="F6" s="1"/>
      <c r="G6" s="3" t="s">
        <v>2</v>
      </c>
      <c r="H6" s="1"/>
      <c r="I6" s="3" t="s">
        <v>5</v>
      </c>
      <c r="K6" s="12" t="s">
        <v>8</v>
      </c>
    </row>
    <row r="7" spans="1:18" ht="13.15" x14ac:dyDescent="0.4">
      <c r="A7" s="16" t="s">
        <v>13</v>
      </c>
      <c r="B7" s="6"/>
      <c r="C7" s="27" t="s">
        <v>10</v>
      </c>
      <c r="D7" s="6"/>
      <c r="E7" s="7" t="s">
        <v>1</v>
      </c>
      <c r="F7" s="6"/>
      <c r="G7" s="8" t="s">
        <v>3</v>
      </c>
      <c r="H7" s="1"/>
      <c r="I7" s="9" t="s">
        <v>6</v>
      </c>
      <c r="K7" s="17" t="s">
        <v>5</v>
      </c>
    </row>
    <row r="8" spans="1:18" ht="13.15" x14ac:dyDescent="0.4">
      <c r="A8" s="6"/>
      <c r="B8" s="6"/>
      <c r="C8" s="6"/>
      <c r="D8" s="6"/>
      <c r="E8" s="14"/>
      <c r="F8" s="6"/>
      <c r="G8" s="8"/>
      <c r="H8" s="1"/>
      <c r="I8" s="15"/>
    </row>
    <row r="9" spans="1:18" ht="13.15" x14ac:dyDescent="0.4">
      <c r="A9" s="31" t="s">
        <v>14</v>
      </c>
      <c r="B9" s="6"/>
      <c r="C9" s="26">
        <v>48201</v>
      </c>
      <c r="D9" s="6"/>
      <c r="E9" s="10">
        <v>4.2599999999999999E-2</v>
      </c>
      <c r="F9" s="6"/>
      <c r="G9" s="20">
        <f>((44500000*4)+(43000000*9))/13</f>
        <v>43461538.461538464</v>
      </c>
      <c r="H9" s="1"/>
      <c r="I9" s="18">
        <f t="shared" ref="I9:I11" si="0">E9*G9</f>
        <v>1851461.5384615385</v>
      </c>
    </row>
    <row r="10" spans="1:18" ht="13.15" x14ac:dyDescent="0.4">
      <c r="A10" s="32" t="s">
        <v>15</v>
      </c>
      <c r="B10" s="6"/>
      <c r="C10" s="26">
        <v>45279</v>
      </c>
      <c r="D10" s="6"/>
      <c r="E10" s="10">
        <v>4.1000000000000002E-2</v>
      </c>
      <c r="F10" s="6"/>
      <c r="G10" s="21">
        <v>181200</v>
      </c>
      <c r="H10" s="1"/>
      <c r="I10" s="15">
        <f t="shared" si="0"/>
        <v>7429.2000000000007</v>
      </c>
    </row>
    <row r="11" spans="1:18" ht="13.15" x14ac:dyDescent="0.4">
      <c r="A11" s="32" t="s">
        <v>16</v>
      </c>
      <c r="B11" s="6"/>
      <c r="C11" s="26">
        <v>46010</v>
      </c>
      <c r="D11" s="6"/>
      <c r="E11" s="10">
        <v>4.2500000000000003E-2</v>
      </c>
      <c r="F11" s="6"/>
      <c r="G11" s="21">
        <v>137600</v>
      </c>
      <c r="H11" s="1"/>
      <c r="I11" s="15">
        <f t="shared" si="0"/>
        <v>5848</v>
      </c>
    </row>
    <row r="12" spans="1:18" ht="13.15" x14ac:dyDescent="0.4">
      <c r="A12" s="33" t="s">
        <v>21</v>
      </c>
      <c r="B12" s="24"/>
      <c r="C12" s="26"/>
      <c r="D12" s="24"/>
      <c r="E12" s="29"/>
      <c r="F12" s="24"/>
      <c r="G12" s="34"/>
      <c r="H12" s="25"/>
      <c r="I12" s="9">
        <v>199147</v>
      </c>
    </row>
    <row r="13" spans="1:18" ht="13.15" x14ac:dyDescent="0.4">
      <c r="A13" s="6"/>
      <c r="B13" s="6"/>
      <c r="C13" s="6"/>
      <c r="D13" s="6"/>
      <c r="E13" s="14"/>
      <c r="F13" s="6"/>
      <c r="G13" s="8"/>
      <c r="H13" s="1"/>
      <c r="I13" s="15"/>
    </row>
    <row r="14" spans="1:18" ht="13.15" x14ac:dyDescent="0.4">
      <c r="A14" s="22" t="s">
        <v>19</v>
      </c>
      <c r="B14" s="6"/>
      <c r="C14" s="6"/>
      <c r="D14" s="6"/>
      <c r="E14" s="14"/>
      <c r="F14" s="6"/>
      <c r="G14" s="15">
        <f>SUM(G9:G12)</f>
        <v>43780338.461538464</v>
      </c>
      <c r="H14" s="4"/>
      <c r="I14" s="15">
        <f>SUM(I9:I12)</f>
        <v>2063885.7384615385</v>
      </c>
      <c r="K14" s="19">
        <f>I14/G14</f>
        <v>4.7141840629548494E-2</v>
      </c>
    </row>
    <row r="15" spans="1:18" ht="13.15" x14ac:dyDescent="0.4">
      <c r="A15" s="22"/>
      <c r="B15" s="6"/>
      <c r="C15" s="6"/>
      <c r="D15" s="6"/>
      <c r="E15" s="14"/>
      <c r="F15" s="6"/>
      <c r="G15" s="15"/>
      <c r="H15" s="4"/>
      <c r="I15" s="15"/>
      <c r="K15" s="19"/>
    </row>
    <row r="16" spans="1:18" ht="13.15" x14ac:dyDescent="0.4">
      <c r="A16" s="26" t="s">
        <v>17</v>
      </c>
      <c r="B16" s="6"/>
      <c r="C16" s="26"/>
      <c r="D16" s="6"/>
      <c r="E16" s="28">
        <v>0.01</v>
      </c>
      <c r="F16" s="6"/>
      <c r="G16" s="9">
        <v>15417368</v>
      </c>
      <c r="H16" s="30"/>
      <c r="I16" s="9">
        <f>E16*G16</f>
        <v>154173.68</v>
      </c>
      <c r="K16" s="19"/>
    </row>
    <row r="18" spans="1:11" ht="13.15" thickBot="1" x14ac:dyDescent="0.4">
      <c r="A18" s="22" t="s">
        <v>18</v>
      </c>
      <c r="G18" s="23">
        <f>SUM(G14:G16)</f>
        <v>59197706.461538464</v>
      </c>
      <c r="H18" s="1"/>
      <c r="I18" s="23">
        <f>SUM(I14:I16)</f>
        <v>2218059.4184615384</v>
      </c>
      <c r="K18" s="19">
        <f>I18/G18</f>
        <v>3.7468671525351091E-2</v>
      </c>
    </row>
    <row r="19" spans="1:11" ht="13.15" thickTop="1" x14ac:dyDescent="0.35"/>
    <row r="20" spans="1:11" x14ac:dyDescent="0.35">
      <c r="A20" s="2" t="s">
        <v>9</v>
      </c>
    </row>
  </sheetData>
  <mergeCells count="3">
    <mergeCell ref="A1:L1"/>
    <mergeCell ref="A2:L2"/>
    <mergeCell ref="A3:L3"/>
  </mergeCells>
  <phoneticPr fontId="0" type="noConversion"/>
  <pageMargins left="1.25" right="0" top="1.75" bottom="0.25" header="0.5" footer="0.5"/>
  <pageSetup scale="97" orientation="portrait" r:id="rId1"/>
  <headerFooter alignWithMargins="0">
    <oddHeader>&amp;RAttachment PRM-6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81C1B-5AF8-4A8C-8331-A9AE48F27508}">
  <sheetPr>
    <pageSetUpPr fitToPage="1"/>
  </sheetPr>
  <dimension ref="A1:L21"/>
  <sheetViews>
    <sheetView zoomScaleNormal="100" workbookViewId="0">
      <selection sqref="A1:L1"/>
    </sheetView>
  </sheetViews>
  <sheetFormatPr defaultColWidth="9.19921875" defaultRowHeight="12.75" x14ac:dyDescent="0.35"/>
  <cols>
    <col min="1" max="1" width="17.59765625" style="2" customWidth="1"/>
    <col min="2" max="2" width="2.6640625" style="2" customWidth="1"/>
    <col min="3" max="3" width="17.59765625" style="2" customWidth="1"/>
    <col min="4" max="4" width="2.6640625" style="2" customWidth="1"/>
    <col min="5" max="5" width="7.19921875" style="2" customWidth="1"/>
    <col min="6" max="6" width="2.6640625" style="2" customWidth="1"/>
    <col min="7" max="7" width="15" style="11" bestFit="1" customWidth="1"/>
    <col min="8" max="8" width="2.6640625" style="2" customWidth="1"/>
    <col min="9" max="9" width="12.19921875" style="11" bestFit="1" customWidth="1"/>
    <col min="10" max="10" width="2.6640625" style="2" customWidth="1"/>
    <col min="11" max="11" width="9.19921875" style="2" bestFit="1" customWidth="1"/>
    <col min="12" max="12" width="2.6640625" style="2" customWidth="1"/>
    <col min="13" max="16384" width="9.19921875" style="2"/>
  </cols>
  <sheetData>
    <row r="1" spans="1:12" ht="13.15" x14ac:dyDescent="0.4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35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x14ac:dyDescent="0.35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x14ac:dyDescent="0.35">
      <c r="A4" s="1"/>
      <c r="B4" s="1"/>
      <c r="C4" s="1"/>
      <c r="D4" s="1"/>
      <c r="E4" s="1"/>
      <c r="F4" s="1"/>
      <c r="G4" s="3"/>
      <c r="H4" s="1"/>
      <c r="I4" s="4"/>
    </row>
    <row r="5" spans="1:12" x14ac:dyDescent="0.35">
      <c r="A5" s="1"/>
      <c r="B5" s="1"/>
      <c r="C5" s="1"/>
      <c r="D5" s="1"/>
      <c r="E5" s="1"/>
      <c r="F5" s="1"/>
      <c r="G5" s="3"/>
      <c r="H5" s="1"/>
      <c r="I5" s="3" t="s">
        <v>4</v>
      </c>
      <c r="K5" s="12" t="s">
        <v>7</v>
      </c>
    </row>
    <row r="6" spans="1:12" x14ac:dyDescent="0.35">
      <c r="A6" s="1"/>
      <c r="B6" s="1"/>
      <c r="C6" s="1"/>
      <c r="D6" s="1"/>
      <c r="E6" s="5" t="s">
        <v>0</v>
      </c>
      <c r="F6" s="1"/>
      <c r="G6" s="3" t="s">
        <v>2</v>
      </c>
      <c r="H6" s="1"/>
      <c r="I6" s="3" t="s">
        <v>5</v>
      </c>
      <c r="K6" s="12" t="s">
        <v>8</v>
      </c>
    </row>
    <row r="7" spans="1:12" ht="13.15" x14ac:dyDescent="0.4">
      <c r="A7" s="16" t="s">
        <v>13</v>
      </c>
      <c r="B7" s="6"/>
      <c r="C7" s="27" t="s">
        <v>10</v>
      </c>
      <c r="D7" s="6"/>
      <c r="E7" s="7" t="s">
        <v>1</v>
      </c>
      <c r="F7" s="6"/>
      <c r="G7" s="8" t="s">
        <v>3</v>
      </c>
      <c r="H7" s="1"/>
      <c r="I7" s="9" t="s">
        <v>6</v>
      </c>
      <c r="K7" s="17" t="s">
        <v>5</v>
      </c>
    </row>
    <row r="8" spans="1:12" ht="13.15" x14ac:dyDescent="0.4">
      <c r="A8" s="6"/>
      <c r="B8" s="6"/>
      <c r="C8" s="6"/>
      <c r="D8" s="6"/>
      <c r="E8" s="14"/>
      <c r="F8" s="6"/>
      <c r="G8" s="8"/>
      <c r="H8" s="1"/>
      <c r="I8" s="15"/>
    </row>
    <row r="9" spans="1:12" ht="13.15" x14ac:dyDescent="0.4">
      <c r="A9" s="31" t="s">
        <v>14</v>
      </c>
      <c r="B9" s="6"/>
      <c r="C9" s="26">
        <v>48201</v>
      </c>
      <c r="D9" s="6"/>
      <c r="E9" s="10">
        <v>4.2599999999999999E-2</v>
      </c>
      <c r="F9" s="6"/>
      <c r="G9" s="20">
        <f>((43000000*12)+(41500000*1))/13</f>
        <v>42884615.384615384</v>
      </c>
      <c r="H9" s="1"/>
      <c r="I9" s="18">
        <f t="shared" ref="I9:I12" si="0">E9*G9</f>
        <v>1826884.6153846153</v>
      </c>
    </row>
    <row r="10" spans="1:12" ht="13.15" x14ac:dyDescent="0.4">
      <c r="A10" s="32" t="s">
        <v>15</v>
      </c>
      <c r="B10" s="6"/>
      <c r="C10" s="26">
        <v>45279</v>
      </c>
      <c r="D10" s="6"/>
      <c r="E10" s="10">
        <v>4.1000000000000002E-2</v>
      </c>
      <c r="F10" s="6"/>
      <c r="G10" s="21">
        <v>181200</v>
      </c>
      <c r="H10" s="1"/>
      <c r="I10" s="15">
        <f t="shared" si="0"/>
        <v>7429.2000000000007</v>
      </c>
    </row>
    <row r="11" spans="1:12" ht="13.15" x14ac:dyDescent="0.4">
      <c r="A11" s="32" t="s">
        <v>16</v>
      </c>
      <c r="B11" s="6"/>
      <c r="C11" s="26">
        <v>46010</v>
      </c>
      <c r="D11" s="6"/>
      <c r="E11" s="10">
        <v>4.2500000000000003E-2</v>
      </c>
      <c r="F11" s="6"/>
      <c r="G11" s="21">
        <v>137600</v>
      </c>
      <c r="H11" s="1"/>
      <c r="I11" s="15">
        <f t="shared" si="0"/>
        <v>5848</v>
      </c>
    </row>
    <row r="12" spans="1:12" ht="13.15" x14ac:dyDescent="0.4">
      <c r="A12" s="32" t="s">
        <v>23</v>
      </c>
      <c r="B12" s="6"/>
      <c r="C12" s="26" t="s">
        <v>25</v>
      </c>
      <c r="D12" s="6"/>
      <c r="E12" s="10">
        <v>3.1E-2</v>
      </c>
      <c r="F12" s="6"/>
      <c r="G12" s="21">
        <f>(25314475*2)/13</f>
        <v>3894534.6153846155</v>
      </c>
      <c r="H12" s="1"/>
      <c r="I12" s="15">
        <f t="shared" si="0"/>
        <v>120730.57307692307</v>
      </c>
    </row>
    <row r="13" spans="1:12" ht="13.15" x14ac:dyDescent="0.4">
      <c r="A13" s="33" t="s">
        <v>21</v>
      </c>
      <c r="B13" s="24"/>
      <c r="C13" s="26"/>
      <c r="D13" s="24"/>
      <c r="E13" s="29"/>
      <c r="F13" s="24"/>
      <c r="G13" s="34"/>
      <c r="H13" s="25"/>
      <c r="I13" s="9">
        <v>196880</v>
      </c>
    </row>
    <row r="14" spans="1:12" ht="13.15" x14ac:dyDescent="0.4">
      <c r="A14" s="6"/>
      <c r="B14" s="6"/>
      <c r="C14" s="6"/>
      <c r="D14" s="6"/>
      <c r="E14" s="14"/>
      <c r="F14" s="6"/>
      <c r="G14" s="8"/>
      <c r="H14" s="1"/>
      <c r="I14" s="15"/>
    </row>
    <row r="15" spans="1:12" ht="13.15" x14ac:dyDescent="0.4">
      <c r="A15" s="22" t="s">
        <v>19</v>
      </c>
      <c r="B15" s="6"/>
      <c r="C15" s="6"/>
      <c r="D15" s="6"/>
      <c r="E15" s="14"/>
      <c r="F15" s="6"/>
      <c r="G15" s="15">
        <f>SUM(G9:G13)</f>
        <v>47097950</v>
      </c>
      <c r="H15" s="4"/>
      <c r="I15" s="15">
        <f>SUM(I9:I13)</f>
        <v>2157772.3884615386</v>
      </c>
      <c r="K15" s="19">
        <f>I15/G15</f>
        <v>4.581457130218064E-2</v>
      </c>
    </row>
    <row r="16" spans="1:12" ht="13.15" x14ac:dyDescent="0.4">
      <c r="A16" s="22"/>
      <c r="B16" s="6"/>
      <c r="C16" s="6"/>
      <c r="D16" s="6"/>
      <c r="E16" s="14"/>
      <c r="F16" s="6"/>
      <c r="G16" s="15"/>
      <c r="H16" s="4"/>
      <c r="I16" s="15"/>
      <c r="K16" s="19"/>
    </row>
    <row r="17" spans="1:11" ht="13.15" x14ac:dyDescent="0.4">
      <c r="A17" s="26" t="s">
        <v>17</v>
      </c>
      <c r="B17" s="6"/>
      <c r="C17" s="26"/>
      <c r="D17" s="6"/>
      <c r="E17" s="28">
        <v>0.01</v>
      </c>
      <c r="F17" s="6"/>
      <c r="G17" s="9">
        <v>16852347</v>
      </c>
      <c r="H17" s="30"/>
      <c r="I17" s="9">
        <f>E17*G17</f>
        <v>168523.47</v>
      </c>
      <c r="K17" s="19"/>
    </row>
    <row r="19" spans="1:11" ht="13.15" thickBot="1" x14ac:dyDescent="0.4">
      <c r="A19" s="22" t="s">
        <v>18</v>
      </c>
      <c r="G19" s="23">
        <f>SUM(G15:G17)</f>
        <v>63950297</v>
      </c>
      <c r="H19" s="1"/>
      <c r="I19" s="23">
        <f>SUM(I15:I17)</f>
        <v>2326295.8584615388</v>
      </c>
      <c r="K19" s="19">
        <f>I19/G19</f>
        <v>3.637662321508122E-2</v>
      </c>
    </row>
    <row r="20" spans="1:11" ht="13.15" thickTop="1" x14ac:dyDescent="0.35"/>
    <row r="21" spans="1:11" x14ac:dyDescent="0.35">
      <c r="A21" s="2" t="s">
        <v>9</v>
      </c>
    </row>
  </sheetData>
  <mergeCells count="3">
    <mergeCell ref="A1:L1"/>
    <mergeCell ref="A2:L2"/>
    <mergeCell ref="A3:L3"/>
  </mergeCells>
  <pageMargins left="1.25" right="0" top="1.75" bottom="0.25" header="0.5" footer="0.5"/>
  <pageSetup scale="81" orientation="portrait" r:id="rId1"/>
  <headerFooter alignWithMargins="0">
    <oddHeader>&amp;RAttachment PRM-6
Page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4CE72-031F-46B5-8397-16BEE133E0AD}">
  <sheetPr>
    <pageSetUpPr fitToPage="1"/>
  </sheetPr>
  <dimension ref="A1:L21"/>
  <sheetViews>
    <sheetView zoomScaleNormal="100" workbookViewId="0">
      <selection sqref="A1:L1"/>
    </sheetView>
  </sheetViews>
  <sheetFormatPr defaultColWidth="9.19921875" defaultRowHeight="12.75" x14ac:dyDescent="0.35"/>
  <cols>
    <col min="1" max="1" width="17.59765625" style="2" customWidth="1"/>
    <col min="2" max="2" width="2.6640625" style="2" customWidth="1"/>
    <col min="3" max="3" width="17.59765625" style="2" customWidth="1"/>
    <col min="4" max="4" width="2.6640625" style="2" customWidth="1"/>
    <col min="5" max="5" width="7.19921875" style="2" customWidth="1"/>
    <col min="6" max="6" width="2.6640625" style="2" customWidth="1"/>
    <col min="7" max="7" width="15" style="11" bestFit="1" customWidth="1"/>
    <col min="8" max="8" width="2.6640625" style="2" customWidth="1"/>
    <col min="9" max="9" width="12.19921875" style="11" bestFit="1" customWidth="1"/>
    <col min="10" max="10" width="2.6640625" style="2" customWidth="1"/>
    <col min="11" max="11" width="9.19921875" style="2" bestFit="1" customWidth="1"/>
    <col min="12" max="12" width="2.6640625" style="2" customWidth="1"/>
    <col min="13" max="16384" width="9.19921875" style="2"/>
  </cols>
  <sheetData>
    <row r="1" spans="1:12" ht="13.15" x14ac:dyDescent="0.4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35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x14ac:dyDescent="0.35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x14ac:dyDescent="0.35">
      <c r="A4" s="1"/>
      <c r="B4" s="1"/>
      <c r="C4" s="1"/>
      <c r="D4" s="1"/>
      <c r="E4" s="1"/>
      <c r="F4" s="1"/>
      <c r="G4" s="3"/>
      <c r="H4" s="1"/>
      <c r="I4" s="4"/>
    </row>
    <row r="5" spans="1:12" x14ac:dyDescent="0.35">
      <c r="A5" s="1"/>
      <c r="B5" s="1"/>
      <c r="C5" s="1"/>
      <c r="D5" s="1"/>
      <c r="E5" s="1"/>
      <c r="F5" s="1"/>
      <c r="G5" s="3"/>
      <c r="H5" s="1"/>
      <c r="I5" s="3" t="s">
        <v>4</v>
      </c>
      <c r="K5" s="12" t="s">
        <v>7</v>
      </c>
    </row>
    <row r="6" spans="1:12" x14ac:dyDescent="0.35">
      <c r="A6" s="1"/>
      <c r="B6" s="1"/>
      <c r="C6" s="1"/>
      <c r="D6" s="1"/>
      <c r="E6" s="5" t="s">
        <v>0</v>
      </c>
      <c r="F6" s="1"/>
      <c r="G6" s="3" t="s">
        <v>2</v>
      </c>
      <c r="H6" s="1"/>
      <c r="I6" s="3" t="s">
        <v>5</v>
      </c>
      <c r="K6" s="12" t="s">
        <v>8</v>
      </c>
    </row>
    <row r="7" spans="1:12" ht="13.15" x14ac:dyDescent="0.4">
      <c r="A7" s="16" t="s">
        <v>13</v>
      </c>
      <c r="B7" s="6"/>
      <c r="C7" s="27" t="s">
        <v>10</v>
      </c>
      <c r="D7" s="6"/>
      <c r="E7" s="7" t="s">
        <v>1</v>
      </c>
      <c r="F7" s="6"/>
      <c r="G7" s="8" t="s">
        <v>3</v>
      </c>
      <c r="H7" s="1"/>
      <c r="I7" s="9" t="s">
        <v>6</v>
      </c>
      <c r="K7" s="17" t="s">
        <v>5</v>
      </c>
    </row>
    <row r="8" spans="1:12" ht="13.15" x14ac:dyDescent="0.4">
      <c r="A8" s="6"/>
      <c r="B8" s="6"/>
      <c r="C8" s="6"/>
      <c r="D8" s="6"/>
      <c r="E8" s="14"/>
      <c r="F8" s="6"/>
      <c r="G8" s="8"/>
      <c r="H8" s="1"/>
      <c r="I8" s="15"/>
    </row>
    <row r="9" spans="1:12" ht="13.15" x14ac:dyDescent="0.4">
      <c r="A9" s="31" t="s">
        <v>14</v>
      </c>
      <c r="B9" s="6"/>
      <c r="C9" s="26">
        <v>48201</v>
      </c>
      <c r="D9" s="6"/>
      <c r="E9" s="10">
        <v>4.2599999999999999E-2</v>
      </c>
      <c r="F9" s="6"/>
      <c r="G9" s="20">
        <f>((41500000*12)+(40000000*1))/13</f>
        <v>41384615.384615384</v>
      </c>
      <c r="H9" s="1"/>
      <c r="I9" s="18">
        <f t="shared" ref="I9:I11" si="0">E9*G9</f>
        <v>1762984.6153846153</v>
      </c>
    </row>
    <row r="10" spans="1:12" ht="13.15" x14ac:dyDescent="0.4">
      <c r="A10" s="32" t="s">
        <v>15</v>
      </c>
      <c r="B10" s="6"/>
      <c r="C10" s="26">
        <v>45279</v>
      </c>
      <c r="D10" s="6"/>
      <c r="E10" s="10">
        <v>4.1000000000000002E-2</v>
      </c>
      <c r="F10" s="6"/>
      <c r="G10" s="21">
        <v>181200</v>
      </c>
      <c r="H10" s="1"/>
      <c r="I10" s="15">
        <f t="shared" si="0"/>
        <v>7429.2000000000007</v>
      </c>
    </row>
    <row r="11" spans="1:12" ht="13.15" x14ac:dyDescent="0.4">
      <c r="A11" s="32" t="s">
        <v>16</v>
      </c>
      <c r="B11" s="6"/>
      <c r="C11" s="26">
        <v>46010</v>
      </c>
      <c r="D11" s="6"/>
      <c r="E11" s="10">
        <v>4.2500000000000003E-2</v>
      </c>
      <c r="F11" s="6"/>
      <c r="G11" s="21">
        <v>137600</v>
      </c>
      <c r="H11" s="1"/>
      <c r="I11" s="15">
        <f t="shared" si="0"/>
        <v>5848</v>
      </c>
    </row>
    <row r="12" spans="1:12" ht="13.15" x14ac:dyDescent="0.4">
      <c r="A12" s="31" t="s">
        <v>23</v>
      </c>
      <c r="B12" s="6"/>
      <c r="C12" s="26" t="s">
        <v>25</v>
      </c>
      <c r="D12" s="6"/>
      <c r="E12" s="10">
        <v>3.1E-2</v>
      </c>
      <c r="F12" s="6"/>
      <c r="G12" s="21">
        <v>25314475</v>
      </c>
      <c r="H12" s="1"/>
      <c r="I12" s="15">
        <f t="shared" ref="I12" si="1">E12*G12</f>
        <v>784748.72499999998</v>
      </c>
    </row>
    <row r="13" spans="1:12" ht="13.15" x14ac:dyDescent="0.4">
      <c r="A13" s="33" t="s">
        <v>21</v>
      </c>
      <c r="B13" s="24"/>
      <c r="C13" s="26"/>
      <c r="D13" s="24"/>
      <c r="E13" s="29"/>
      <c r="F13" s="24"/>
      <c r="G13" s="34"/>
      <c r="H13" s="25"/>
      <c r="I13" s="9">
        <v>190080</v>
      </c>
    </row>
    <row r="14" spans="1:12" ht="13.15" x14ac:dyDescent="0.4">
      <c r="A14" s="6"/>
      <c r="B14" s="6"/>
      <c r="C14" s="6"/>
      <c r="D14" s="6"/>
      <c r="E14" s="14"/>
      <c r="F14" s="6"/>
      <c r="G14" s="8"/>
      <c r="H14" s="1"/>
      <c r="I14" s="15"/>
    </row>
    <row r="15" spans="1:12" ht="13.15" x14ac:dyDescent="0.4">
      <c r="A15" s="22" t="s">
        <v>19</v>
      </c>
      <c r="B15" s="6"/>
      <c r="C15" s="6"/>
      <c r="D15" s="6"/>
      <c r="E15" s="14"/>
      <c r="F15" s="6"/>
      <c r="G15" s="15">
        <f>SUM(G9:G13)</f>
        <v>67017890.384615384</v>
      </c>
      <c r="H15" s="4"/>
      <c r="I15" s="15">
        <f>SUM(I9:I13)</f>
        <v>2751090.5403846153</v>
      </c>
      <c r="K15" s="19">
        <f>I15/G15</f>
        <v>4.1050091618762073E-2</v>
      </c>
    </row>
    <row r="16" spans="1:12" ht="13.15" x14ac:dyDescent="0.4">
      <c r="A16" s="22"/>
      <c r="B16" s="6"/>
      <c r="C16" s="6"/>
      <c r="D16" s="6"/>
      <c r="E16" s="14"/>
      <c r="F16" s="6"/>
      <c r="G16" s="15"/>
      <c r="H16" s="4"/>
      <c r="I16" s="15"/>
      <c r="K16" s="19"/>
    </row>
    <row r="17" spans="1:11" ht="13.15" x14ac:dyDescent="0.4">
      <c r="A17" s="26" t="s">
        <v>17</v>
      </c>
      <c r="B17" s="6"/>
      <c r="C17" s="26"/>
      <c r="D17" s="6"/>
      <c r="E17" s="28">
        <v>0.01</v>
      </c>
      <c r="F17" s="6"/>
      <c r="G17" s="9">
        <v>0</v>
      </c>
      <c r="H17" s="30"/>
      <c r="I17" s="9">
        <f>E17*G17</f>
        <v>0</v>
      </c>
      <c r="K17" s="19"/>
    </row>
    <row r="19" spans="1:11" ht="13.15" thickBot="1" x14ac:dyDescent="0.4">
      <c r="A19" s="22" t="s">
        <v>18</v>
      </c>
      <c r="G19" s="23">
        <f>SUM(G15:G17)</f>
        <v>67017890.384615384</v>
      </c>
      <c r="H19" s="1"/>
      <c r="I19" s="23">
        <f>SUM(I15:I17)</f>
        <v>2751090.5403846153</v>
      </c>
      <c r="K19" s="19">
        <f>I19/G19</f>
        <v>4.1050091618762073E-2</v>
      </c>
    </row>
    <row r="20" spans="1:11" ht="13.15" thickTop="1" x14ac:dyDescent="0.35"/>
    <row r="21" spans="1:11" x14ac:dyDescent="0.35">
      <c r="A21" s="2" t="s">
        <v>9</v>
      </c>
    </row>
  </sheetData>
  <mergeCells count="3">
    <mergeCell ref="A1:L1"/>
    <mergeCell ref="A2:L2"/>
    <mergeCell ref="A3:L3"/>
  </mergeCells>
  <pageMargins left="1.25" right="0" top="1.75" bottom="0.25" header="0.5" footer="0.5"/>
  <pageSetup scale="81" orientation="portrait" r:id="rId1"/>
  <headerFooter alignWithMargins="0">
    <oddHeader>&amp;RAttachment PRM-6
Page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1'!Print_Titles</vt:lpstr>
      <vt:lpstr>'Page 2'!Print_Titles</vt:lpstr>
      <vt:lpstr>'Page 3'!Print_Titles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Paul</cp:lastModifiedBy>
  <cp:lastPrinted>2012-08-30T21:13:35Z</cp:lastPrinted>
  <dcterms:created xsi:type="dcterms:W3CDTF">2003-10-08T06:18:18Z</dcterms:created>
  <dcterms:modified xsi:type="dcterms:W3CDTF">2021-05-24T15:53:19Z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{6EDB73FB-E0A1-4B1B-90EF-5ED97A103497}</vt:lpwstr>
  </property>
</Properties>
</file>