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ul\Documents\2109\Workpapers 2109\"/>
    </mc:Choice>
  </mc:AlternateContent>
  <xr:revisionPtr revIDLastSave="0" documentId="13_ncr:1_{0AE13BE9-7FDE-40A9-B8C8-0DA349E72E85}" xr6:coauthVersionLast="47" xr6:coauthVersionMax="47" xr10:uidLastSave="{00000000-0000-0000-0000-000000000000}"/>
  <bookViews>
    <workbookView xWindow="-98" yWindow="-98" windowWidth="28996" windowHeight="15796" tabRatio="955" xr2:uid="{00000000-000D-0000-FFFF-FFFF00000000}"/>
  </bookViews>
  <sheets>
    <sheet name="Page 1" sheetId="4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'Page 1'!$A$1:$O$42</definedName>
  </definedNames>
  <calcPr calcId="191029"/>
</workbook>
</file>

<file path=xl/calcChain.xml><?xml version="1.0" encoding="utf-8"?>
<calcChain xmlns="http://schemas.openxmlformats.org/spreadsheetml/2006/main">
  <c r="D40" i="4" l="1"/>
  <c r="D50" i="4"/>
  <c r="H47" i="4"/>
  <c r="F47" i="4"/>
  <c r="F36" i="4" s="1"/>
  <c r="D47" i="4"/>
  <c r="J40" i="4"/>
  <c r="H40" i="4"/>
  <c r="L40" i="4"/>
  <c r="F40" i="4"/>
  <c r="F37" i="4"/>
  <c r="F38" i="4"/>
  <c r="D37" i="4"/>
  <c r="D31" i="4" l="1"/>
  <c r="D36" i="4"/>
  <c r="F35" i="4"/>
  <c r="D68" i="4"/>
  <c r="D8" i="4" s="1"/>
  <c r="F8" i="4"/>
  <c r="F14" i="4" s="1"/>
  <c r="H8" i="4"/>
  <c r="H14" i="4" s="1"/>
  <c r="L8" i="4"/>
  <c r="L14" i="4" s="1"/>
  <c r="L31" i="4"/>
  <c r="L36" i="4"/>
  <c r="F39" i="4"/>
  <c r="A1" i="4"/>
  <c r="L22" i="4"/>
  <c r="D22" i="4"/>
  <c r="F22" i="4"/>
  <c r="H22" i="4"/>
  <c r="J22" i="4"/>
  <c r="J39" i="4"/>
  <c r="L39" i="4"/>
  <c r="H38" i="4"/>
  <c r="J38" i="4"/>
  <c r="L38" i="4"/>
  <c r="H37" i="4"/>
  <c r="J37" i="4"/>
  <c r="L37" i="4"/>
  <c r="J36" i="4"/>
  <c r="D35" i="4"/>
  <c r="H35" i="4"/>
  <c r="J35" i="4"/>
  <c r="L35" i="4"/>
  <c r="D32" i="4"/>
  <c r="H32" i="4"/>
  <c r="J32" i="4"/>
  <c r="F31" i="4"/>
  <c r="J31" i="4"/>
  <c r="F28" i="4"/>
  <c r="L28" i="4"/>
  <c r="J27" i="4"/>
  <c r="L27" i="4"/>
  <c r="J24" i="4"/>
  <c r="L24" i="4"/>
  <c r="D9" i="4"/>
  <c r="F9" i="4"/>
  <c r="H9" i="4"/>
  <c r="J8" i="4"/>
  <c r="J9" i="4"/>
  <c r="L9" i="4"/>
  <c r="L5" i="4"/>
  <c r="J5" i="4"/>
  <c r="H5" i="4"/>
  <c r="F5" i="4"/>
  <c r="D5" i="4"/>
  <c r="D10" i="4" l="1"/>
  <c r="D14" i="4"/>
  <c r="D15" i="4"/>
  <c r="D28" i="4"/>
  <c r="D39" i="4"/>
  <c r="D27" i="4"/>
  <c r="D24" i="4"/>
  <c r="N22" i="4"/>
  <c r="F32" i="4"/>
  <c r="F27" i="4"/>
  <c r="F24" i="4"/>
  <c r="H28" i="4"/>
  <c r="H39" i="4"/>
  <c r="H27" i="4"/>
  <c r="H31" i="4"/>
  <c r="N31" i="4" s="1"/>
  <c r="H36" i="4"/>
  <c r="N36" i="4" s="1"/>
  <c r="H24" i="4"/>
  <c r="J10" i="4"/>
  <c r="J18" i="4" s="1"/>
  <c r="J28" i="4"/>
  <c r="L32" i="4"/>
  <c r="N40" i="4"/>
  <c r="H10" i="4"/>
  <c r="F10" i="4"/>
  <c r="F19" i="4" s="1"/>
  <c r="L15" i="4"/>
  <c r="J15" i="4"/>
  <c r="J14" i="4"/>
  <c r="H15" i="4"/>
  <c r="F15" i="4"/>
  <c r="N35" i="4"/>
  <c r="J19" i="4"/>
  <c r="D38" i="4"/>
  <c r="N38" i="4" s="1"/>
  <c r="L10" i="4"/>
  <c r="N37" i="4"/>
  <c r="N39" i="4" l="1"/>
  <c r="J16" i="4"/>
  <c r="L16" i="4"/>
  <c r="N27" i="4"/>
  <c r="N24" i="4"/>
  <c r="N28" i="4"/>
  <c r="N14" i="4"/>
  <c r="N32" i="4"/>
  <c r="D18" i="4"/>
  <c r="D19" i="4"/>
  <c r="H19" i="4"/>
  <c r="D16" i="4"/>
  <c r="N15" i="4"/>
  <c r="F16" i="4"/>
  <c r="H16" i="4"/>
  <c r="H18" i="4"/>
  <c r="F18" i="4"/>
  <c r="F20" i="4" s="1"/>
  <c r="J20" i="4"/>
  <c r="L18" i="4"/>
  <c r="L19" i="4"/>
  <c r="H20" i="4" l="1"/>
  <c r="D20" i="4"/>
  <c r="N19" i="4"/>
  <c r="N18" i="4"/>
  <c r="N16" i="4"/>
  <c r="L20" i="4"/>
  <c r="N20" i="4" l="1"/>
</calcChain>
</file>

<file path=xl/sharedStrings.xml><?xml version="1.0" encoding="utf-8"?>
<sst xmlns="http://schemas.openxmlformats.org/spreadsheetml/2006/main" count="146" uniqueCount="79">
  <si>
    <t>Capitalization and Financial Statistics</t>
  </si>
  <si>
    <t>Amount of Capital Employed</t>
  </si>
  <si>
    <t>Capital Structure Ratios</t>
  </si>
  <si>
    <t>x</t>
  </si>
  <si>
    <t>See Page 2 for Notes.</t>
  </si>
  <si>
    <t>Short-Term Debt</t>
  </si>
  <si>
    <t>Permanent Capital</t>
  </si>
  <si>
    <t>Total Capital</t>
  </si>
  <si>
    <t>Based on Total Capital:</t>
  </si>
  <si>
    <t>Rate of Return on Book Common Equity</t>
  </si>
  <si>
    <t>Pre-tax: All Interest Charges</t>
  </si>
  <si>
    <t>Quality of Earnings &amp; Cash Flow</t>
  </si>
  <si>
    <t>AFC/Income Avail. for Common Equity</t>
  </si>
  <si>
    <t>Effective Income Tax Rate</t>
  </si>
  <si>
    <t>(Millions of Dollars)</t>
  </si>
  <si>
    <t>Average</t>
  </si>
  <si>
    <t>Post-tax: All Interest Charges</t>
  </si>
  <si>
    <t>I/S - Operating Revs-Total (MM$)</t>
  </si>
  <si>
    <t>I/S - Operating Inc Taxes-Total (MM$)</t>
  </si>
  <si>
    <t>I/S - Operating Exps-Total (MM$)</t>
  </si>
  <si>
    <t>I/S - Nonoperating Inc Taxes-Net (MM$)</t>
  </si>
  <si>
    <t>I/S - Gross Inc (Inc Bef Int) (MM$)</t>
  </si>
  <si>
    <t>I/S - Interest Charges-Total (MM$)</t>
  </si>
  <si>
    <t>I/S - Allow for Funds Used During Const-Total (MM$)</t>
  </si>
  <si>
    <t>I/S - Subsidiary Preferred Dividends (MM$)</t>
  </si>
  <si>
    <t>I/S - Pref. Dividend Requirements (MM$)</t>
  </si>
  <si>
    <t>I/S - Preference Div. Requirements (MM$)</t>
  </si>
  <si>
    <t>I/S - Available for Common After Adj. for Common SE (MM$)</t>
  </si>
  <si>
    <t>I/S - Earnings/Share (Primary) Excl. Extra. Items ($&amp;¢)</t>
  </si>
  <si>
    <t>B/S - Common Equity-Total (MM$)</t>
  </si>
  <si>
    <t>B/S - Subsidiary Preferred Stock at Carrying Value (MM$)</t>
  </si>
  <si>
    <t>B/S - Premium on Subsidiary Preferred Stock (MM$)</t>
  </si>
  <si>
    <t>B/S - Preferred Stock at Carrying Value (MM$)</t>
  </si>
  <si>
    <t>B/S - Premium on Preferred Stock (MM$)</t>
  </si>
  <si>
    <t>B/S - Preference Stock at Carrying Value (MM$)</t>
  </si>
  <si>
    <t>B/S - Premium on Preference Stock (MM$)</t>
  </si>
  <si>
    <t>B/S - Minority Interest (MM$)</t>
  </si>
  <si>
    <t>B/S - Long-Term Debt (Total) (MM$)</t>
  </si>
  <si>
    <t>B/S - Treasury Stock-Dollar Amount-Preferred (MM$)</t>
  </si>
  <si>
    <t>B/S - Capitalization (MM$)</t>
  </si>
  <si>
    <t>B/S - Debt (Long-Term Due Within One Year) (MM$)</t>
  </si>
  <si>
    <t>B/S - Short-Term Debt (Total) (MM$)</t>
  </si>
  <si>
    <t>B/S - Pref/Preference Stock Sinking Fund Requirement (MM$)</t>
  </si>
  <si>
    <t>C/F - Net Inc Bef Extra Items &amp; After MI (MM$)</t>
  </si>
  <si>
    <t>C/F - Depr. and Depl. (MM$)</t>
  </si>
  <si>
    <t>C/F - Amortization (MM$)</t>
  </si>
  <si>
    <t>C/F - Def. Inc Taxes-Net (MM$)</t>
  </si>
  <si>
    <t>C/F - Invest. Tax Credit-Net (MM$)</t>
  </si>
  <si>
    <t>C/F - Allow for Funds Used During Constr. (MM$)</t>
  </si>
  <si>
    <t>C/F - Util Plant-Gross Additions (MM$)</t>
  </si>
  <si>
    <t>C/F - Cash Div on Common Stock (MM$)</t>
  </si>
  <si>
    <t>C/F - Cash Div on Pref/Preference Stock (MM$)</t>
  </si>
  <si>
    <t>C/F - Interest Paid-Net (MM$)</t>
  </si>
  <si>
    <t>C/F - Inc Taxes Paid (MM$)</t>
  </si>
  <si>
    <t>Common Dividends (MM$)</t>
  </si>
  <si>
    <t>Common Div. Paid per Share by Ex-Date ($&amp;¢)</t>
  </si>
  <si>
    <t>Common Dividends Paid/Share by Payable Date ($&amp;¢)</t>
  </si>
  <si>
    <t>Price-High ($&amp;¢)</t>
  </si>
  <si>
    <t>Price-Low ($&amp;¢)</t>
  </si>
  <si>
    <t>Price-Close ($&amp;¢)</t>
  </si>
  <si>
    <t>Common Shares Outstanding (MM)</t>
  </si>
  <si>
    <t>Adjustment Factor (Cumulative) by Ex-Date (RATIO)</t>
  </si>
  <si>
    <t>Adjustment Factor (Cumulative)-Payable Date (Ratio)</t>
  </si>
  <si>
    <t>C/F - Other Internal Sources-Net (MM$)</t>
  </si>
  <si>
    <t>Based on Permanent Capital:</t>
  </si>
  <si>
    <t>NA</t>
  </si>
  <si>
    <t>Other Comprehensive Income</t>
  </si>
  <si>
    <t>Long-Term Debt</t>
  </si>
  <si>
    <r>
      <t xml:space="preserve">Common Equity </t>
    </r>
    <r>
      <rPr>
        <vertAlign val="superscript"/>
        <sz val="12"/>
        <rFont val="Arial"/>
        <family val="2"/>
      </rPr>
      <t>(1)</t>
    </r>
  </si>
  <si>
    <t>Total Debt incl. Short Term</t>
  </si>
  <si>
    <r>
      <t xml:space="preserve">Operating Ratio </t>
    </r>
    <r>
      <rPr>
        <vertAlign val="superscript"/>
        <sz val="12"/>
        <rFont val="Arial"/>
        <family val="2"/>
      </rPr>
      <t>(2)</t>
    </r>
  </si>
  <si>
    <r>
      <t xml:space="preserve">Coverage incl. AFUDC </t>
    </r>
    <r>
      <rPr>
        <vertAlign val="superscript"/>
        <sz val="12"/>
        <rFont val="Arial"/>
        <family val="2"/>
      </rPr>
      <t>(3)</t>
    </r>
  </si>
  <si>
    <r>
      <t xml:space="preserve">Coverage excl. AFUDC </t>
    </r>
    <r>
      <rPr>
        <vertAlign val="superscript"/>
        <sz val="12"/>
        <rFont val="Arial"/>
        <family val="2"/>
      </rPr>
      <t>(3)</t>
    </r>
  </si>
  <si>
    <r>
      <t xml:space="preserve">Internal Cash Generation/Construction </t>
    </r>
    <r>
      <rPr>
        <vertAlign val="superscript"/>
        <sz val="12"/>
        <rFont val="Arial"/>
        <family val="2"/>
      </rPr>
      <t>(4)</t>
    </r>
  </si>
  <si>
    <r>
      <t xml:space="preserve">Gross Cash Flow/ Avg. Total Debt </t>
    </r>
    <r>
      <rPr>
        <vertAlign val="superscript"/>
        <sz val="12"/>
        <rFont val="Arial"/>
        <family val="2"/>
      </rPr>
      <t>(5)</t>
    </r>
  </si>
  <si>
    <r>
      <t xml:space="preserve">Gross Cash Flow Interest Coverage </t>
    </r>
    <r>
      <rPr>
        <vertAlign val="superscript"/>
        <sz val="12"/>
        <rFont val="Arial"/>
        <family val="2"/>
      </rPr>
      <t>(6)</t>
    </r>
  </si>
  <si>
    <r>
      <t xml:space="preserve">Common Dividend Coverage </t>
    </r>
    <r>
      <rPr>
        <vertAlign val="superscript"/>
        <sz val="12"/>
        <rFont val="Arial"/>
        <family val="2"/>
      </rPr>
      <t>(7)</t>
    </r>
  </si>
  <si>
    <t>2016-2020, Inclusive</t>
  </si>
  <si>
    <t>Delta Natural Gas Company,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</si>
</sst>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0.0%"/>
    <numFmt numFmtId="166" formatCode="0.000"/>
    <numFmt numFmtId="167" formatCode="0.000000"/>
  </numFmts>
  <fonts count="7" x14ac:knownFonts="1">
    <font>
      <sz val="12"/>
      <name val="Arial"/>
    </font>
    <font>
      <sz val="12"/>
      <name val="Arial"/>
    </font>
    <font>
      <u/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65" fontId="0" fillId="0" borderId="0" xfId="0" applyNumberFormat="1"/>
    <xf numFmtId="165" fontId="0" fillId="0" borderId="1" xfId="0" applyNumberFormat="1" applyBorder="1"/>
    <xf numFmtId="165" fontId="0" fillId="0" borderId="2" xfId="0" applyNumberFormat="1" applyBorder="1"/>
    <xf numFmtId="165" fontId="0" fillId="0" borderId="0" xfId="0" applyNumberFormat="1" applyAlignment="1"/>
    <xf numFmtId="2" fontId="0" fillId="0" borderId="0" xfId="0" applyNumberFormat="1"/>
    <xf numFmtId="165" fontId="0" fillId="0" borderId="1" xfId="0" applyNumberFormat="1" applyBorder="1" applyAlignment="1"/>
    <xf numFmtId="165" fontId="0" fillId="0" borderId="2" xfId="0" applyNumberFormat="1" applyBorder="1" applyAlignment="1"/>
    <xf numFmtId="166" fontId="0" fillId="0" borderId="0" xfId="0" applyNumberFormat="1"/>
    <xf numFmtId="164" fontId="0" fillId="0" borderId="0" xfId="2" applyNumberFormat="1" applyFont="1"/>
    <xf numFmtId="164" fontId="0" fillId="0" borderId="1" xfId="2" applyNumberFormat="1" applyFont="1" applyBorder="1"/>
    <xf numFmtId="164" fontId="0" fillId="0" borderId="2" xfId="2" applyNumberFormat="1" applyFont="1" applyBorder="1"/>
    <xf numFmtId="43" fontId="0" fillId="0" borderId="0" xfId="1" applyFont="1" applyAlignment="1"/>
    <xf numFmtId="165" fontId="0" fillId="0" borderId="0" xfId="3" applyNumberFormat="1" applyFont="1"/>
    <xf numFmtId="9" fontId="0" fillId="0" borderId="0" xfId="3" applyFont="1"/>
    <xf numFmtId="43" fontId="0" fillId="0" borderId="0" xfId="1" applyFont="1"/>
    <xf numFmtId="0" fontId="0" fillId="0" borderId="0" xfId="0" quotePrefix="1" applyAlignment="1">
      <alignment horizontal="left"/>
    </xf>
    <xf numFmtId="0" fontId="4" fillId="0" borderId="0" xfId="0" applyFont="1"/>
    <xf numFmtId="0" fontId="5" fillId="0" borderId="0" xfId="0" applyFont="1"/>
    <xf numFmtId="0" fontId="4" fillId="0" borderId="1" xfId="0" applyFont="1" applyBorder="1"/>
    <xf numFmtId="166" fontId="5" fillId="0" borderId="0" xfId="0" applyNumberFormat="1" applyFont="1" applyAlignment="1">
      <alignment horizontal="right"/>
    </xf>
    <xf numFmtId="0" fontId="4" fillId="0" borderId="0" xfId="0" quotePrefix="1" applyFont="1" applyAlignment="1">
      <alignment horizontal="left"/>
    </xf>
    <xf numFmtId="0" fontId="0" fillId="0" borderId="0" xfId="0" quotePrefix="1" applyAlignment="1">
      <alignment horizontal="left" indent="1"/>
    </xf>
    <xf numFmtId="167" fontId="5" fillId="0" borderId="0" xfId="0" applyNumberFormat="1" applyFont="1"/>
    <xf numFmtId="167" fontId="0" fillId="0" borderId="0" xfId="0" applyNumberFormat="1"/>
    <xf numFmtId="166" fontId="5" fillId="0" borderId="0" xfId="0" quotePrefix="1" applyNumberFormat="1" applyFont="1" applyAlignment="1">
      <alignment horizontal="right"/>
    </xf>
    <xf numFmtId="0" fontId="3" fillId="0" borderId="0" xfId="0" quotePrefix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quotePrefix="1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5"/>
  <sheetViews>
    <sheetView tabSelected="1" zoomScale="85" zoomScaleNormal="85" workbookViewId="0">
      <selection sqref="A1:O1"/>
    </sheetView>
  </sheetViews>
  <sheetFormatPr defaultRowHeight="15" x14ac:dyDescent="0.4"/>
  <cols>
    <col min="1" max="1" width="2.6640625" customWidth="1"/>
    <col min="2" max="2" width="24.77734375" customWidth="1"/>
    <col min="4" max="4" width="10.109375" customWidth="1"/>
    <col min="5" max="5" width="3.77734375" customWidth="1"/>
    <col min="6" max="6" width="10.109375" customWidth="1"/>
    <col min="7" max="7" width="3.77734375" customWidth="1"/>
    <col min="8" max="8" width="10.109375" customWidth="1"/>
    <col min="9" max="9" width="3.77734375" customWidth="1"/>
    <col min="10" max="10" width="10.109375" customWidth="1"/>
    <col min="11" max="11" width="3.77734375" customWidth="1"/>
    <col min="12" max="12" width="10.109375" customWidth="1"/>
    <col min="13" max="13" width="3.77734375" customWidth="1"/>
    <col min="14" max="14" width="9.21875" customWidth="1"/>
    <col min="15" max="15" width="2.77734375" customWidth="1"/>
  </cols>
  <sheetData>
    <row r="1" spans="1:15" x14ac:dyDescent="0.4">
      <c r="A1" s="29" t="str">
        <f>A44</f>
        <v>Delta Natural Gas Company, Inc.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x14ac:dyDescent="0.4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1:15" x14ac:dyDescent="0.4">
      <c r="A3" s="31" t="s">
        <v>77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</row>
    <row r="5" spans="1:15" s="1" customFormat="1" x14ac:dyDescent="0.4">
      <c r="D5" s="2">
        <f>D45</f>
        <v>2020</v>
      </c>
      <c r="F5" s="2">
        <f>F45</f>
        <v>2019</v>
      </c>
      <c r="H5" s="2">
        <f>H45</f>
        <v>2018</v>
      </c>
      <c r="J5" s="2">
        <f>J45</f>
        <v>2017</v>
      </c>
      <c r="L5" s="2">
        <f>L45</f>
        <v>2016</v>
      </c>
    </row>
    <row r="6" spans="1:15" s="1" customFormat="1" x14ac:dyDescent="0.4">
      <c r="D6" s="28" t="s">
        <v>14</v>
      </c>
      <c r="E6" s="28"/>
      <c r="F6" s="28"/>
      <c r="G6" s="28"/>
      <c r="H6" s="28"/>
      <c r="I6" s="28"/>
      <c r="J6" s="28"/>
      <c r="K6" s="28"/>
      <c r="L6" s="28"/>
    </row>
    <row r="7" spans="1:15" x14ac:dyDescent="0.4">
      <c r="A7" t="s">
        <v>1</v>
      </c>
    </row>
    <row r="8" spans="1:15" x14ac:dyDescent="0.4">
      <c r="B8" t="s">
        <v>6</v>
      </c>
      <c r="D8" s="11">
        <f>D68+D69+D71</f>
        <v>99.847226000000006</v>
      </c>
      <c r="F8" s="11">
        <f>F68+F69+F71</f>
        <v>111.799543</v>
      </c>
      <c r="H8" s="11">
        <f>H68+H69+H71</f>
        <v>112.666405</v>
      </c>
      <c r="J8" s="11">
        <f>J68+J69+J71</f>
        <v>118.749836</v>
      </c>
      <c r="L8" s="11">
        <f>L68+L69+L71</f>
        <v>127.59950000000001</v>
      </c>
    </row>
    <row r="9" spans="1:15" x14ac:dyDescent="0.4">
      <c r="B9" t="s">
        <v>5</v>
      </c>
      <c r="D9" s="12">
        <f>D70</f>
        <v>15.783421000000001</v>
      </c>
      <c r="F9" s="12">
        <f>F70</f>
        <v>4.3368460000000004</v>
      </c>
      <c r="H9" s="12">
        <f>H70</f>
        <v>3.347766</v>
      </c>
      <c r="J9" s="12">
        <f>J70</f>
        <v>0</v>
      </c>
      <c r="L9" s="12">
        <f>L70</f>
        <v>0</v>
      </c>
    </row>
    <row r="10" spans="1:15" ht="15.4" thickBot="1" x14ac:dyDescent="0.45">
      <c r="B10" t="s">
        <v>7</v>
      </c>
      <c r="D10" s="13">
        <f>D8+D9</f>
        <v>115.63064700000001</v>
      </c>
      <c r="F10" s="13">
        <f>F8+F9</f>
        <v>116.13638899999999</v>
      </c>
      <c r="H10" s="13">
        <f>H8+H9</f>
        <v>116.014171</v>
      </c>
      <c r="J10" s="13">
        <f>J8+J9</f>
        <v>118.749836</v>
      </c>
      <c r="L10" s="13">
        <f>L8+L9</f>
        <v>127.59950000000001</v>
      </c>
    </row>
    <row r="11" spans="1:15" ht="15.4" thickTop="1" x14ac:dyDescent="0.4">
      <c r="N11" s="2" t="s">
        <v>15</v>
      </c>
    </row>
    <row r="12" spans="1:15" x14ac:dyDescent="0.4">
      <c r="A12" t="s">
        <v>2</v>
      </c>
    </row>
    <row r="13" spans="1:15" x14ac:dyDescent="0.4">
      <c r="B13" s="18" t="s">
        <v>64</v>
      </c>
    </row>
    <row r="14" spans="1:15" x14ac:dyDescent="0.4">
      <c r="B14" s="24" t="s">
        <v>67</v>
      </c>
      <c r="D14" s="3">
        <f>ROUND((+D66+D69)/D8,3)</f>
        <v>0.43099999999999999</v>
      </c>
      <c r="E14" s="3"/>
      <c r="F14" s="3">
        <f>ROUND((+F66+F69)/F8,3)</f>
        <v>0.39800000000000002</v>
      </c>
      <c r="G14" s="3"/>
      <c r="H14" s="3">
        <f>ROUND((+H66+H69)/H8,3)</f>
        <v>0.42199999999999999</v>
      </c>
      <c r="I14" s="3"/>
      <c r="J14" s="3">
        <f>ROUND((+J66+J69)/J8,3)</f>
        <v>0.41299999999999998</v>
      </c>
      <c r="K14" s="3"/>
      <c r="L14" s="3">
        <f>ROUND((+L66+L69)/L8,3)</f>
        <v>0.39600000000000002</v>
      </c>
      <c r="M14" s="3"/>
      <c r="N14" s="6">
        <f>AVERAGE(D14,F14,H14,J14,L14)</f>
        <v>0.41200000000000003</v>
      </c>
    </row>
    <row r="15" spans="1:15" ht="17.25" x14ac:dyDescent="0.4">
      <c r="B15" s="24" t="s">
        <v>68</v>
      </c>
      <c r="D15" s="4">
        <f>ROUND(D58/D8,3)</f>
        <v>0.56899999999999995</v>
      </c>
      <c r="E15" s="3"/>
      <c r="F15" s="4">
        <f>ROUND(F58/F8,3)</f>
        <v>0.60199999999999998</v>
      </c>
      <c r="G15" s="3"/>
      <c r="H15" s="4">
        <f>ROUND(H58/H8,3)</f>
        <v>0.57799999999999996</v>
      </c>
      <c r="I15" s="3"/>
      <c r="J15" s="4">
        <f>ROUND(J58/J8,3)</f>
        <v>0.58699999999999997</v>
      </c>
      <c r="K15" s="3"/>
      <c r="L15" s="4">
        <f>ROUND(L58/L8,3)</f>
        <v>0.60399999999999998</v>
      </c>
      <c r="M15" s="3"/>
      <c r="N15" s="8">
        <f>AVERAGE(D15,F15,H15,J15,L15)</f>
        <v>0.58799999999999986</v>
      </c>
    </row>
    <row r="16" spans="1:15" ht="15.4" thickBot="1" x14ac:dyDescent="0.45">
      <c r="D16" s="5">
        <f>SUM(D14:D15)</f>
        <v>1</v>
      </c>
      <c r="E16" s="3"/>
      <c r="F16" s="5">
        <f>SUM(F14:F15)</f>
        <v>1</v>
      </c>
      <c r="G16" s="3"/>
      <c r="H16" s="5">
        <f>SUM(H14:H15)</f>
        <v>1</v>
      </c>
      <c r="I16" s="3"/>
      <c r="J16" s="5">
        <f>SUM(J14:J15)</f>
        <v>1</v>
      </c>
      <c r="K16" s="3"/>
      <c r="L16" s="5">
        <f>SUM(L14:L15)</f>
        <v>1</v>
      </c>
      <c r="M16" s="3"/>
      <c r="N16" s="9">
        <f>AVERAGE(D16,F16,H16,J16,L16)</f>
        <v>1</v>
      </c>
    </row>
    <row r="17" spans="1:15" ht="15.4" thickTop="1" x14ac:dyDescent="0.4">
      <c r="B17" t="s">
        <v>8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</row>
    <row r="18" spans="1:15" x14ac:dyDescent="0.4">
      <c r="B18" s="24" t="s">
        <v>69</v>
      </c>
      <c r="D18" s="3">
        <f>ROUND((+D66+D69+D70)/D10,3)</f>
        <v>0.50800000000000001</v>
      </c>
      <c r="E18" s="3"/>
      <c r="F18" s="3">
        <f>ROUND((+F66+F69+F70)/F10,3)</f>
        <v>0.42099999999999999</v>
      </c>
      <c r="G18" s="3"/>
      <c r="H18" s="3">
        <f>ROUND((+H66+H69+H70)/H10,3)</f>
        <v>0.438</v>
      </c>
      <c r="I18" s="3"/>
      <c r="J18" s="3">
        <f>ROUND((+J66+J69+J70)/J10,3)</f>
        <v>0.41299999999999998</v>
      </c>
      <c r="K18" s="3"/>
      <c r="L18" s="3">
        <f>ROUND((+L66+L69+L70)/L10,3)</f>
        <v>0.39600000000000002</v>
      </c>
      <c r="M18" s="3"/>
      <c r="N18" s="6">
        <f>AVERAGE(D18,F18,H18,J18,L18)</f>
        <v>0.43520000000000003</v>
      </c>
    </row>
    <row r="19" spans="1:15" ht="17.25" x14ac:dyDescent="0.4">
      <c r="B19" s="24" t="s">
        <v>68</v>
      </c>
      <c r="D19" s="4">
        <f>ROUND(D58/D10,3)</f>
        <v>0.49199999999999999</v>
      </c>
      <c r="E19" s="3"/>
      <c r="F19" s="4">
        <f>ROUND(F58/F10,3)</f>
        <v>0.57899999999999996</v>
      </c>
      <c r="G19" s="3"/>
      <c r="H19" s="4">
        <f>ROUND(H58/H10,3)</f>
        <v>0.56200000000000006</v>
      </c>
      <c r="I19" s="3"/>
      <c r="J19" s="4">
        <f>ROUND(J58/J10,3)</f>
        <v>0.58699999999999997</v>
      </c>
      <c r="K19" s="3"/>
      <c r="L19" s="4">
        <f>ROUND(L58/L10,3)</f>
        <v>0.60399999999999998</v>
      </c>
      <c r="M19" s="3"/>
      <c r="N19" s="8">
        <f>AVERAGE(D19,F19,H19,J19,L19)</f>
        <v>0.56479999999999997</v>
      </c>
    </row>
    <row r="20" spans="1:15" ht="15.4" thickBot="1" x14ac:dyDescent="0.45">
      <c r="D20" s="5">
        <f>SUM(D18:D19)</f>
        <v>1</v>
      </c>
      <c r="E20" s="3"/>
      <c r="F20" s="5">
        <f>SUM(F18:F19)</f>
        <v>1</v>
      </c>
      <c r="G20" s="3"/>
      <c r="H20" s="5">
        <f>SUM(H18:H19)</f>
        <v>1</v>
      </c>
      <c r="I20" s="3"/>
      <c r="J20" s="5">
        <f>SUM(J18:J19)</f>
        <v>1</v>
      </c>
      <c r="K20" s="3"/>
      <c r="L20" s="5">
        <f>SUM(L18:L19)</f>
        <v>1</v>
      </c>
      <c r="M20" s="3"/>
      <c r="N20" s="9">
        <f>AVERAGE(D20,F20,H20,J20,L20)</f>
        <v>1</v>
      </c>
    </row>
    <row r="21" spans="1:15" ht="15.4" thickTop="1" x14ac:dyDescent="0.4"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5" x14ac:dyDescent="0.4">
      <c r="A22" t="s">
        <v>9</v>
      </c>
      <c r="D22" s="3">
        <f>ROUND(+D56/((D58+F58)/2),3)</f>
        <v>8.5000000000000006E-2</v>
      </c>
      <c r="E22" s="3"/>
      <c r="F22" s="3">
        <f>ROUND(+F56/((F58+H58)/2),3)</f>
        <v>0.108</v>
      </c>
      <c r="G22" s="3"/>
      <c r="H22" s="3">
        <f>ROUND(+H56/((H58+J58)/2),3)</f>
        <v>3.5999999999999997E-2</v>
      </c>
      <c r="I22" s="3"/>
      <c r="J22" s="3">
        <f>ROUND(+J56/((J58+L58)/2),3)</f>
        <v>4.1000000000000002E-2</v>
      </c>
      <c r="K22" s="3"/>
      <c r="L22" s="3">
        <f>ROUND(+L56/((L58+N58)/2),3)</f>
        <v>8.1000000000000003E-2</v>
      </c>
      <c r="M22" s="3"/>
      <c r="N22" s="6">
        <f>ROUND(AVERAGE(D22,F22,H22,J22,L22),3)</f>
        <v>7.0000000000000007E-2</v>
      </c>
    </row>
    <row r="23" spans="1:15" x14ac:dyDescent="0.4"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5" ht="15" customHeight="1" x14ac:dyDescent="0.4">
      <c r="A24" s="18" t="s">
        <v>70</v>
      </c>
      <c r="D24" s="3">
        <f>ROUND((+D48-D47)/D46,3)</f>
        <v>0.82199999999999995</v>
      </c>
      <c r="E24" s="3"/>
      <c r="F24" s="3">
        <f>ROUND((+F48-F47)/F46,3)</f>
        <v>0.78400000000000003</v>
      </c>
      <c r="G24" s="3"/>
      <c r="H24" s="3">
        <f>ROUND((+H48-H47)/H46,3)</f>
        <v>0.80400000000000005</v>
      </c>
      <c r="I24" s="3"/>
      <c r="J24" s="3">
        <f>ROUND((+J48-J47)/J46,3)</f>
        <v>0.76600000000000001</v>
      </c>
      <c r="K24" s="3"/>
      <c r="L24" s="3">
        <f>ROUND((+L48-L47)/L46,3)</f>
        <v>0.755</v>
      </c>
      <c r="M24" s="3"/>
      <c r="N24" s="6">
        <f>AVERAGE(D24,F24,H24,J24,L24)</f>
        <v>0.78620000000000001</v>
      </c>
    </row>
    <row r="26" spans="1:15" ht="15" customHeight="1" x14ac:dyDescent="0.4">
      <c r="A26" s="18" t="s">
        <v>71</v>
      </c>
    </row>
    <row r="27" spans="1:15" x14ac:dyDescent="0.4">
      <c r="B27" t="s">
        <v>10</v>
      </c>
      <c r="D27" s="7">
        <f>ROUND(((+D56+D55+D54+D53+D51+D49+D47)/D51),2)</f>
        <v>3.75</v>
      </c>
      <c r="E27" s="7" t="s">
        <v>3</v>
      </c>
      <c r="F27" s="7">
        <f>ROUND(((+F56+F55+F54+F53+F51+F49+F47)/F51),2)</f>
        <v>4.8600000000000003</v>
      </c>
      <c r="G27" s="7" t="s">
        <v>3</v>
      </c>
      <c r="H27" s="7">
        <f>ROUND(((+H56+H55+H54+H53+H51+H49+H47)/H51),2)</f>
        <v>3.56</v>
      </c>
      <c r="I27" s="7" t="s">
        <v>3</v>
      </c>
      <c r="J27" s="7">
        <f>ROUND(((+J56+J55+J54+J53+J51+J49+J47)/J51),2)</f>
        <v>3.21</v>
      </c>
      <c r="K27" s="7" t="s">
        <v>3</v>
      </c>
      <c r="L27" s="7">
        <f>ROUND(((+L56+L55+L54+L53+L51+L49+L47)/L51),2)</f>
        <v>4.93</v>
      </c>
      <c r="M27" s="7" t="s">
        <v>3</v>
      </c>
      <c r="N27" s="14">
        <f>AVERAGE(D27,F27,H27,J27,L27)</f>
        <v>4.0619999999999994</v>
      </c>
      <c r="O27" t="s">
        <v>3</v>
      </c>
    </row>
    <row r="28" spans="1:15" x14ac:dyDescent="0.4">
      <c r="B28" t="s">
        <v>16</v>
      </c>
      <c r="D28" s="7">
        <f>ROUND(((+D56+D55+D54+D53+D51)/(D51)),2)</f>
        <v>3.45</v>
      </c>
      <c r="E28" s="7" t="s">
        <v>3</v>
      </c>
      <c r="F28" s="7">
        <f>ROUND(((+F56+F55+F54+F53+F51)/(F51)),2)</f>
        <v>4.3099999999999996</v>
      </c>
      <c r="G28" s="7" t="s">
        <v>3</v>
      </c>
      <c r="H28" s="7">
        <f>ROUND(((+H56+H55+H54+H53+H51)/(H51)),2)</f>
        <v>2.09</v>
      </c>
      <c r="I28" s="7" t="s">
        <v>3</v>
      </c>
      <c r="J28" s="7">
        <f>ROUND(((+J56+J55+J54+J53+J51)/(J51)),2)</f>
        <v>2.29</v>
      </c>
      <c r="K28" s="7" t="s">
        <v>3</v>
      </c>
      <c r="L28" s="7">
        <f>ROUND(((+L56+L55+L54+L53+L51)/(L51)),2)</f>
        <v>3.55</v>
      </c>
      <c r="M28" s="7" t="s">
        <v>3</v>
      </c>
      <c r="N28" s="14">
        <f>AVERAGE(D28,F28,H28,J28,L28)</f>
        <v>3.1380000000000003</v>
      </c>
      <c r="O28" t="s">
        <v>3</v>
      </c>
    </row>
    <row r="29" spans="1:15" x14ac:dyDescent="0.4"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</row>
    <row r="30" spans="1:15" ht="15" customHeight="1" x14ac:dyDescent="0.4">
      <c r="A30" s="18" t="s">
        <v>72</v>
      </c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5" x14ac:dyDescent="0.4">
      <c r="B31" t="s">
        <v>10</v>
      </c>
      <c r="D31" s="7">
        <f>ROUND(((+D56+D55+D54+D53-D52+D51+D49+D47)/D51),2)</f>
        <v>3.75</v>
      </c>
      <c r="E31" s="7" t="s">
        <v>3</v>
      </c>
      <c r="F31" s="7">
        <f>ROUND(((+F56+F55+F54+F53-F52+F51+F49+F47)/F51),2)</f>
        <v>4.8600000000000003</v>
      </c>
      <c r="G31" s="7" t="s">
        <v>3</v>
      </c>
      <c r="H31" s="7">
        <f>ROUND(((+H56+H55+H54+H53-H52+H51+H49+H47)/H51),2)</f>
        <v>3.56</v>
      </c>
      <c r="I31" s="7" t="s">
        <v>3</v>
      </c>
      <c r="J31" s="7">
        <f>ROUND(((+J56+J55+J54+J53-J52+J51+J49+J47)/J51),2)</f>
        <v>3.21</v>
      </c>
      <c r="K31" s="7" t="s">
        <v>3</v>
      </c>
      <c r="L31" s="7">
        <f>ROUND(((+L56+L55+L54+L53-L52+L51+L49+L47)/L51),2)</f>
        <v>4.93</v>
      </c>
      <c r="M31" s="7" t="s">
        <v>3</v>
      </c>
      <c r="N31" s="14">
        <f>AVERAGE(D31,F31,H31,J31,L31)</f>
        <v>4.0619999999999994</v>
      </c>
      <c r="O31" t="s">
        <v>3</v>
      </c>
    </row>
    <row r="32" spans="1:15" x14ac:dyDescent="0.4">
      <c r="B32" t="s">
        <v>16</v>
      </c>
      <c r="D32" s="7">
        <f>ROUND(((+D56+D55+D54+D53-D52+D51)/D51),2)</f>
        <v>3.45</v>
      </c>
      <c r="E32" s="7" t="s">
        <v>3</v>
      </c>
      <c r="F32" s="7">
        <f>ROUND(((+F56+F55+F54+F53-F52+F51)/F51),2)</f>
        <v>4.3099999999999996</v>
      </c>
      <c r="G32" s="7" t="s">
        <v>3</v>
      </c>
      <c r="H32" s="7">
        <f>ROUND(((+H56+H55+H54+H53-H52+H51)/H51),2)</f>
        <v>2.09</v>
      </c>
      <c r="I32" s="7" t="s">
        <v>3</v>
      </c>
      <c r="J32" s="7">
        <f>ROUND(((+J56+J55+J54+J53-J52+J51)/J51),2)</f>
        <v>2.29</v>
      </c>
      <c r="K32" s="7" t="s">
        <v>3</v>
      </c>
      <c r="L32" s="7">
        <f>ROUND(((+L56+L55+L54+L53-L52+L51)/L51),2)</f>
        <v>3.55</v>
      </c>
      <c r="M32" s="7" t="s">
        <v>3</v>
      </c>
      <c r="N32" s="14">
        <f>AVERAGE(D32,F32,H32,J32,L32)</f>
        <v>3.1380000000000003</v>
      </c>
      <c r="O32" t="s">
        <v>3</v>
      </c>
    </row>
    <row r="34" spans="1:15" x14ac:dyDescent="0.4">
      <c r="A34" t="s">
        <v>11</v>
      </c>
    </row>
    <row r="35" spans="1:15" x14ac:dyDescent="0.4">
      <c r="B35" t="s">
        <v>12</v>
      </c>
      <c r="D35" s="15">
        <f>ROUND(D52/D56,3)</f>
        <v>0</v>
      </c>
      <c r="E35" s="15"/>
      <c r="F35" s="15">
        <f>ROUND(F52/F56,3)</f>
        <v>0</v>
      </c>
      <c r="G35" s="15"/>
      <c r="H35" s="15">
        <f>ROUND(H52/H56,3)</f>
        <v>0</v>
      </c>
      <c r="I35" s="15"/>
      <c r="J35" s="15">
        <f>ROUND(J52/J56,3)</f>
        <v>0</v>
      </c>
      <c r="K35" s="15"/>
      <c r="L35" s="15">
        <f>ROUND(L52/L56,3)</f>
        <v>0</v>
      </c>
      <c r="M35" s="3"/>
      <c r="N35" s="6">
        <f t="shared" ref="N35:N40" si="0">AVERAGE(D35,F35,H35,J35,L35)</f>
        <v>0</v>
      </c>
    </row>
    <row r="36" spans="1:15" x14ac:dyDescent="0.4">
      <c r="B36" t="s">
        <v>13</v>
      </c>
      <c r="D36" s="15">
        <f>ROUND((D47+D49)/(D47+D49+D56+D53+D54+D55),3)</f>
        <v>0.112</v>
      </c>
      <c r="E36" s="16"/>
      <c r="F36" s="15">
        <f>ROUND((F47+F49)/(F47+F49+F56+F53+F54+F55),3)</f>
        <v>0.14299999999999999</v>
      </c>
      <c r="G36" s="16"/>
      <c r="H36" s="15">
        <f>ROUND((H47+H49)/(H47+H49+H56+H53+H54+H55),3)</f>
        <v>0.57499999999999996</v>
      </c>
      <c r="I36" s="16"/>
      <c r="J36" s="15">
        <f>ROUND((J47+J49)/(J47+J49+J56+J53+J54+J55),3)</f>
        <v>0.41499999999999998</v>
      </c>
      <c r="K36" s="16"/>
      <c r="L36" s="15">
        <f>ROUND((L47+L49)/(L47+L49+L56+L53+L54+L55),3)</f>
        <v>0.35099999999999998</v>
      </c>
      <c r="N36" s="6">
        <f t="shared" si="0"/>
        <v>0.31919999999999998</v>
      </c>
    </row>
    <row r="37" spans="1:15" ht="15" customHeight="1" x14ac:dyDescent="0.4">
      <c r="B37" s="18" t="s">
        <v>73</v>
      </c>
      <c r="D37" s="15">
        <f>ROUND(((+D72+D73+D74+D75+D76-D77+D78-D80-D81)/(+D79-D77)),3)</f>
        <v>0.17299999999999999</v>
      </c>
      <c r="E37" s="16"/>
      <c r="F37" s="15">
        <f>ROUND(((+F72+F73+F74+F75+F76-F77+F78-F80-F81)/(+F79-F77)),3)</f>
        <v>0.75700000000000001</v>
      </c>
      <c r="G37" s="16"/>
      <c r="H37" s="15">
        <f>ROUND(((+H72+H73+H74+H75+H76-H77+H78-H80-H81)/(+H79-H77)),3)</f>
        <v>0.50600000000000001</v>
      </c>
      <c r="I37" s="16"/>
      <c r="J37" s="15">
        <f>ROUND(((+J72+J73+J74+J75+J76-J77+J78-J80-J81)/(+J79-J77)),3)</f>
        <v>0.23799999999999999</v>
      </c>
      <c r="K37" s="16"/>
      <c r="L37" s="15">
        <f>ROUND(((+L72+L73+L74+L75+L76-L77+L78-L80-L81)/(+L79-L77)),3)</f>
        <v>1.325</v>
      </c>
      <c r="N37" s="6">
        <f t="shared" si="0"/>
        <v>0.59979999999999989</v>
      </c>
    </row>
    <row r="38" spans="1:15" ht="15" customHeight="1" x14ac:dyDescent="0.4">
      <c r="B38" s="18" t="s">
        <v>74</v>
      </c>
      <c r="D38" s="15">
        <f>ROUND(((+D72+D73+D74+D75+D76-D77+D78)/(AVERAGE(D66,F66)+AVERAGE(D69,F69)+AVERAGE(D70,F70))),3)</f>
        <v>0.28299999999999997</v>
      </c>
      <c r="E38" s="16"/>
      <c r="F38" s="15">
        <f>ROUND(((+F72+F73+F74+F75+F76-F77+F78)/(AVERAGE(F66,H66)+AVERAGE(F69,H69)+AVERAGE(F70,H70))),3)</f>
        <v>0.308</v>
      </c>
      <c r="G38" s="16"/>
      <c r="H38" s="15">
        <f>ROUND(((+H72+H73+H74+H75+H76-H77+H78)/(AVERAGE(H66,J66)+AVERAGE(H69,J69)+AVERAGE(H70,J70))),3)</f>
        <v>0.23499999999999999</v>
      </c>
      <c r="I38" s="16"/>
      <c r="J38" s="15">
        <f>ROUND(((+J72+J73+J74+J75+J76-J77+J78)/(AVERAGE(J66,L66)+AVERAGE(J69,L69)+AVERAGE(J70,L70))),3)</f>
        <v>0.156</v>
      </c>
      <c r="K38" s="16"/>
      <c r="L38" s="15">
        <f>ROUND(((+L72+L73+L74+L75+L76-L77+L78)/(AVERAGE(L66,N66)+AVERAGE(L69,N69)+AVERAGE(L70,N70))),3)</f>
        <v>0.28899999999999998</v>
      </c>
      <c r="N38" s="6">
        <f t="shared" si="0"/>
        <v>0.25419999999999998</v>
      </c>
    </row>
    <row r="39" spans="1:15" ht="15" customHeight="1" x14ac:dyDescent="0.4">
      <c r="B39" s="18" t="s">
        <v>75</v>
      </c>
      <c r="D39" s="17">
        <f>ROUND(((+D72+D73+D74+D75+D76-D77+D78+D82)/D51),2)</f>
        <v>7.1</v>
      </c>
      <c r="E39" t="s">
        <v>3</v>
      </c>
      <c r="F39" s="17">
        <f>ROUND(((+F72+F73+F74+F75+F76-F77+F78+F82)/F51),2)</f>
        <v>7.12</v>
      </c>
      <c r="G39" t="s">
        <v>3</v>
      </c>
      <c r="H39" s="17">
        <f>ROUND(((+H72+H73+H74+H75+H76-H77+H78+H82)/H51),2)</f>
        <v>5.3</v>
      </c>
      <c r="I39" t="s">
        <v>3</v>
      </c>
      <c r="J39" s="17">
        <f>ROUND(((+J72+J73+J74+J75+J76-J77+J78+J82)/J51),2)</f>
        <v>3.3</v>
      </c>
      <c r="K39" t="s">
        <v>3</v>
      </c>
      <c r="L39" s="17">
        <f>ROUND(((+L72+L73+L74+L75+L76-L77+L78+L82)/L51),2)</f>
        <v>6.06</v>
      </c>
      <c r="M39" t="s">
        <v>3</v>
      </c>
      <c r="N39" s="14">
        <f t="shared" si="0"/>
        <v>5.7759999999999998</v>
      </c>
      <c r="O39" t="s">
        <v>3</v>
      </c>
    </row>
    <row r="40" spans="1:15" ht="15" customHeight="1" x14ac:dyDescent="0.4">
      <c r="B40" s="18" t="s">
        <v>76</v>
      </c>
      <c r="D40" s="17">
        <f>ROUND(((+D72+D73+D74+D75+D76-D77+D78-D81)/+D80),2)</f>
        <v>1.17</v>
      </c>
      <c r="E40" t="s">
        <v>3</v>
      </c>
      <c r="F40" s="17">
        <f>ROUND(((+F72+F73+F74+F75+F76-F77+F78-F81)/+F80),2)</f>
        <v>3.07</v>
      </c>
      <c r="G40" t="s">
        <v>3</v>
      </c>
      <c r="H40" s="17">
        <f>ROUND(((+H72+H73+H74+H75+H76-H77+H78-H81)/+H80),2)</f>
        <v>1.68</v>
      </c>
      <c r="I40" t="s">
        <v>3</v>
      </c>
      <c r="J40" s="17">
        <f>ROUND(((+J72+J73+J74+J75+J76-J77+J78-J81)/+J80),2)</f>
        <v>1.35</v>
      </c>
      <c r="K40" t="s">
        <v>3</v>
      </c>
      <c r="L40" s="17">
        <f>ROUND(((+L72+L73+L74+L75+L76-L77+L78-L81)/+L80),2)</f>
        <v>2.5299999999999998</v>
      </c>
      <c r="M40" t="s">
        <v>3</v>
      </c>
      <c r="N40" s="14">
        <f t="shared" si="0"/>
        <v>1.9599999999999997</v>
      </c>
      <c r="O40" t="s">
        <v>3</v>
      </c>
    </row>
    <row r="42" spans="1:15" x14ac:dyDescent="0.4">
      <c r="A42" t="s">
        <v>4</v>
      </c>
      <c r="D42" s="10"/>
    </row>
    <row r="43" spans="1:15" x14ac:dyDescent="0.4">
      <c r="D43" s="25"/>
      <c r="E43" s="20"/>
      <c r="F43" s="25"/>
      <c r="G43" s="20"/>
      <c r="H43" s="25"/>
      <c r="I43" s="20"/>
      <c r="J43" s="25"/>
      <c r="K43" s="20"/>
      <c r="L43" s="25"/>
      <c r="M43" s="20"/>
      <c r="N43" s="25"/>
    </row>
    <row r="44" spans="1:15" x14ac:dyDescent="0.4">
      <c r="A44" s="23" t="s">
        <v>78</v>
      </c>
      <c r="B44" s="19"/>
      <c r="C44" s="19"/>
      <c r="D44" s="26"/>
      <c r="F44" s="26"/>
      <c r="H44" s="26"/>
      <c r="J44" s="26"/>
      <c r="L44" s="26"/>
      <c r="N44" s="26"/>
    </row>
    <row r="45" spans="1:15" x14ac:dyDescent="0.4">
      <c r="A45" s="20"/>
      <c r="B45" s="20"/>
      <c r="C45" s="20"/>
      <c r="D45" s="21">
        <v>2020</v>
      </c>
      <c r="E45" s="19"/>
      <c r="F45" s="21">
        <v>2019</v>
      </c>
      <c r="G45" s="19"/>
      <c r="H45" s="21">
        <v>2018</v>
      </c>
      <c r="I45" s="19"/>
      <c r="J45" s="21">
        <v>2017</v>
      </c>
      <c r="K45" s="19"/>
      <c r="L45" s="21">
        <v>2016</v>
      </c>
      <c r="M45" s="19"/>
      <c r="N45" s="21">
        <v>2015</v>
      </c>
    </row>
    <row r="46" spans="1:15" x14ac:dyDescent="0.4">
      <c r="A46" s="20" t="s">
        <v>17</v>
      </c>
      <c r="B46" s="20"/>
      <c r="C46" s="20"/>
      <c r="D46" s="27">
        <v>43.855072999999997</v>
      </c>
      <c r="E46" s="22"/>
      <c r="F46" s="22">
        <v>47.621234999999999</v>
      </c>
      <c r="G46" s="22"/>
      <c r="H46" s="22">
        <v>49.585515000000001</v>
      </c>
      <c r="I46" s="22"/>
      <c r="J46" s="22">
        <v>48.563291999999997</v>
      </c>
      <c r="K46" s="22"/>
      <c r="L46" s="22">
        <v>46.351652999999999</v>
      </c>
      <c r="M46" s="22"/>
      <c r="N46" s="22">
        <v>51.177961000000003</v>
      </c>
    </row>
    <row r="47" spans="1:15" x14ac:dyDescent="0.4">
      <c r="A47" s="20" t="s">
        <v>18</v>
      </c>
      <c r="B47" s="20"/>
      <c r="C47" s="20"/>
      <c r="D47" s="22">
        <f>0.623712+0.267009-0.411581</f>
        <v>0.47914000000000012</v>
      </c>
      <c r="E47" s="22"/>
      <c r="F47" s="22">
        <f>1.279156+0.107778-0.377316</f>
        <v>1.0096179999999999</v>
      </c>
      <c r="G47" s="22"/>
      <c r="H47" s="22">
        <f>1.60684+0.283821+1.528309</f>
        <v>3.4189699999999998</v>
      </c>
      <c r="I47" s="22"/>
      <c r="J47" s="22">
        <v>3.7140599999999999</v>
      </c>
      <c r="K47" s="22"/>
      <c r="L47" s="22">
        <v>3.2004580000000002</v>
      </c>
      <c r="M47" s="22"/>
      <c r="N47" s="22">
        <v>2.9267649999999996</v>
      </c>
    </row>
    <row r="48" spans="1:15" x14ac:dyDescent="0.4">
      <c r="A48" s="20" t="s">
        <v>19</v>
      </c>
      <c r="B48" s="20"/>
      <c r="C48" s="20"/>
      <c r="D48" s="22">
        <v>36.532046000000001</v>
      </c>
      <c r="E48" s="22"/>
      <c r="F48" s="22">
        <v>38.367668999999999</v>
      </c>
      <c r="G48" s="22"/>
      <c r="H48" s="22">
        <v>43.305410000000002</v>
      </c>
      <c r="I48" s="22"/>
      <c r="J48" s="22">
        <v>40.900756999999999</v>
      </c>
      <c r="K48" s="22"/>
      <c r="L48" s="22">
        <v>38.191575</v>
      </c>
      <c r="M48" s="22"/>
      <c r="N48" s="22">
        <v>43.385786000000003</v>
      </c>
    </row>
    <row r="49" spans="1:14" x14ac:dyDescent="0.4">
      <c r="A49" s="20" t="s">
        <v>20</v>
      </c>
      <c r="B49" s="20"/>
      <c r="C49" s="20"/>
      <c r="D49" s="22">
        <v>0.18052799999999999</v>
      </c>
      <c r="E49" s="22"/>
      <c r="F49" s="22">
        <v>0.18052799999999999</v>
      </c>
      <c r="G49" s="22"/>
      <c r="H49" s="22">
        <v>-0.15526300000000001</v>
      </c>
      <c r="I49" s="22"/>
      <c r="J49" s="22">
        <v>-1.5585260000000001</v>
      </c>
      <c r="K49" s="22"/>
      <c r="L49" s="22">
        <v>0.176505</v>
      </c>
      <c r="M49" s="22"/>
      <c r="N49" s="22">
        <v>0.134327</v>
      </c>
    </row>
    <row r="50" spans="1:14" x14ac:dyDescent="0.4">
      <c r="A50" s="20" t="s">
        <v>21</v>
      </c>
      <c r="B50" s="20"/>
      <c r="C50" s="20"/>
      <c r="D50" s="22">
        <f>7.323027+0.066592</f>
        <v>7.3896189999999997</v>
      </c>
      <c r="E50" s="22"/>
      <c r="F50" s="22">
        <v>9.2902579999999997</v>
      </c>
      <c r="G50" s="22"/>
      <c r="H50" s="22">
        <v>4.6342479999999995</v>
      </c>
      <c r="I50" s="22"/>
      <c r="J50" s="22">
        <v>5.3850940000000005</v>
      </c>
      <c r="K50" s="22"/>
      <c r="L50" s="22">
        <v>8.6827970000000008</v>
      </c>
      <c r="M50" s="22"/>
      <c r="N50" s="22">
        <v>7.9468610000000002</v>
      </c>
    </row>
    <row r="51" spans="1:14" x14ac:dyDescent="0.4">
      <c r="A51" s="20" t="s">
        <v>22</v>
      </c>
      <c r="B51" s="20"/>
      <c r="C51" s="20"/>
      <c r="D51" s="22">
        <v>2.144247</v>
      </c>
      <c r="E51" s="22"/>
      <c r="F51" s="22">
        <v>2.1571189999999998</v>
      </c>
      <c r="G51" s="22"/>
      <c r="H51" s="22">
        <v>2.217679</v>
      </c>
      <c r="I51" s="22"/>
      <c r="J51" s="22">
        <v>2.3521190000000001</v>
      </c>
      <c r="K51" s="22"/>
      <c r="L51" s="22">
        <v>2.4466950000000001</v>
      </c>
      <c r="M51" s="22"/>
      <c r="N51" s="22">
        <v>2.5172949999999998</v>
      </c>
    </row>
    <row r="52" spans="1:14" x14ac:dyDescent="0.4">
      <c r="A52" s="20" t="s">
        <v>23</v>
      </c>
      <c r="B52" s="20"/>
      <c r="C52" s="20"/>
      <c r="D52" s="22">
        <v>0</v>
      </c>
      <c r="E52" s="22"/>
      <c r="F52" s="22">
        <v>0</v>
      </c>
      <c r="G52" s="22"/>
      <c r="H52" s="22">
        <v>0</v>
      </c>
      <c r="I52" s="22"/>
      <c r="J52" s="22">
        <v>0</v>
      </c>
      <c r="K52" s="22"/>
      <c r="L52" s="22">
        <v>0</v>
      </c>
      <c r="M52" s="22"/>
      <c r="N52" s="22">
        <v>0</v>
      </c>
    </row>
    <row r="53" spans="1:14" x14ac:dyDescent="0.4">
      <c r="A53" s="20" t="s">
        <v>24</v>
      </c>
      <c r="B53" s="20"/>
      <c r="C53" s="20"/>
      <c r="D53" s="22">
        <v>0</v>
      </c>
      <c r="E53" s="22"/>
      <c r="F53" s="22">
        <v>0</v>
      </c>
      <c r="G53" s="22"/>
      <c r="H53" s="22">
        <v>0</v>
      </c>
      <c r="I53" s="22"/>
      <c r="J53" s="22">
        <v>0</v>
      </c>
      <c r="K53" s="22"/>
      <c r="L53" s="22">
        <v>0</v>
      </c>
      <c r="M53" s="22"/>
      <c r="N53" s="22">
        <v>0</v>
      </c>
    </row>
    <row r="54" spans="1:14" x14ac:dyDescent="0.4">
      <c r="A54" s="20" t="s">
        <v>25</v>
      </c>
      <c r="B54" s="20"/>
      <c r="C54" s="20"/>
      <c r="D54" s="22">
        <v>0</v>
      </c>
      <c r="E54" s="22"/>
      <c r="F54" s="22">
        <v>0</v>
      </c>
      <c r="G54" s="22"/>
      <c r="H54" s="22">
        <v>0</v>
      </c>
      <c r="I54" s="22"/>
      <c r="J54" s="22">
        <v>0</v>
      </c>
      <c r="K54" s="22"/>
      <c r="L54" s="22">
        <v>0</v>
      </c>
      <c r="M54" s="22"/>
      <c r="N54" s="22">
        <v>0</v>
      </c>
    </row>
    <row r="55" spans="1:14" x14ac:dyDescent="0.4">
      <c r="A55" s="20" t="s">
        <v>26</v>
      </c>
      <c r="B55" s="20"/>
      <c r="C55" s="20"/>
      <c r="D55" s="22">
        <v>0</v>
      </c>
      <c r="E55" s="22"/>
      <c r="F55" s="22">
        <v>0</v>
      </c>
      <c r="G55" s="22"/>
      <c r="H55" s="22">
        <v>0</v>
      </c>
      <c r="I55" s="22"/>
      <c r="J55" s="22">
        <v>0</v>
      </c>
      <c r="K55" s="22"/>
      <c r="L55" s="22">
        <v>0</v>
      </c>
      <c r="M55" s="22"/>
      <c r="N55" s="22">
        <v>0</v>
      </c>
    </row>
    <row r="56" spans="1:14" x14ac:dyDescent="0.4">
      <c r="A56" s="20" t="s">
        <v>27</v>
      </c>
      <c r="B56" s="20"/>
      <c r="C56" s="20"/>
      <c r="D56" s="22">
        <v>5.2453719999999997</v>
      </c>
      <c r="E56" s="22"/>
      <c r="F56" s="22">
        <v>7.1331389999999999</v>
      </c>
      <c r="G56" s="22"/>
      <c r="H56" s="22">
        <v>2.416569</v>
      </c>
      <c r="I56" s="22"/>
      <c r="J56" s="22">
        <v>3.032975</v>
      </c>
      <c r="K56" s="22"/>
      <c r="L56" s="22">
        <v>6.2361019999999998</v>
      </c>
      <c r="M56" s="22"/>
      <c r="N56" s="22">
        <v>5.4295660000000003</v>
      </c>
    </row>
    <row r="57" spans="1:14" x14ac:dyDescent="0.4">
      <c r="A57" s="20" t="s">
        <v>28</v>
      </c>
      <c r="B57" s="20"/>
      <c r="C57" s="20"/>
      <c r="D57" s="22" t="s">
        <v>65</v>
      </c>
      <c r="E57" s="22"/>
      <c r="F57" s="22" t="s">
        <v>65</v>
      </c>
      <c r="G57" s="22"/>
      <c r="H57" s="22" t="s">
        <v>65</v>
      </c>
      <c r="I57" s="22"/>
      <c r="J57" s="22" t="s">
        <v>65</v>
      </c>
      <c r="K57" s="22"/>
      <c r="L57" s="22" t="s">
        <v>65</v>
      </c>
      <c r="M57" s="22"/>
      <c r="N57" s="22" t="s">
        <v>65</v>
      </c>
    </row>
    <row r="58" spans="1:14" x14ac:dyDescent="0.4">
      <c r="A58" s="20" t="s">
        <v>29</v>
      </c>
      <c r="B58" s="20"/>
      <c r="C58" s="20"/>
      <c r="D58" s="22">
        <v>56.847225999999999</v>
      </c>
      <c r="E58" s="22"/>
      <c r="F58" s="22">
        <v>67.299543</v>
      </c>
      <c r="G58" s="22"/>
      <c r="H58" s="22">
        <v>65.166404999999997</v>
      </c>
      <c r="I58" s="22"/>
      <c r="J58" s="22">
        <v>69.749836000000002</v>
      </c>
      <c r="K58" s="22"/>
      <c r="L58" s="22">
        <v>77.099500000000006</v>
      </c>
      <c r="M58" s="22"/>
      <c r="N58" s="22">
        <v>76.005568999999994</v>
      </c>
    </row>
    <row r="59" spans="1:14" x14ac:dyDescent="0.4">
      <c r="A59" s="20" t="s">
        <v>30</v>
      </c>
      <c r="B59" s="20"/>
      <c r="C59" s="20"/>
      <c r="D59" s="22">
        <v>0</v>
      </c>
      <c r="E59" s="22"/>
      <c r="F59" s="22">
        <v>0</v>
      </c>
      <c r="G59" s="22"/>
      <c r="H59" s="22">
        <v>0</v>
      </c>
      <c r="I59" s="22"/>
      <c r="J59" s="22">
        <v>0</v>
      </c>
      <c r="K59" s="22"/>
      <c r="L59" s="22">
        <v>0</v>
      </c>
      <c r="M59" s="22"/>
      <c r="N59" s="22">
        <v>0</v>
      </c>
    </row>
    <row r="60" spans="1:14" x14ac:dyDescent="0.4">
      <c r="A60" s="20" t="s">
        <v>31</v>
      </c>
      <c r="B60" s="20"/>
      <c r="C60" s="20"/>
      <c r="D60" s="22">
        <v>0</v>
      </c>
      <c r="E60" s="22"/>
      <c r="F60" s="22">
        <v>0</v>
      </c>
      <c r="G60" s="22"/>
      <c r="H60" s="22">
        <v>0</v>
      </c>
      <c r="I60" s="22"/>
      <c r="J60" s="22">
        <v>0</v>
      </c>
      <c r="K60" s="22"/>
      <c r="L60" s="22">
        <v>0</v>
      </c>
      <c r="M60" s="22"/>
      <c r="N60" s="22">
        <v>0</v>
      </c>
    </row>
    <row r="61" spans="1:14" x14ac:dyDescent="0.4">
      <c r="A61" s="20" t="s">
        <v>32</v>
      </c>
      <c r="B61" s="20"/>
      <c r="C61" s="20"/>
      <c r="D61" s="22">
        <v>0</v>
      </c>
      <c r="E61" s="22"/>
      <c r="F61" s="22">
        <v>0</v>
      </c>
      <c r="G61" s="22"/>
      <c r="H61" s="22">
        <v>0</v>
      </c>
      <c r="I61" s="22"/>
      <c r="J61" s="22">
        <v>0</v>
      </c>
      <c r="K61" s="22"/>
      <c r="L61" s="22">
        <v>0</v>
      </c>
      <c r="M61" s="22"/>
      <c r="N61" s="22">
        <v>0</v>
      </c>
    </row>
    <row r="62" spans="1:14" x14ac:dyDescent="0.4">
      <c r="A62" s="20" t="s">
        <v>33</v>
      </c>
      <c r="B62" s="20"/>
      <c r="C62" s="20"/>
      <c r="D62" s="22">
        <v>0</v>
      </c>
      <c r="E62" s="22"/>
      <c r="F62" s="22">
        <v>0</v>
      </c>
      <c r="G62" s="22"/>
      <c r="H62" s="22">
        <v>0</v>
      </c>
      <c r="I62" s="22"/>
      <c r="J62" s="22">
        <v>0</v>
      </c>
      <c r="K62" s="22"/>
      <c r="L62" s="22">
        <v>0</v>
      </c>
      <c r="M62" s="22"/>
      <c r="N62" s="22">
        <v>0</v>
      </c>
    </row>
    <row r="63" spans="1:14" x14ac:dyDescent="0.4">
      <c r="A63" s="20" t="s">
        <v>34</v>
      </c>
      <c r="B63" s="20"/>
      <c r="C63" s="20"/>
      <c r="D63" s="22">
        <v>0</v>
      </c>
      <c r="E63" s="22"/>
      <c r="F63" s="22">
        <v>0</v>
      </c>
      <c r="G63" s="22"/>
      <c r="H63" s="22">
        <v>0</v>
      </c>
      <c r="I63" s="22"/>
      <c r="J63" s="22">
        <v>0</v>
      </c>
      <c r="K63" s="22"/>
      <c r="L63" s="22">
        <v>0</v>
      </c>
      <c r="M63" s="22"/>
      <c r="N63" s="22">
        <v>0</v>
      </c>
    </row>
    <row r="64" spans="1:14" x14ac:dyDescent="0.4">
      <c r="A64" s="20" t="s">
        <v>35</v>
      </c>
      <c r="B64" s="20"/>
      <c r="C64" s="20"/>
      <c r="D64" s="22">
        <v>0</v>
      </c>
      <c r="E64" s="22"/>
      <c r="F64" s="22">
        <v>0</v>
      </c>
      <c r="G64" s="22"/>
      <c r="H64" s="22">
        <v>0</v>
      </c>
      <c r="I64" s="22"/>
      <c r="J64" s="22">
        <v>0</v>
      </c>
      <c r="K64" s="22"/>
      <c r="L64" s="22">
        <v>0</v>
      </c>
      <c r="M64" s="22"/>
      <c r="N64" s="22">
        <v>0</v>
      </c>
    </row>
    <row r="65" spans="1:14" x14ac:dyDescent="0.4">
      <c r="A65" s="20" t="s">
        <v>36</v>
      </c>
      <c r="B65" s="20"/>
      <c r="C65" s="20"/>
      <c r="D65" s="22">
        <v>0</v>
      </c>
      <c r="E65" s="22"/>
      <c r="F65" s="22">
        <v>0</v>
      </c>
      <c r="G65" s="22"/>
      <c r="H65" s="22">
        <v>0</v>
      </c>
      <c r="I65" s="22"/>
      <c r="J65" s="22">
        <v>0</v>
      </c>
      <c r="K65" s="22"/>
      <c r="L65" s="22">
        <v>0</v>
      </c>
      <c r="M65" s="22"/>
      <c r="N65" s="22">
        <v>0</v>
      </c>
    </row>
    <row r="66" spans="1:14" x14ac:dyDescent="0.4">
      <c r="A66" s="20" t="s">
        <v>37</v>
      </c>
      <c r="B66" s="20"/>
      <c r="C66" s="20"/>
      <c r="D66" s="22">
        <v>41.5</v>
      </c>
      <c r="E66" s="22"/>
      <c r="F66" s="22">
        <v>43</v>
      </c>
      <c r="G66" s="22"/>
      <c r="H66" s="22">
        <v>46</v>
      </c>
      <c r="I66" s="22"/>
      <c r="J66" s="22">
        <v>47.5</v>
      </c>
      <c r="K66" s="22"/>
      <c r="L66" s="22">
        <v>49</v>
      </c>
      <c r="M66" s="22"/>
      <c r="N66" s="22">
        <v>50.5</v>
      </c>
    </row>
    <row r="67" spans="1:14" x14ac:dyDescent="0.4">
      <c r="A67" s="20" t="s">
        <v>38</v>
      </c>
      <c r="B67" s="20"/>
      <c r="C67" s="20"/>
      <c r="D67" s="22">
        <v>0</v>
      </c>
      <c r="E67" s="22"/>
      <c r="F67" s="22">
        <v>0</v>
      </c>
      <c r="G67" s="22"/>
      <c r="H67" s="22">
        <v>0</v>
      </c>
      <c r="I67" s="22"/>
      <c r="J67" s="22">
        <v>0</v>
      </c>
      <c r="K67" s="22"/>
      <c r="L67" s="22">
        <v>0</v>
      </c>
      <c r="M67" s="22"/>
      <c r="N67" s="22">
        <v>0</v>
      </c>
    </row>
    <row r="68" spans="1:14" x14ac:dyDescent="0.4">
      <c r="A68" s="20" t="s">
        <v>39</v>
      </c>
      <c r="B68" s="20"/>
      <c r="C68" s="20"/>
      <c r="D68" s="22">
        <f>SUM(D58:D67)</f>
        <v>98.347226000000006</v>
      </c>
      <c r="E68" s="22"/>
      <c r="F68" s="22">
        <v>110.299543</v>
      </c>
      <c r="G68" s="22"/>
      <c r="H68" s="22">
        <v>111.166405</v>
      </c>
      <c r="I68" s="22"/>
      <c r="J68" s="22">
        <v>117.249836</v>
      </c>
      <c r="K68" s="22"/>
      <c r="L68" s="22">
        <v>126.09950000000001</v>
      </c>
      <c r="M68" s="22"/>
      <c r="N68" s="22">
        <v>126.50556899999999</v>
      </c>
    </row>
    <row r="69" spans="1:14" x14ac:dyDescent="0.4">
      <c r="A69" s="20" t="s">
        <v>40</v>
      </c>
      <c r="B69" s="20"/>
      <c r="C69" s="20"/>
      <c r="D69" s="22">
        <v>1.5</v>
      </c>
      <c r="E69" s="22"/>
      <c r="F69" s="22">
        <v>1.5</v>
      </c>
      <c r="G69" s="22"/>
      <c r="H69" s="22">
        <v>1.5</v>
      </c>
      <c r="I69" s="22"/>
      <c r="J69" s="22">
        <v>1.5</v>
      </c>
      <c r="K69" s="22"/>
      <c r="L69" s="22">
        <v>1.5</v>
      </c>
      <c r="M69" s="22"/>
      <c r="N69" s="22">
        <v>1.5</v>
      </c>
    </row>
    <row r="70" spans="1:14" x14ac:dyDescent="0.4">
      <c r="A70" s="20" t="s">
        <v>41</v>
      </c>
      <c r="B70" s="20"/>
      <c r="C70" s="20"/>
      <c r="D70" s="22">
        <v>15.783421000000001</v>
      </c>
      <c r="E70" s="22"/>
      <c r="F70" s="22">
        <v>4.3368460000000004</v>
      </c>
      <c r="G70" s="22"/>
      <c r="H70" s="22">
        <v>3.347766</v>
      </c>
      <c r="I70" s="22"/>
      <c r="J70" s="22">
        <v>0</v>
      </c>
      <c r="K70" s="22"/>
      <c r="L70" s="22">
        <v>0</v>
      </c>
      <c r="M70" s="22"/>
      <c r="N70" s="22">
        <v>0</v>
      </c>
    </row>
    <row r="71" spans="1:14" x14ac:dyDescent="0.4">
      <c r="A71" s="20" t="s">
        <v>42</v>
      </c>
      <c r="B71" s="20"/>
      <c r="C71" s="20"/>
      <c r="D71" s="22">
        <v>0</v>
      </c>
      <c r="E71" s="22"/>
      <c r="F71" s="22">
        <v>0</v>
      </c>
      <c r="G71" s="22"/>
      <c r="H71" s="22">
        <v>0</v>
      </c>
      <c r="I71" s="22"/>
      <c r="J71" s="22">
        <v>0</v>
      </c>
      <c r="K71" s="22"/>
      <c r="L71" s="22">
        <v>0</v>
      </c>
      <c r="M71" s="22"/>
      <c r="N71" s="22">
        <v>0</v>
      </c>
    </row>
    <row r="72" spans="1:14" x14ac:dyDescent="0.4">
      <c r="A72" s="20" t="s">
        <v>43</v>
      </c>
      <c r="B72" s="20"/>
      <c r="C72" s="20"/>
      <c r="D72" s="22">
        <v>5.2453719999999997</v>
      </c>
      <c r="E72" s="22"/>
      <c r="F72" s="22">
        <v>7.1331389999999999</v>
      </c>
      <c r="G72" s="22"/>
      <c r="H72" s="22">
        <v>2.416569</v>
      </c>
      <c r="I72" s="22"/>
      <c r="J72" s="22">
        <v>3.032975</v>
      </c>
      <c r="K72" s="22"/>
      <c r="L72" s="22">
        <v>6.2361019999999998</v>
      </c>
      <c r="M72" s="22"/>
      <c r="N72" s="22">
        <v>5.4295660000000003</v>
      </c>
    </row>
    <row r="73" spans="1:14" x14ac:dyDescent="0.4">
      <c r="A73" s="20" t="s">
        <v>44</v>
      </c>
      <c r="B73" s="20"/>
      <c r="C73" s="20"/>
      <c r="D73" s="22">
        <v>7.8727869999999998</v>
      </c>
      <c r="E73" s="22"/>
      <c r="F73" s="22">
        <v>7.4226210000000004</v>
      </c>
      <c r="G73" s="22"/>
      <c r="H73" s="22">
        <v>6.6580199999999996</v>
      </c>
      <c r="I73" s="22"/>
      <c r="J73" s="22">
        <v>6.4346389999999998</v>
      </c>
      <c r="K73" s="22"/>
      <c r="L73" s="22">
        <v>6.3154649999999997</v>
      </c>
      <c r="M73" s="22"/>
      <c r="N73" s="22">
        <v>6.412731</v>
      </c>
    </row>
    <row r="74" spans="1:14" x14ac:dyDescent="0.4">
      <c r="A74" s="20" t="s">
        <v>45</v>
      </c>
      <c r="B74" s="20"/>
      <c r="C74" s="20"/>
      <c r="D74" s="22">
        <v>0.20349999999999999</v>
      </c>
      <c r="E74" s="22"/>
      <c r="F74" s="22">
        <v>0.21029999999999999</v>
      </c>
      <c r="G74" s="22"/>
      <c r="H74" s="22">
        <v>0.2167</v>
      </c>
      <c r="I74" s="22"/>
      <c r="J74" s="22">
        <v>0.2238</v>
      </c>
      <c r="K74" s="22"/>
      <c r="L74" s="22">
        <v>0.23019999999999999</v>
      </c>
      <c r="M74" s="22"/>
      <c r="N74" s="22">
        <v>0.23669999999999999</v>
      </c>
    </row>
    <row r="75" spans="1:14" x14ac:dyDescent="0.4">
      <c r="A75" s="20" t="s">
        <v>46</v>
      </c>
      <c r="B75" s="20"/>
      <c r="C75" s="20"/>
      <c r="D75" s="22">
        <v>-3.2312129999999999</v>
      </c>
      <c r="E75" s="22"/>
      <c r="F75" s="22">
        <v>0.59777899999999995</v>
      </c>
      <c r="G75" s="22"/>
      <c r="H75" s="22">
        <v>2.4435980000000002</v>
      </c>
      <c r="I75" s="22"/>
      <c r="J75" s="22">
        <v>-1.882817</v>
      </c>
      <c r="K75" s="22"/>
      <c r="L75" s="22">
        <v>1.6821649999999999</v>
      </c>
      <c r="M75" s="22"/>
      <c r="N75" s="22">
        <v>0.54539099999999996</v>
      </c>
    </row>
    <row r="76" spans="1:14" x14ac:dyDescent="0.4">
      <c r="A76" s="20" t="s">
        <v>47</v>
      </c>
      <c r="B76" s="20"/>
      <c r="C76" s="20"/>
      <c r="D76" s="22">
        <v>0</v>
      </c>
      <c r="E76" s="22"/>
      <c r="F76" s="22">
        <v>0</v>
      </c>
      <c r="G76" s="22"/>
      <c r="H76" s="22">
        <v>0</v>
      </c>
      <c r="I76" s="22"/>
      <c r="J76" s="22">
        <v>0</v>
      </c>
      <c r="K76" s="22"/>
      <c r="L76" s="22">
        <v>0</v>
      </c>
      <c r="M76" s="22"/>
      <c r="N76" s="22">
        <v>0</v>
      </c>
    </row>
    <row r="77" spans="1:14" x14ac:dyDescent="0.4">
      <c r="A77" s="20" t="s">
        <v>48</v>
      </c>
      <c r="B77" s="20"/>
      <c r="C77" s="20"/>
      <c r="D77" s="22">
        <v>0</v>
      </c>
      <c r="E77" s="22"/>
      <c r="F77" s="22">
        <v>0</v>
      </c>
      <c r="G77" s="22"/>
      <c r="H77" s="22">
        <v>0</v>
      </c>
      <c r="I77" s="22"/>
      <c r="J77" s="22">
        <v>0</v>
      </c>
      <c r="K77" s="22"/>
      <c r="L77" s="22">
        <v>0</v>
      </c>
      <c r="M77" s="22"/>
      <c r="N77" s="22">
        <v>0</v>
      </c>
    </row>
    <row r="78" spans="1:14" x14ac:dyDescent="0.4">
      <c r="A78" s="20" t="s">
        <v>63</v>
      </c>
      <c r="B78" s="20"/>
      <c r="C78" s="20"/>
      <c r="D78" s="22">
        <v>5.142436</v>
      </c>
      <c r="E78" s="22"/>
      <c r="F78" s="22">
        <v>0</v>
      </c>
      <c r="G78" s="22"/>
      <c r="H78" s="22">
        <v>1.1044E-2</v>
      </c>
      <c r="I78" s="22"/>
      <c r="J78" s="22">
        <v>-4.1193999999999995E-2</v>
      </c>
      <c r="K78" s="22"/>
      <c r="L78" s="22">
        <v>0.36994299999999997</v>
      </c>
      <c r="M78" s="22"/>
      <c r="N78" s="22">
        <v>0.56938000000000011</v>
      </c>
    </row>
    <row r="79" spans="1:14" x14ac:dyDescent="0.4">
      <c r="A79" s="20" t="s">
        <v>49</v>
      </c>
      <c r="B79" s="20"/>
      <c r="C79" s="20"/>
      <c r="D79" s="22">
        <v>12.896127999999999</v>
      </c>
      <c r="E79" s="22"/>
      <c r="F79" s="22">
        <v>13.686133</v>
      </c>
      <c r="G79" s="22"/>
      <c r="H79" s="22">
        <v>9.3783320000000003</v>
      </c>
      <c r="I79" s="22"/>
      <c r="J79" s="22">
        <v>8.3681370000000008</v>
      </c>
      <c r="K79" s="22"/>
      <c r="L79" s="22">
        <v>6.7683929999999997</v>
      </c>
      <c r="M79" s="22"/>
      <c r="N79" s="22">
        <v>6.9154549999999997</v>
      </c>
    </row>
    <row r="80" spans="1:14" x14ac:dyDescent="0.4">
      <c r="A80" s="20" t="s">
        <v>50</v>
      </c>
      <c r="B80" s="20"/>
      <c r="C80" s="20"/>
      <c r="D80" s="22">
        <v>13</v>
      </c>
      <c r="E80" s="22"/>
      <c r="F80" s="22">
        <v>5</v>
      </c>
      <c r="G80" s="22"/>
      <c r="H80" s="22">
        <v>7</v>
      </c>
      <c r="I80" s="22"/>
      <c r="J80" s="22">
        <v>5.7744400000000002</v>
      </c>
      <c r="K80" s="22"/>
      <c r="L80" s="22">
        <v>5.868652</v>
      </c>
      <c r="M80" s="22"/>
      <c r="N80" s="22">
        <v>5.7307319999999997</v>
      </c>
    </row>
    <row r="81" spans="1:14" x14ac:dyDescent="0.4">
      <c r="A81" s="20" t="s">
        <v>51</v>
      </c>
      <c r="B81" s="20"/>
      <c r="C81" s="20"/>
      <c r="D81" s="22">
        <v>0</v>
      </c>
      <c r="E81" s="22"/>
      <c r="F81" s="22">
        <v>0</v>
      </c>
      <c r="G81" s="22"/>
      <c r="H81" s="22">
        <v>0</v>
      </c>
      <c r="I81" s="22"/>
      <c r="J81" s="22">
        <v>0</v>
      </c>
      <c r="K81" s="22"/>
      <c r="L81" s="22">
        <v>0</v>
      </c>
      <c r="M81" s="22"/>
      <c r="N81" s="22">
        <v>0</v>
      </c>
    </row>
    <row r="82" spans="1:14" x14ac:dyDescent="0.4">
      <c r="A82" s="20" t="s">
        <v>52</v>
      </c>
      <c r="B82" s="20"/>
      <c r="C82" s="20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</row>
    <row r="83" spans="1:14" x14ac:dyDescent="0.4">
      <c r="A83" s="20" t="s">
        <v>53</v>
      </c>
      <c r="B83" s="20"/>
      <c r="C83" s="20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</row>
    <row r="84" spans="1:14" x14ac:dyDescent="0.4">
      <c r="A84" s="20" t="s">
        <v>61</v>
      </c>
      <c r="B84" s="20"/>
      <c r="C84" s="20"/>
      <c r="D84" s="22">
        <v>1</v>
      </c>
      <c r="E84" s="22"/>
      <c r="F84" s="22">
        <v>1</v>
      </c>
      <c r="G84" s="22"/>
      <c r="H84" s="22">
        <v>1</v>
      </c>
      <c r="I84" s="22"/>
      <c r="J84" s="22">
        <v>1</v>
      </c>
      <c r="K84" s="22"/>
      <c r="L84" s="22">
        <v>1</v>
      </c>
      <c r="M84" s="22"/>
      <c r="N84" s="22">
        <v>1</v>
      </c>
    </row>
    <row r="85" spans="1:14" x14ac:dyDescent="0.4">
      <c r="A85" s="20" t="s">
        <v>62</v>
      </c>
      <c r="B85" s="20"/>
      <c r="C85" s="20"/>
      <c r="D85" s="22">
        <v>1</v>
      </c>
      <c r="E85" s="22"/>
      <c r="F85" s="22">
        <v>1</v>
      </c>
      <c r="G85" s="22"/>
      <c r="H85" s="22">
        <v>1</v>
      </c>
      <c r="I85" s="22"/>
      <c r="J85" s="22">
        <v>1</v>
      </c>
      <c r="K85" s="22"/>
      <c r="L85" s="22" t="s">
        <v>65</v>
      </c>
      <c r="M85" s="22"/>
      <c r="N85" s="22" t="s">
        <v>65</v>
      </c>
    </row>
    <row r="86" spans="1:14" x14ac:dyDescent="0.4">
      <c r="A86" s="20" t="s">
        <v>54</v>
      </c>
      <c r="B86" s="20"/>
      <c r="C86" s="20"/>
      <c r="D86" s="22">
        <v>13</v>
      </c>
      <c r="E86" s="22"/>
      <c r="F86" s="22">
        <v>5</v>
      </c>
      <c r="G86" s="22"/>
      <c r="H86" s="22">
        <v>7</v>
      </c>
      <c r="I86" s="22"/>
      <c r="J86" s="22">
        <v>5.7744400000000002</v>
      </c>
      <c r="K86" s="22"/>
      <c r="L86" s="22">
        <v>5.868652</v>
      </c>
      <c r="M86" s="22"/>
      <c r="N86" s="22">
        <v>5.7307319999999997</v>
      </c>
    </row>
    <row r="87" spans="1:14" x14ac:dyDescent="0.4">
      <c r="A87" s="20" t="s">
        <v>55</v>
      </c>
      <c r="B87" s="20"/>
      <c r="C87" s="20"/>
      <c r="D87" s="22">
        <v>0</v>
      </c>
      <c r="E87" s="22"/>
      <c r="F87" s="22">
        <v>0</v>
      </c>
      <c r="G87" s="22"/>
      <c r="H87" s="22">
        <v>0</v>
      </c>
      <c r="I87" s="22"/>
      <c r="J87" s="22">
        <v>0</v>
      </c>
      <c r="K87" s="22"/>
      <c r="L87" s="22" t="s">
        <v>65</v>
      </c>
      <c r="M87" s="22"/>
      <c r="N87" s="22" t="s">
        <v>65</v>
      </c>
    </row>
    <row r="88" spans="1:14" x14ac:dyDescent="0.4">
      <c r="A88" s="20" t="s">
        <v>56</v>
      </c>
      <c r="B88" s="20"/>
      <c r="C88" s="20"/>
      <c r="D88" s="22">
        <v>0</v>
      </c>
      <c r="E88" s="22"/>
      <c r="F88" s="22">
        <v>0</v>
      </c>
      <c r="G88" s="22"/>
      <c r="H88" s="22">
        <v>0</v>
      </c>
      <c r="I88" s="22"/>
      <c r="J88" s="22">
        <v>0</v>
      </c>
      <c r="K88" s="22"/>
      <c r="L88" s="22" t="s">
        <v>65</v>
      </c>
      <c r="M88" s="22"/>
      <c r="N88" s="22" t="s">
        <v>65</v>
      </c>
    </row>
    <row r="89" spans="1:14" x14ac:dyDescent="0.4">
      <c r="A89" s="20" t="s">
        <v>57</v>
      </c>
      <c r="B89" s="20"/>
      <c r="C89" s="20"/>
      <c r="D89" s="22" t="s">
        <v>65</v>
      </c>
      <c r="E89" s="22"/>
      <c r="F89" s="22" t="s">
        <v>65</v>
      </c>
      <c r="G89" s="22"/>
      <c r="H89" s="22" t="s">
        <v>65</v>
      </c>
      <c r="I89" s="22"/>
      <c r="J89" s="22" t="s">
        <v>65</v>
      </c>
      <c r="K89" s="22"/>
      <c r="L89" s="22" t="s">
        <v>65</v>
      </c>
      <c r="M89" s="22"/>
      <c r="N89" s="22" t="s">
        <v>65</v>
      </c>
    </row>
    <row r="90" spans="1:14" x14ac:dyDescent="0.4">
      <c r="A90" s="20" t="s">
        <v>58</v>
      </c>
      <c r="B90" s="20"/>
      <c r="C90" s="20"/>
      <c r="D90" s="22" t="s">
        <v>65</v>
      </c>
      <c r="E90" s="22"/>
      <c r="F90" s="22" t="s">
        <v>65</v>
      </c>
      <c r="G90" s="22"/>
      <c r="H90" s="22" t="s">
        <v>65</v>
      </c>
      <c r="I90" s="22"/>
      <c r="J90" s="22" t="s">
        <v>65</v>
      </c>
      <c r="K90" s="22"/>
      <c r="L90" s="22" t="s">
        <v>65</v>
      </c>
      <c r="M90" s="22"/>
      <c r="N90" s="22" t="s">
        <v>65</v>
      </c>
    </row>
    <row r="91" spans="1:14" x14ac:dyDescent="0.4">
      <c r="A91" s="20" t="s">
        <v>59</v>
      </c>
      <c r="B91" s="20"/>
      <c r="C91" s="20"/>
      <c r="D91" s="22" t="s">
        <v>65</v>
      </c>
      <c r="E91" s="22"/>
      <c r="F91" s="22" t="s">
        <v>65</v>
      </c>
      <c r="G91" s="22"/>
      <c r="H91" s="22" t="s">
        <v>65</v>
      </c>
      <c r="I91" s="22"/>
      <c r="J91" s="22" t="s">
        <v>65</v>
      </c>
      <c r="K91" s="22"/>
      <c r="L91" s="22" t="s">
        <v>65</v>
      </c>
      <c r="M91" s="22"/>
      <c r="N91" s="22" t="s">
        <v>65</v>
      </c>
    </row>
    <row r="92" spans="1:14" x14ac:dyDescent="0.4">
      <c r="A92" s="20" t="s">
        <v>60</v>
      </c>
      <c r="B92" s="20"/>
      <c r="C92" s="20"/>
      <c r="D92" s="22">
        <v>1E-3</v>
      </c>
      <c r="E92" s="22"/>
      <c r="F92" s="22">
        <v>1E-3</v>
      </c>
      <c r="G92" s="22"/>
      <c r="H92" s="22">
        <v>1E-3</v>
      </c>
      <c r="I92" s="22"/>
      <c r="J92" s="22">
        <v>1E-3</v>
      </c>
      <c r="K92" s="22"/>
      <c r="L92" s="22">
        <v>1E-3</v>
      </c>
      <c r="M92" s="22"/>
      <c r="N92" s="22">
        <v>1E-3</v>
      </c>
    </row>
    <row r="93" spans="1:14" x14ac:dyDescent="0.4">
      <c r="A93" s="20" t="s">
        <v>66</v>
      </c>
      <c r="B93" s="20"/>
      <c r="C93" s="20"/>
      <c r="D93" s="22">
        <v>0</v>
      </c>
      <c r="E93" s="22"/>
      <c r="F93" s="22">
        <v>0</v>
      </c>
      <c r="G93" s="22"/>
      <c r="H93" s="22">
        <v>0</v>
      </c>
      <c r="I93" s="22"/>
      <c r="J93" s="22">
        <v>0</v>
      </c>
      <c r="K93" s="22"/>
      <c r="L93" s="22">
        <v>0</v>
      </c>
      <c r="M93" s="22"/>
      <c r="N93" s="22">
        <v>0</v>
      </c>
    </row>
    <row r="95" spans="1:14" x14ac:dyDescent="0.4"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</row>
  </sheetData>
  <mergeCells count="4">
    <mergeCell ref="D6:L6"/>
    <mergeCell ref="A1:O1"/>
    <mergeCell ref="A2:O2"/>
    <mergeCell ref="A3:O3"/>
  </mergeCells>
  <phoneticPr fontId="0" type="noConversion"/>
  <pageMargins left="1.25" right="0" top="1.5" bottom="1" header="0.5" footer="0.5"/>
  <pageSetup scale="63" orientation="portrait" r:id="rId1"/>
  <headerFooter alignWithMargins="0">
    <oddHeader>&amp;R&amp;16Attachment PRM-2
Page 1 of 2</oddHeader>
  </headerFooter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1'!Print_Area</vt:lpstr>
    </vt:vector>
  </TitlesOfParts>
  <Company>DellComputerCorporation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User</dc:creator>
  <cp:lastModifiedBy>Paul</cp:lastModifiedBy>
  <cp:lastPrinted>2005-03-24T21:10:10Z</cp:lastPrinted>
  <dcterms:created xsi:type="dcterms:W3CDTF">2001-03-03T20:55:32Z</dcterms:created>
  <dcterms:modified xsi:type="dcterms:W3CDTF">2021-06-10T14:25:47Z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{802BE0A2-4EF2-42EC-A923-EAFBB9786D12}</vt:lpwstr>
  </property>
</Properties>
</file>