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ittemore Consulting\Kentucky\AG Office\Columbia Natural Gas\Discovery\Discovery to AG\"/>
    </mc:Choice>
  </mc:AlternateContent>
  <xr:revisionPtr revIDLastSave="0" documentId="13_ncr:1_{A1AFBF86-DF79-4FC0-83A3-FA15BFC33F01}" xr6:coauthVersionLast="47" xr6:coauthVersionMax="47" xr10:uidLastSave="{00000000-0000-0000-0000-000000000000}"/>
  <bookViews>
    <workbookView xWindow="20370" yWindow="-120" windowWidth="29040" windowHeight="15840" xr2:uid="{15EC65A2-3EE9-4E94-BC92-4226114804E9}"/>
  </bookViews>
  <sheets>
    <sheet name="Sheet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I100" i="1"/>
  <c r="M21" i="1" s="1"/>
  <c r="E100" i="1"/>
  <c r="I98" i="1"/>
  <c r="I97" i="1"/>
  <c r="I94" i="1"/>
  <c r="I93" i="1"/>
  <c r="E86" i="1"/>
  <c r="I84" i="1"/>
  <c r="I86" i="1" s="1"/>
  <c r="K21" i="1" s="1"/>
  <c r="I83" i="1"/>
  <c r="I80" i="1"/>
  <c r="I79" i="1"/>
  <c r="E70" i="1"/>
  <c r="I68" i="1"/>
  <c r="I67" i="1"/>
  <c r="I64" i="1"/>
  <c r="I70" i="1" s="1"/>
  <c r="I63" i="1"/>
  <c r="E40" i="1"/>
  <c r="E36" i="1"/>
  <c r="O24" i="1"/>
  <c r="O28" i="1" s="1"/>
  <c r="O21" i="1"/>
  <c r="K19" i="1"/>
  <c r="I19" i="1"/>
  <c r="G19" i="1"/>
  <c r="E19" i="1"/>
  <c r="O15" i="1"/>
  <c r="O19" i="1" s="1"/>
  <c r="K15" i="1"/>
  <c r="I15" i="1"/>
  <c r="G15" i="1"/>
  <c r="E15" i="1"/>
  <c r="M13" i="1"/>
  <c r="M15" i="1" s="1"/>
  <c r="I24" i="1" l="1"/>
  <c r="I28" i="1" s="1"/>
  <c r="K24" i="1"/>
  <c r="K28" i="1" s="1"/>
  <c r="G21" i="1"/>
  <c r="G24" i="1" s="1"/>
  <c r="G28" i="1" s="1"/>
  <c r="E21" i="1"/>
  <c r="I21" i="1"/>
  <c r="M24" i="1"/>
  <c r="M28" i="1" s="1"/>
  <c r="M19" i="1"/>
  <c r="E24" i="1"/>
  <c r="E28" i="1" s="1"/>
  <c r="E34" i="1" l="1"/>
  <c r="E38" i="1" s="1"/>
  <c r="E42" i="1" s="1"/>
  <c r="E46" i="1" s="1"/>
</calcChain>
</file>

<file path=xl/sharedStrings.xml><?xml version="1.0" encoding="utf-8"?>
<sst xmlns="http://schemas.openxmlformats.org/spreadsheetml/2006/main" count="86" uniqueCount="52">
  <si>
    <t>Columbia Gas of Kentucky Inc.</t>
  </si>
  <si>
    <t>Calculation of Historic O&amp;M</t>
  </si>
  <si>
    <t>KPSC Case No. 2021-00183</t>
  </si>
  <si>
    <t>Test Year Ended December 31, 2022</t>
  </si>
  <si>
    <t>Schedule DND 2.8</t>
  </si>
  <si>
    <t>Forecast Test Year</t>
  </si>
  <si>
    <t xml:space="preserve">Line No. </t>
  </si>
  <si>
    <t>Item</t>
  </si>
  <si>
    <t>Total Gas O&amp;M Costs</t>
  </si>
  <si>
    <t>1/</t>
  </si>
  <si>
    <t>7/</t>
  </si>
  <si>
    <t>Less:  Production Expenses</t>
  </si>
  <si>
    <t>2/</t>
  </si>
  <si>
    <t>Net Gas O&amp;M Costs</t>
  </si>
  <si>
    <t>Customer Counts</t>
  </si>
  <si>
    <t>3/</t>
  </si>
  <si>
    <t>Per book Costs Per Customer</t>
  </si>
  <si>
    <t>Less:  Incentive Compensation Disallowance</t>
  </si>
  <si>
    <t>4/</t>
  </si>
  <si>
    <t>Net Normalized O&amp;M Costs (Lines 3 - 6)</t>
  </si>
  <si>
    <t>Total O&amp;M Costs per Customer</t>
  </si>
  <si>
    <t>Average Cost per Customer 2016 - 2018</t>
  </si>
  <si>
    <t>Inflation Factor per ST-4</t>
  </si>
  <si>
    <t>5/</t>
  </si>
  <si>
    <t>Inflation Adjusted Book Costs to Forecast Period</t>
  </si>
  <si>
    <t xml:space="preserve">Less:  2022 As AG Adjusted Forecast Period O&amp;M Costs </t>
  </si>
  <si>
    <t>6/</t>
  </si>
  <si>
    <t>Adjustment Per Customer</t>
  </si>
  <si>
    <t>Number of Customers</t>
  </si>
  <si>
    <t>Adjustment to O&amp;M</t>
  </si>
  <si>
    <t>Revenue Gross-up Factor</t>
  </si>
  <si>
    <t xml:space="preserve">Revenue Requirement Impact </t>
  </si>
  <si>
    <t>1/ Annual Report PSC website, page 99</t>
  </si>
  <si>
    <t>2/ Annual Report PSC website page 92</t>
  </si>
  <si>
    <t xml:space="preserve">3/ Annual Report PSC website page 5 </t>
  </si>
  <si>
    <t>4/ 2018 - 2020 incentive costs are taken from AG 1-164; 2016/2017 costs not provided; assumed the same as 2018.</t>
  </si>
  <si>
    <t>5/ Inflation Factors per ST-4 for applicable periods.</t>
  </si>
  <si>
    <t>6/ Schedule DND 2.9</t>
  </si>
  <si>
    <t>7/ Company Schedule C-1;</t>
  </si>
  <si>
    <t>2018 Incentive Compensation Charged to Expense 4/</t>
  </si>
  <si>
    <t>Per Response to AG 1-164</t>
  </si>
  <si>
    <t>Disallowed</t>
  </si>
  <si>
    <t>Amount</t>
  </si>
  <si>
    <t>Portion</t>
  </si>
  <si>
    <t>Columbia Kentucky - Direct</t>
  </si>
  <si>
    <t>STI</t>
  </si>
  <si>
    <t>LTI</t>
  </si>
  <si>
    <t>NCSC Allocated to Columbia-Kentucky</t>
  </si>
  <si>
    <t>Total Charged to Expense</t>
  </si>
  <si>
    <t xml:space="preserve">4/ Information for 2016/2017 requested, but not provided by Columbia Kentucky. </t>
  </si>
  <si>
    <t>2019 Incentive Compensation Charged to Expense 4/</t>
  </si>
  <si>
    <t>2020 Incentive Compensation Charged to Expense 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</si>
</sst>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/>
    <xf numFmtId="164" fontId="0" fillId="0" borderId="0" xfId="2" applyNumberFormat="1" applyFont="1"/>
    <xf numFmtId="164" fontId="0" fillId="0" borderId="0" xfId="2" applyNumberFormat="1" applyFont="1" applyBorder="1"/>
    <xf numFmtId="164" fontId="3" fillId="0" borderId="0" xfId="2" applyNumberFormat="1" applyFont="1" applyBorder="1"/>
    <xf numFmtId="37" fontId="0" fillId="0" borderId="0" xfId="0" applyNumberFormat="1"/>
    <xf numFmtId="164" fontId="0" fillId="0" borderId="1" xfId="2" applyNumberFormat="1" applyFont="1" applyBorder="1"/>
    <xf numFmtId="165" fontId="3" fillId="0" borderId="1" xfId="1" applyNumberFormat="1" applyFont="1" applyBorder="1" applyAlignment="1">
      <alignment horizontal="center" wrapText="1"/>
    </xf>
    <xf numFmtId="165" fontId="3" fillId="0" borderId="0" xfId="1" applyNumberFormat="1" applyFont="1" applyBorder="1" applyAlignment="1">
      <alignment horizontal="center" wrapText="1"/>
    </xf>
    <xf numFmtId="165" fontId="0" fillId="0" borderId="1" xfId="1" applyNumberFormat="1" applyFont="1" applyBorder="1"/>
    <xf numFmtId="37" fontId="0" fillId="0" borderId="1" xfId="0" applyNumberFormat="1" applyBorder="1"/>
    <xf numFmtId="164" fontId="0" fillId="0" borderId="0" xfId="0" applyNumberFormat="1"/>
    <xf numFmtId="165" fontId="0" fillId="0" borderId="1" xfId="1" applyNumberFormat="1" applyFont="1" applyBorder="1" applyAlignment="1">
      <alignment wrapText="1"/>
    </xf>
    <xf numFmtId="165" fontId="0" fillId="0" borderId="0" xfId="1" applyNumberFormat="1" applyFont="1" applyBorder="1"/>
    <xf numFmtId="164" fontId="0" fillId="0" borderId="1" xfId="0" applyNumberFormat="1" applyBorder="1"/>
    <xf numFmtId="165" fontId="0" fillId="0" borderId="0" xfId="1" applyNumberFormat="1" applyFont="1" applyBorder="1" applyAlignment="1">
      <alignment wrapText="1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44" fontId="0" fillId="0" borderId="0" xfId="2" applyFont="1" applyBorder="1"/>
    <xf numFmtId="10" fontId="0" fillId="0" borderId="0" xfId="3" applyNumberFormat="1" applyFont="1" applyBorder="1"/>
    <xf numFmtId="10" fontId="0" fillId="0" borderId="0" xfId="3" applyNumberFormat="1" applyFont="1" applyAlignment="1">
      <alignment horizontal="right" wrapText="1"/>
    </xf>
    <xf numFmtId="0" fontId="2" fillId="0" borderId="0" xfId="0" applyFont="1" applyAlignment="1">
      <alignment wrapText="1"/>
    </xf>
    <xf numFmtId="164" fontId="0" fillId="0" borderId="2" xfId="2" applyNumberFormat="1" applyFont="1" applyBorder="1"/>
    <xf numFmtId="164" fontId="3" fillId="0" borderId="2" xfId="0" applyNumberFormat="1" applyFont="1" applyBorder="1"/>
    <xf numFmtId="0" fontId="2" fillId="0" borderId="3" xfId="0" applyFont="1" applyBorder="1"/>
    <xf numFmtId="0" fontId="0" fillId="0" borderId="4" xfId="0" applyBorder="1"/>
    <xf numFmtId="37" fontId="0" fillId="0" borderId="4" xfId="0" applyNumberFormat="1" applyBorder="1"/>
    <xf numFmtId="0" fontId="3" fillId="0" borderId="4" xfId="0" applyFont="1" applyBorder="1"/>
    <xf numFmtId="0" fontId="3" fillId="0" borderId="4" xfId="0" applyFont="1" applyBorder="1" applyAlignment="1">
      <alignment horizontal="center" wrapText="1"/>
    </xf>
    <xf numFmtId="0" fontId="0" fillId="0" borderId="5" xfId="0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0" fillId="0" borderId="6" xfId="0" applyBorder="1"/>
    <xf numFmtId="44" fontId="3" fillId="0" borderId="0" xfId="0" applyNumberFormat="1" applyFont="1" applyAlignment="1">
      <alignment horizontal="center"/>
    </xf>
    <xf numFmtId="44" fontId="0" fillId="0" borderId="0" xfId="0" applyNumberFormat="1"/>
    <xf numFmtId="0" fontId="0" fillId="0" borderId="7" xfId="0" applyBorder="1"/>
    <xf numFmtId="9" fontId="0" fillId="0" borderId="0" xfId="3" applyFont="1" applyBorder="1" applyAlignment="1">
      <alignment wrapText="1"/>
    </xf>
    <xf numFmtId="164" fontId="0" fillId="0" borderId="7" xfId="0" applyNumberFormat="1" applyBorder="1"/>
    <xf numFmtId="164" fontId="0" fillId="0" borderId="8" xfId="0" applyNumberFormat="1" applyBorder="1"/>
    <xf numFmtId="0" fontId="3" fillId="0" borderId="9" xfId="0" applyFont="1" applyBorder="1" applyAlignment="1">
      <alignment horizontal="left" wrapText="1"/>
    </xf>
    <xf numFmtId="164" fontId="0" fillId="0" borderId="8" xfId="2" applyNumberFormat="1" applyFont="1" applyBorder="1"/>
    <xf numFmtId="10" fontId="0" fillId="2" borderId="1" xfId="3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Dittemore%20Consulting/Kentucky/AG%20Office/Columbia%20Natural%20Gas/Final%20Testimony/Confidential%20Exhibi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"/>
      <sheetName val="Sch 2.1"/>
      <sheetName val="Sch 2.2"/>
      <sheetName val="Sch 2.3"/>
      <sheetName val="Sch 2.4"/>
      <sheetName val="Sch 2.5"/>
      <sheetName val="CONFIDENTIAL Sch 2.6"/>
      <sheetName val="Public Sch 2.6"/>
      <sheetName val="CONFIDENTIAL Sch 2.7"/>
      <sheetName val="Public Sch 2.7"/>
      <sheetName val="Sch 2.8"/>
      <sheetName val="Sch 2.9"/>
      <sheetName val="Sch 2.10"/>
      <sheetName val="Sch 2.11"/>
      <sheetName val="Sch 2.12"/>
      <sheetName val="Sch 2.13"/>
      <sheetName val="Sch 2.14"/>
      <sheetName val="Sch 2.15"/>
      <sheetName val="Sch 2.16"/>
      <sheetName val="WP 2A COC"/>
      <sheetName val="WP 2B RCF"/>
      <sheetName val="WP 2.16.1"/>
    </sheetNames>
    <sheetDataSet>
      <sheetData sheetId="0"/>
      <sheetData sheetId="1">
        <row r="55">
          <cell r="G55">
            <v>-1353502.4776599999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D21">
            <v>119403</v>
          </cell>
        </row>
        <row r="23">
          <cell r="K23">
            <v>444.43223807056773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337F-6BB9-4F98-ACEE-FC8440334F41}">
  <dimension ref="A1:R100"/>
  <sheetViews>
    <sheetView tabSelected="1" workbookViewId="0">
      <selection activeCell="T8" sqref="T8"/>
    </sheetView>
  </sheetViews>
  <sheetFormatPr defaultRowHeight="15" x14ac:dyDescent="0.25"/>
  <cols>
    <col min="1" max="1" width="4.85546875" style="6" customWidth="1"/>
    <col min="2" max="2" width="38.7109375" customWidth="1"/>
    <col min="3" max="4" width="3" customWidth="1"/>
    <col min="5" max="5" width="14.7109375" customWidth="1"/>
    <col min="6" max="6" width="3" customWidth="1"/>
    <col min="7" max="7" width="14.7109375" style="8" customWidth="1"/>
    <col min="8" max="8" width="3.5703125" style="8" customWidth="1"/>
    <col min="9" max="9" width="14.7109375" customWidth="1"/>
    <col min="10" max="10" width="4.7109375" customWidth="1"/>
    <col min="11" max="11" width="14.7109375" customWidth="1"/>
    <col min="12" max="12" width="4" customWidth="1"/>
    <col min="13" max="13" width="14.7109375" customWidth="1"/>
    <col min="14" max="14" width="4.140625" customWidth="1"/>
    <col min="15" max="15" width="14.7109375" customWidth="1"/>
    <col min="16" max="16" width="3.85546875" customWidth="1"/>
    <col min="17" max="17" width="14.710937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3" t="s">
        <v>4</v>
      </c>
    </row>
    <row r="6" spans="1:17" x14ac:dyDescent="0.25">
      <c r="A6" s="3"/>
      <c r="B6" s="3"/>
      <c r="C6" s="3"/>
      <c r="D6" s="3"/>
      <c r="E6" s="3"/>
      <c r="F6" s="3"/>
      <c r="G6" s="4"/>
      <c r="H6" s="4"/>
      <c r="I6" s="3"/>
      <c r="J6" s="3"/>
      <c r="K6" s="2"/>
      <c r="L6" s="5"/>
      <c r="M6" s="5"/>
      <c r="N6" s="5"/>
      <c r="O6" s="5"/>
    </row>
    <row r="7" spans="1:17" x14ac:dyDescent="0.25">
      <c r="B7" s="3"/>
      <c r="G7" s="3"/>
      <c r="H7" s="3"/>
      <c r="Q7" s="7"/>
    </row>
    <row r="8" spans="1:17" ht="26.25" x14ac:dyDescent="0.25">
      <c r="O8" s="9" t="s">
        <v>5</v>
      </c>
      <c r="Q8" s="9"/>
    </row>
    <row r="9" spans="1:17" s="11" customFormat="1" ht="26.25" x14ac:dyDescent="0.25">
      <c r="A9" s="10" t="s">
        <v>6</v>
      </c>
      <c r="B9" s="10" t="s">
        <v>7</v>
      </c>
      <c r="E9" s="10">
        <v>2016</v>
      </c>
      <c r="G9" s="10">
        <v>2017</v>
      </c>
      <c r="H9" s="9"/>
      <c r="I9" s="10">
        <v>2018</v>
      </c>
      <c r="K9" s="12">
        <v>2019</v>
      </c>
      <c r="L9" s="4"/>
      <c r="M9" s="12">
        <v>2020</v>
      </c>
      <c r="O9" s="10">
        <v>2022</v>
      </c>
    </row>
    <row r="10" spans="1:17" x14ac:dyDescent="0.25">
      <c r="G10"/>
      <c r="H10"/>
    </row>
    <row r="11" spans="1:17" x14ac:dyDescent="0.25">
      <c r="A11" s="6">
        <v>1</v>
      </c>
      <c r="B11" s="13" t="s">
        <v>8</v>
      </c>
      <c r="C11" s="13" t="s">
        <v>9</v>
      </c>
      <c r="E11" s="14">
        <v>77673670</v>
      </c>
      <c r="G11" s="15">
        <v>99023870</v>
      </c>
      <c r="H11" s="15"/>
      <c r="I11" s="16">
        <v>99900696</v>
      </c>
      <c r="K11" s="14">
        <v>95840258</v>
      </c>
      <c r="L11" s="14"/>
      <c r="M11" s="14">
        <v>87203540</v>
      </c>
      <c r="O11" s="17">
        <v>105319752.969</v>
      </c>
      <c r="P11" s="13" t="s">
        <v>10</v>
      </c>
      <c r="Q11" s="15"/>
    </row>
    <row r="12" spans="1:17" x14ac:dyDescent="0.25">
      <c r="B12" s="13"/>
    </row>
    <row r="13" spans="1:17" x14ac:dyDescent="0.25">
      <c r="A13" s="6">
        <v>2</v>
      </c>
      <c r="B13" s="13" t="s">
        <v>11</v>
      </c>
      <c r="C13" s="13" t="s">
        <v>12</v>
      </c>
      <c r="E13" s="18">
        <v>-38614153</v>
      </c>
      <c r="F13" s="13"/>
      <c r="G13" s="19">
        <v>-52042993</v>
      </c>
      <c r="H13" s="20"/>
      <c r="I13" s="21">
        <v>-55785434</v>
      </c>
      <c r="K13" s="21">
        <v>-46586121</v>
      </c>
      <c r="L13" s="14"/>
      <c r="M13" s="21">
        <f>-37265862</f>
        <v>-37265862</v>
      </c>
      <c r="O13" s="22">
        <v>-49843850.592</v>
      </c>
      <c r="P13" s="13" t="s">
        <v>10</v>
      </c>
      <c r="Q13" s="17"/>
    </row>
    <row r="14" spans="1:17" x14ac:dyDescent="0.25">
      <c r="B14" s="13"/>
      <c r="E14" s="15"/>
      <c r="F14" s="13"/>
      <c r="G14" s="9"/>
      <c r="H14" s="9"/>
      <c r="M14" s="13"/>
    </row>
    <row r="15" spans="1:17" x14ac:dyDescent="0.25">
      <c r="A15" s="6">
        <v>3</v>
      </c>
      <c r="B15" s="13" t="s">
        <v>13</v>
      </c>
      <c r="E15" s="23">
        <f>E11+E13</f>
        <v>39059517</v>
      </c>
      <c r="F15" s="13"/>
      <c r="G15" s="23">
        <f>G11+G13</f>
        <v>46980877</v>
      </c>
      <c r="H15" s="9"/>
      <c r="I15" s="23">
        <f>I11+I13</f>
        <v>44115262</v>
      </c>
      <c r="K15" s="23">
        <f>K11+K13</f>
        <v>49254137</v>
      </c>
      <c r="M15" s="23">
        <f>M11+M13</f>
        <v>49937678</v>
      </c>
      <c r="O15" s="23">
        <f>O11+O13</f>
        <v>55475902.376999997</v>
      </c>
      <c r="P15" s="13" t="s">
        <v>10</v>
      </c>
      <c r="Q15" s="23"/>
    </row>
    <row r="16" spans="1:17" x14ac:dyDescent="0.25">
      <c r="B16" s="13"/>
      <c r="E16" s="23"/>
      <c r="F16" s="13"/>
      <c r="G16" s="23"/>
      <c r="H16" s="9"/>
      <c r="I16" s="23"/>
      <c r="K16" s="23"/>
      <c r="M16" s="23"/>
      <c r="O16" s="23"/>
    </row>
    <row r="17" spans="1:18" x14ac:dyDescent="0.25">
      <c r="A17" s="6">
        <v>4</v>
      </c>
      <c r="B17" s="13" t="s">
        <v>14</v>
      </c>
      <c r="C17" s="13" t="s">
        <v>15</v>
      </c>
      <c r="E17" s="18">
        <v>110756</v>
      </c>
      <c r="G17" s="24">
        <v>113047</v>
      </c>
      <c r="I17" s="21">
        <v>115205</v>
      </c>
      <c r="K17" s="21">
        <v>117037</v>
      </c>
      <c r="M17" s="21">
        <v>119625</v>
      </c>
      <c r="O17" s="21">
        <v>119403</v>
      </c>
      <c r="Q17" s="25"/>
    </row>
    <row r="18" spans="1:18" x14ac:dyDescent="0.25">
      <c r="B18" s="13"/>
      <c r="E18" s="23"/>
      <c r="F18" s="13"/>
      <c r="G18" s="23"/>
      <c r="H18" s="9"/>
      <c r="I18" s="23"/>
      <c r="K18" s="23"/>
      <c r="M18" s="23"/>
      <c r="O18" s="23"/>
    </row>
    <row r="19" spans="1:18" x14ac:dyDescent="0.25">
      <c r="A19" s="6">
        <v>5</v>
      </c>
      <c r="B19" s="13" t="s">
        <v>16</v>
      </c>
      <c r="E19" s="23">
        <f>E15/E17</f>
        <v>352.66276319115894</v>
      </c>
      <c r="F19" s="13"/>
      <c r="G19" s="23">
        <f>G15/G17</f>
        <v>415.58711863207338</v>
      </c>
      <c r="H19" s="9"/>
      <c r="I19" s="23">
        <f>I15/I17</f>
        <v>382.92836248426715</v>
      </c>
      <c r="K19" s="23">
        <f>K15/K17</f>
        <v>420.8424429881149</v>
      </c>
      <c r="M19" s="23">
        <f>M15/M17</f>
        <v>417.4518537095089</v>
      </c>
      <c r="O19" s="23">
        <f>O15/O17</f>
        <v>464.61062433104695</v>
      </c>
      <c r="Q19" s="23"/>
      <c r="R19" s="23"/>
    </row>
    <row r="20" spans="1:18" x14ac:dyDescent="0.25">
      <c r="B20" s="13"/>
      <c r="E20" s="23"/>
      <c r="F20" s="13"/>
      <c r="G20" s="23"/>
      <c r="H20" s="9"/>
      <c r="I20" s="23"/>
      <c r="K20" s="23"/>
      <c r="M20" s="23"/>
      <c r="O20" s="23"/>
    </row>
    <row r="21" spans="1:18" x14ac:dyDescent="0.25">
      <c r="A21" s="6">
        <v>6</v>
      </c>
      <c r="B21" s="13" t="s">
        <v>17</v>
      </c>
      <c r="C21" s="13" t="s">
        <v>18</v>
      </c>
      <c r="E21" s="26">
        <f>-$I$70</f>
        <v>-1174004.0799999998</v>
      </c>
      <c r="F21" s="13"/>
      <c r="G21" s="26">
        <f>-$I$70</f>
        <v>-1174004.0799999998</v>
      </c>
      <c r="H21" s="9"/>
      <c r="I21" s="26">
        <f>-$I$70</f>
        <v>-1174004.0799999998</v>
      </c>
      <c r="K21" s="26">
        <f>-I86</f>
        <v>-1346875.98</v>
      </c>
      <c r="M21" s="26">
        <f>-I100</f>
        <v>-1066869.46</v>
      </c>
      <c r="O21" s="26">
        <f>-'[1]Sch 2.1'!G55</f>
        <v>1353502.4776599999</v>
      </c>
    </row>
    <row r="22" spans="1:18" x14ac:dyDescent="0.25">
      <c r="B22" s="13"/>
      <c r="E22" s="23"/>
      <c r="F22" s="13"/>
      <c r="G22" s="23"/>
      <c r="H22" s="9"/>
      <c r="I22" s="23"/>
      <c r="K22" s="23"/>
      <c r="M22" s="23"/>
      <c r="O22" s="23"/>
    </row>
    <row r="23" spans="1:18" x14ac:dyDescent="0.25">
      <c r="B23" s="13"/>
      <c r="E23" s="23"/>
      <c r="F23" s="13"/>
      <c r="G23" s="23"/>
      <c r="H23" s="9"/>
      <c r="I23" s="23"/>
      <c r="K23" s="23"/>
      <c r="M23" s="23"/>
      <c r="O23" s="23"/>
    </row>
    <row r="24" spans="1:18" x14ac:dyDescent="0.25">
      <c r="A24" s="6">
        <v>7</v>
      </c>
      <c r="B24" s="13" t="s">
        <v>19</v>
      </c>
      <c r="E24" s="23">
        <f>E15+E21</f>
        <v>37885512.920000002</v>
      </c>
      <c r="F24" s="13"/>
      <c r="G24" s="23">
        <f>G15+G21</f>
        <v>45806872.920000002</v>
      </c>
      <c r="H24" s="9"/>
      <c r="I24" s="23">
        <f>I15+I21</f>
        <v>42941257.920000002</v>
      </c>
      <c r="K24" s="23">
        <f>K15+K21</f>
        <v>47907261.020000003</v>
      </c>
      <c r="M24" s="23">
        <f>M15+M21</f>
        <v>48870808.539999999</v>
      </c>
      <c r="O24" s="23">
        <f>O15+O21</f>
        <v>56829404.854659997</v>
      </c>
    </row>
    <row r="25" spans="1:18" x14ac:dyDescent="0.25">
      <c r="B25" s="13"/>
      <c r="E25" s="15"/>
      <c r="F25" s="13"/>
      <c r="G25" s="9"/>
      <c r="H25" s="9"/>
    </row>
    <row r="26" spans="1:18" x14ac:dyDescent="0.25">
      <c r="A26" s="6">
        <v>8</v>
      </c>
      <c r="B26" s="13" t="s">
        <v>14</v>
      </c>
      <c r="C26" s="13" t="s">
        <v>15</v>
      </c>
      <c r="E26" s="18">
        <v>110756</v>
      </c>
      <c r="G26" s="24">
        <v>113047</v>
      </c>
      <c r="I26" s="21">
        <v>115205</v>
      </c>
      <c r="K26" s="21">
        <v>117037</v>
      </c>
      <c r="M26" s="21">
        <v>119625</v>
      </c>
      <c r="O26" s="21">
        <v>119403</v>
      </c>
    </row>
    <row r="27" spans="1:18" x14ac:dyDescent="0.25">
      <c r="B27" s="13"/>
      <c r="C27" s="13"/>
      <c r="E27" s="15"/>
      <c r="G27" s="27"/>
    </row>
    <row r="28" spans="1:18" x14ac:dyDescent="0.25">
      <c r="A28" s="6">
        <v>9</v>
      </c>
      <c r="B28" s="28" t="s">
        <v>20</v>
      </c>
      <c r="C28" s="28"/>
      <c r="D28" s="29"/>
      <c r="E28" s="18">
        <f>E24/E26</f>
        <v>342.06284914587025</v>
      </c>
      <c r="F28" s="29"/>
      <c r="G28" s="18">
        <f>G24/G26</f>
        <v>405.2020214601007</v>
      </c>
      <c r="H28" s="30"/>
      <c r="I28" s="18">
        <f>I24/I26</f>
        <v>372.73779714422119</v>
      </c>
      <c r="J28" s="29"/>
      <c r="K28" s="18">
        <f>K24/K26</f>
        <v>409.33432179567149</v>
      </c>
      <c r="L28" s="29"/>
      <c r="M28" s="18">
        <f>M24/M26</f>
        <v>408.53340472309299</v>
      </c>
      <c r="N28" s="29"/>
      <c r="O28" s="18">
        <f>O24/O26</f>
        <v>475.94620616450169</v>
      </c>
    </row>
    <row r="29" spans="1:18" x14ac:dyDescent="0.25">
      <c r="B29" s="13"/>
      <c r="C29" s="13"/>
      <c r="E29" s="15"/>
      <c r="G29" s="27"/>
    </row>
    <row r="30" spans="1:18" x14ac:dyDescent="0.25">
      <c r="A30" s="6">
        <v>10</v>
      </c>
      <c r="B30" s="31" t="s">
        <v>21</v>
      </c>
      <c r="E30" s="32">
        <f>AVERAGE(E19,G19,I19,K19,M19)</f>
        <v>397.89450820102468</v>
      </c>
      <c r="L30" s="23"/>
    </row>
    <row r="31" spans="1:18" x14ac:dyDescent="0.25">
      <c r="B31" s="13"/>
      <c r="E31" s="15"/>
      <c r="K31" s="33"/>
      <c r="L31" s="33"/>
      <c r="M31" s="33"/>
      <c r="O31" s="34"/>
    </row>
    <row r="32" spans="1:18" x14ac:dyDescent="0.25">
      <c r="A32" s="6">
        <v>11</v>
      </c>
      <c r="B32" s="13" t="s">
        <v>22</v>
      </c>
      <c r="C32" s="13" t="s">
        <v>23</v>
      </c>
      <c r="E32" s="55">
        <v>9.9400000000000002E-2</v>
      </c>
      <c r="K32" s="33"/>
      <c r="L32" s="33"/>
      <c r="M32" s="33"/>
    </row>
    <row r="33" spans="1:15" x14ac:dyDescent="0.25">
      <c r="B33" s="13"/>
      <c r="E33" s="15"/>
      <c r="K33" s="33"/>
      <c r="L33" s="33"/>
      <c r="M33" s="33"/>
      <c r="O33" s="33"/>
    </row>
    <row r="34" spans="1:15" x14ac:dyDescent="0.25">
      <c r="A34" s="6">
        <v>12</v>
      </c>
      <c r="B34" s="13" t="s">
        <v>24</v>
      </c>
      <c r="E34" s="32">
        <f>E30*(1+E32)</f>
        <v>437.44522231620653</v>
      </c>
      <c r="K34" s="23"/>
      <c r="M34" s="23"/>
    </row>
    <row r="35" spans="1:15" x14ac:dyDescent="0.25">
      <c r="B35" s="13"/>
      <c r="E35" s="15"/>
      <c r="L35" s="23"/>
    </row>
    <row r="36" spans="1:15" ht="26.25" x14ac:dyDescent="0.25">
      <c r="A36" s="6">
        <v>13</v>
      </c>
      <c r="B36" s="35" t="s">
        <v>25</v>
      </c>
      <c r="C36" s="13" t="s">
        <v>26</v>
      </c>
      <c r="E36" s="32">
        <f>-'[1]Sch 2.9'!K23</f>
        <v>-444.43223807056773</v>
      </c>
      <c r="K36" s="23"/>
      <c r="L36" s="23"/>
      <c r="M36" s="23"/>
    </row>
    <row r="37" spans="1:15" x14ac:dyDescent="0.25">
      <c r="B37" s="13"/>
      <c r="E37" s="15"/>
      <c r="L37" s="23"/>
    </row>
    <row r="38" spans="1:15" x14ac:dyDescent="0.25">
      <c r="A38" s="6">
        <v>14</v>
      </c>
      <c r="B38" s="13" t="s">
        <v>27</v>
      </c>
      <c r="E38" s="32">
        <f>E34+E36</f>
        <v>-6.9870157543612095</v>
      </c>
      <c r="K38" s="15"/>
      <c r="L38" s="23"/>
      <c r="M38" s="15"/>
    </row>
    <row r="39" spans="1:15" x14ac:dyDescent="0.25">
      <c r="B39" s="13"/>
      <c r="E39" s="15"/>
      <c r="L39" s="23"/>
    </row>
    <row r="40" spans="1:15" x14ac:dyDescent="0.25">
      <c r="A40" s="6">
        <v>15</v>
      </c>
      <c r="B40" s="13" t="s">
        <v>28</v>
      </c>
      <c r="E40" s="21">
        <f>'[1]Sch 2.9'!D21</f>
        <v>119403</v>
      </c>
      <c r="K40" s="25"/>
      <c r="L40" s="23"/>
      <c r="M40" s="25"/>
    </row>
    <row r="41" spans="1:15" x14ac:dyDescent="0.25">
      <c r="B41" s="13"/>
      <c r="E41" s="15"/>
      <c r="L41" s="23"/>
    </row>
    <row r="42" spans="1:15" ht="15.75" thickBot="1" x14ac:dyDescent="0.3">
      <c r="A42" s="6">
        <v>16</v>
      </c>
      <c r="B42" s="13" t="s">
        <v>29</v>
      </c>
      <c r="E42" s="36">
        <f>E38*E40</f>
        <v>-834270.64211799146</v>
      </c>
      <c r="K42" s="15"/>
      <c r="L42" s="23"/>
      <c r="M42" s="15"/>
    </row>
    <row r="43" spans="1:15" ht="15.75" thickTop="1" x14ac:dyDescent="0.25">
      <c r="B43" s="13"/>
      <c r="E43" s="15"/>
      <c r="K43" s="15"/>
      <c r="L43" s="23"/>
      <c r="M43" s="15"/>
    </row>
    <row r="44" spans="1:15" x14ac:dyDescent="0.25">
      <c r="A44" s="6">
        <v>17</v>
      </c>
      <c r="B44" s="13" t="s">
        <v>30</v>
      </c>
      <c r="C44" s="13"/>
      <c r="E44" s="28">
        <v>1.0063200000000001</v>
      </c>
      <c r="K44" s="15"/>
      <c r="L44" s="23"/>
      <c r="M44" s="15"/>
    </row>
    <row r="45" spans="1:15" x14ac:dyDescent="0.25">
      <c r="B45" s="13"/>
      <c r="C45" s="13"/>
      <c r="E45" s="13"/>
      <c r="K45" s="15"/>
      <c r="L45" s="23"/>
      <c r="M45" s="15"/>
    </row>
    <row r="46" spans="1:15" ht="15.75" thickBot="1" x14ac:dyDescent="0.3">
      <c r="A46" s="6">
        <v>18</v>
      </c>
      <c r="B46" s="13" t="s">
        <v>31</v>
      </c>
      <c r="C46" s="13"/>
      <c r="E46" s="37">
        <f>E42*E44</f>
        <v>-839543.23257617722</v>
      </c>
      <c r="K46" s="15"/>
      <c r="L46" s="23"/>
      <c r="M46" s="15"/>
    </row>
    <row r="47" spans="1:15" ht="15.75" thickTop="1" x14ac:dyDescent="0.25">
      <c r="B47" s="13"/>
      <c r="E47" s="15"/>
      <c r="K47" s="15"/>
      <c r="L47" s="23"/>
      <c r="M47" s="15"/>
    </row>
    <row r="48" spans="1:15" x14ac:dyDescent="0.25">
      <c r="B48" s="13"/>
      <c r="E48" s="15"/>
      <c r="L48" s="23"/>
    </row>
    <row r="49" spans="2:12" x14ac:dyDescent="0.25">
      <c r="B49" s="13"/>
      <c r="E49" s="15"/>
      <c r="L49" s="23"/>
    </row>
    <row r="50" spans="2:12" x14ac:dyDescent="0.25">
      <c r="B50" s="13" t="s">
        <v>32</v>
      </c>
      <c r="E50" s="15"/>
      <c r="F50" s="13"/>
      <c r="G50" s="9"/>
      <c r="H50" s="9"/>
      <c r="L50" s="23"/>
    </row>
    <row r="51" spans="2:12" x14ac:dyDescent="0.25">
      <c r="B51" s="13" t="s">
        <v>33</v>
      </c>
      <c r="E51" s="15"/>
      <c r="F51" s="13"/>
      <c r="G51" s="9"/>
      <c r="H51" s="9"/>
      <c r="L51" s="23"/>
    </row>
    <row r="52" spans="2:12" x14ac:dyDescent="0.25">
      <c r="B52" s="13" t="s">
        <v>34</v>
      </c>
      <c r="E52" s="15"/>
      <c r="F52" s="13"/>
      <c r="G52" s="9"/>
      <c r="H52" s="9"/>
    </row>
    <row r="53" spans="2:12" x14ac:dyDescent="0.25">
      <c r="B53" s="13" t="s">
        <v>35</v>
      </c>
      <c r="E53" s="15"/>
      <c r="G53" s="11"/>
      <c r="H53" s="11"/>
    </row>
    <row r="54" spans="2:12" x14ac:dyDescent="0.25">
      <c r="B54" s="13" t="s">
        <v>36</v>
      </c>
      <c r="E54" s="15"/>
      <c r="G54" s="11"/>
      <c r="H54" s="11"/>
    </row>
    <row r="55" spans="2:12" x14ac:dyDescent="0.25">
      <c r="B55" s="13" t="s">
        <v>37</v>
      </c>
      <c r="E55" s="15"/>
      <c r="G55" s="11"/>
      <c r="H55" s="11"/>
    </row>
    <row r="56" spans="2:12" x14ac:dyDescent="0.25">
      <c r="B56" s="13" t="s">
        <v>38</v>
      </c>
      <c r="E56" s="15"/>
      <c r="G56" s="11"/>
      <c r="H56" s="11"/>
    </row>
    <row r="57" spans="2:12" x14ac:dyDescent="0.25">
      <c r="B57" s="13"/>
      <c r="E57" s="15"/>
      <c r="G57" s="11"/>
      <c r="H57" s="11"/>
    </row>
    <row r="58" spans="2:12" x14ac:dyDescent="0.25">
      <c r="B58" s="38" t="s">
        <v>39</v>
      </c>
      <c r="C58" s="39"/>
      <c r="D58" s="39"/>
      <c r="E58" s="40"/>
      <c r="F58" s="41"/>
      <c r="G58" s="42"/>
      <c r="H58" s="42"/>
      <c r="I58" s="43"/>
      <c r="L58" s="17"/>
    </row>
    <row r="59" spans="2:12" x14ac:dyDescent="0.25">
      <c r="B59" s="44" t="s">
        <v>40</v>
      </c>
      <c r="E59" s="6"/>
      <c r="F59" s="6"/>
      <c r="G59" s="9" t="s">
        <v>41</v>
      </c>
      <c r="H59" s="11"/>
      <c r="I59" s="45" t="s">
        <v>41</v>
      </c>
      <c r="J59" s="6"/>
      <c r="K59" s="6"/>
    </row>
    <row r="60" spans="2:12" x14ac:dyDescent="0.25">
      <c r="B60" s="46"/>
      <c r="E60" s="47" t="s">
        <v>42</v>
      </c>
      <c r="F60" s="6"/>
      <c r="G60" s="9" t="s">
        <v>43</v>
      </c>
      <c r="H60" s="11"/>
      <c r="I60" s="45" t="s">
        <v>42</v>
      </c>
      <c r="J60" s="6"/>
      <c r="K60" s="6"/>
      <c r="L60" s="48"/>
    </row>
    <row r="61" spans="2:12" x14ac:dyDescent="0.25">
      <c r="B61" s="46"/>
      <c r="E61" s="47"/>
      <c r="F61" s="6"/>
      <c r="G61" s="9"/>
      <c r="H61" s="11"/>
      <c r="I61" s="45"/>
      <c r="J61" s="6"/>
      <c r="K61" s="6"/>
      <c r="L61" s="48"/>
    </row>
    <row r="62" spans="2:12" x14ac:dyDescent="0.25">
      <c r="B62" s="44" t="s">
        <v>44</v>
      </c>
      <c r="I62" s="49"/>
    </row>
    <row r="63" spans="2:12" x14ac:dyDescent="0.25">
      <c r="B63" s="44" t="s">
        <v>45</v>
      </c>
      <c r="E63" s="15">
        <v>487091</v>
      </c>
      <c r="G63" s="50">
        <v>0.7</v>
      </c>
      <c r="I63" s="51">
        <f>E63*G63</f>
        <v>340963.69999999995</v>
      </c>
    </row>
    <row r="64" spans="2:12" x14ac:dyDescent="0.25">
      <c r="B64" s="44" t="s">
        <v>46</v>
      </c>
      <c r="E64" s="15">
        <v>172266</v>
      </c>
      <c r="G64" s="50">
        <v>0.82</v>
      </c>
      <c r="I64" s="51">
        <f>E64*G64</f>
        <v>141258.12</v>
      </c>
    </row>
    <row r="65" spans="2:9" x14ac:dyDescent="0.25">
      <c r="B65" s="44"/>
      <c r="E65" s="15"/>
      <c r="G65" s="50"/>
      <c r="I65" s="51"/>
    </row>
    <row r="66" spans="2:9" x14ac:dyDescent="0.25">
      <c r="B66" s="44" t="s">
        <v>47</v>
      </c>
      <c r="E66" s="15"/>
      <c r="G66" s="50"/>
      <c r="I66" s="51"/>
    </row>
    <row r="67" spans="2:9" x14ac:dyDescent="0.25">
      <c r="B67" s="44" t="s">
        <v>45</v>
      </c>
      <c r="E67" s="15">
        <v>557218</v>
      </c>
      <c r="G67" s="50">
        <v>0.7</v>
      </c>
      <c r="I67" s="51">
        <f>E67*G67</f>
        <v>390052.6</v>
      </c>
    </row>
    <row r="68" spans="2:9" x14ac:dyDescent="0.25">
      <c r="B68" s="44" t="s">
        <v>46</v>
      </c>
      <c r="E68" s="18">
        <v>367963</v>
      </c>
      <c r="G68" s="50">
        <v>0.82</v>
      </c>
      <c r="I68" s="52">
        <f>E68*G68</f>
        <v>301729.65999999997</v>
      </c>
    </row>
    <row r="69" spans="2:9" x14ac:dyDescent="0.25">
      <c r="B69" s="44"/>
      <c r="I69" s="49"/>
    </row>
    <row r="70" spans="2:9" x14ac:dyDescent="0.25">
      <c r="B70" s="53" t="s">
        <v>48</v>
      </c>
      <c r="C70" s="29"/>
      <c r="D70" s="29"/>
      <c r="E70" s="18">
        <f>SUM(E63:E68)</f>
        <v>1584538</v>
      </c>
      <c r="F70" s="29"/>
      <c r="G70" s="30"/>
      <c r="H70" s="30"/>
      <c r="I70" s="54">
        <f>SUM(I63:I68)</f>
        <v>1174004.0799999998</v>
      </c>
    </row>
    <row r="71" spans="2:9" x14ac:dyDescent="0.25">
      <c r="B71" s="13"/>
    </row>
    <row r="72" spans="2:9" x14ac:dyDescent="0.25">
      <c r="B72" s="13" t="s">
        <v>49</v>
      </c>
    </row>
    <row r="74" spans="2:9" x14ac:dyDescent="0.25">
      <c r="B74" s="38" t="s">
        <v>50</v>
      </c>
      <c r="C74" s="39"/>
      <c r="D74" s="39"/>
      <c r="E74" s="40"/>
      <c r="F74" s="41"/>
      <c r="G74" s="42"/>
      <c r="H74" s="42"/>
      <c r="I74" s="43"/>
    </row>
    <row r="75" spans="2:9" x14ac:dyDescent="0.25">
      <c r="B75" s="44" t="s">
        <v>40</v>
      </c>
      <c r="E75" s="6"/>
      <c r="F75" s="6"/>
      <c r="G75" s="9" t="s">
        <v>41</v>
      </c>
      <c r="H75" s="11"/>
      <c r="I75" s="45" t="s">
        <v>41</v>
      </c>
    </row>
    <row r="76" spans="2:9" x14ac:dyDescent="0.25">
      <c r="B76" s="46"/>
      <c r="E76" s="47" t="s">
        <v>42</v>
      </c>
      <c r="F76" s="6"/>
      <c r="G76" s="9" t="s">
        <v>43</v>
      </c>
      <c r="H76" s="11"/>
      <c r="I76" s="45" t="s">
        <v>42</v>
      </c>
    </row>
    <row r="77" spans="2:9" x14ac:dyDescent="0.25">
      <c r="B77" s="46"/>
      <c r="E77" s="47"/>
      <c r="F77" s="6"/>
      <c r="G77" s="9"/>
      <c r="H77" s="11"/>
      <c r="I77" s="45"/>
    </row>
    <row r="78" spans="2:9" x14ac:dyDescent="0.25">
      <c r="B78" s="44" t="s">
        <v>44</v>
      </c>
      <c r="I78" s="49"/>
    </row>
    <row r="79" spans="2:9" x14ac:dyDescent="0.25">
      <c r="B79" s="44" t="s">
        <v>45</v>
      </c>
      <c r="E79" s="15">
        <v>525671</v>
      </c>
      <c r="G79" s="50">
        <v>0.7</v>
      </c>
      <c r="I79" s="51">
        <f>E79*G79</f>
        <v>367969.69999999995</v>
      </c>
    </row>
    <row r="80" spans="2:9" x14ac:dyDescent="0.25">
      <c r="B80" s="44" t="s">
        <v>46</v>
      </c>
      <c r="E80" s="15">
        <v>207247</v>
      </c>
      <c r="G80" s="50">
        <v>0.82</v>
      </c>
      <c r="I80" s="51">
        <f>E80*G80</f>
        <v>169942.53999999998</v>
      </c>
    </row>
    <row r="81" spans="2:9" x14ac:dyDescent="0.25">
      <c r="B81" s="44"/>
      <c r="E81" s="15"/>
      <c r="G81" s="50"/>
      <c r="I81" s="51"/>
    </row>
    <row r="82" spans="2:9" x14ac:dyDescent="0.25">
      <c r="B82" s="44" t="s">
        <v>47</v>
      </c>
      <c r="E82" s="15"/>
      <c r="G82" s="50"/>
      <c r="I82" s="51"/>
    </row>
    <row r="83" spans="2:9" x14ac:dyDescent="0.25">
      <c r="B83" s="44" t="s">
        <v>45</v>
      </c>
      <c r="E83" s="15">
        <v>679533</v>
      </c>
      <c r="G83" s="50">
        <v>0.7</v>
      </c>
      <c r="I83" s="51">
        <f>E83*G83</f>
        <v>475673.1</v>
      </c>
    </row>
    <row r="84" spans="2:9" x14ac:dyDescent="0.25">
      <c r="B84" s="44" t="s">
        <v>46</v>
      </c>
      <c r="E84" s="18">
        <v>406452</v>
      </c>
      <c r="G84" s="50">
        <v>0.82</v>
      </c>
      <c r="I84" s="52">
        <f>E84*G84</f>
        <v>333290.63999999996</v>
      </c>
    </row>
    <row r="85" spans="2:9" x14ac:dyDescent="0.25">
      <c r="B85" s="44"/>
      <c r="I85" s="49"/>
    </row>
    <row r="86" spans="2:9" x14ac:dyDescent="0.25">
      <c r="B86" s="53" t="s">
        <v>48</v>
      </c>
      <c r="C86" s="29"/>
      <c r="D86" s="29"/>
      <c r="E86" s="18">
        <f>SUM(E79:E84)</f>
        <v>1818903</v>
      </c>
      <c r="F86" s="29"/>
      <c r="G86" s="30"/>
      <c r="H86" s="30"/>
      <c r="I86" s="54">
        <f>SUM(I79:I84)</f>
        <v>1346875.98</v>
      </c>
    </row>
    <row r="88" spans="2:9" x14ac:dyDescent="0.25">
      <c r="B88" s="38" t="s">
        <v>51</v>
      </c>
      <c r="C88" s="39"/>
      <c r="D88" s="39"/>
      <c r="E88" s="40"/>
      <c r="F88" s="41"/>
      <c r="G88" s="42"/>
      <c r="H88" s="42"/>
      <c r="I88" s="43"/>
    </row>
    <row r="89" spans="2:9" x14ac:dyDescent="0.25">
      <c r="B89" s="44" t="s">
        <v>40</v>
      </c>
      <c r="E89" s="6"/>
      <c r="F89" s="6"/>
      <c r="G89" s="9" t="s">
        <v>41</v>
      </c>
      <c r="H89" s="11"/>
      <c r="I89" s="45" t="s">
        <v>41</v>
      </c>
    </row>
    <row r="90" spans="2:9" x14ac:dyDescent="0.25">
      <c r="B90" s="46"/>
      <c r="E90" s="47" t="s">
        <v>42</v>
      </c>
      <c r="F90" s="6"/>
      <c r="G90" s="9" t="s">
        <v>43</v>
      </c>
      <c r="H90" s="11"/>
      <c r="I90" s="45" t="s">
        <v>42</v>
      </c>
    </row>
    <row r="91" spans="2:9" x14ac:dyDescent="0.25">
      <c r="B91" s="46"/>
      <c r="E91" s="47"/>
      <c r="F91" s="6"/>
      <c r="G91" s="9"/>
      <c r="H91" s="11"/>
      <c r="I91" s="45"/>
    </row>
    <row r="92" spans="2:9" x14ac:dyDescent="0.25">
      <c r="B92" s="44" t="s">
        <v>44</v>
      </c>
      <c r="I92" s="49"/>
    </row>
    <row r="93" spans="2:9" x14ac:dyDescent="0.25">
      <c r="B93" s="44" t="s">
        <v>45</v>
      </c>
      <c r="E93" s="15">
        <v>625376</v>
      </c>
      <c r="G93" s="50">
        <v>0.7</v>
      </c>
      <c r="I93" s="51">
        <f>E93*G93</f>
        <v>437763.19999999995</v>
      </c>
    </row>
    <row r="94" spans="2:9" x14ac:dyDescent="0.25">
      <c r="B94" s="44" t="s">
        <v>46</v>
      </c>
      <c r="E94" s="15">
        <v>100195</v>
      </c>
      <c r="G94" s="50">
        <v>0.82</v>
      </c>
      <c r="I94" s="51">
        <f>E94*G94</f>
        <v>82159.899999999994</v>
      </c>
    </row>
    <row r="95" spans="2:9" x14ac:dyDescent="0.25">
      <c r="B95" s="44"/>
      <c r="E95" s="15"/>
      <c r="G95" s="50"/>
      <c r="I95" s="51"/>
    </row>
    <row r="96" spans="2:9" x14ac:dyDescent="0.25">
      <c r="B96" s="44" t="s">
        <v>47</v>
      </c>
      <c r="E96" s="15"/>
      <c r="G96" s="50"/>
      <c r="I96" s="51"/>
    </row>
    <row r="97" spans="2:9" x14ac:dyDescent="0.25">
      <c r="B97" s="44" t="s">
        <v>45</v>
      </c>
      <c r="E97" s="15">
        <v>376696</v>
      </c>
      <c r="G97" s="50">
        <v>0.7</v>
      </c>
      <c r="I97" s="51">
        <f>E97*G97</f>
        <v>263687.2</v>
      </c>
    </row>
    <row r="98" spans="2:9" x14ac:dyDescent="0.25">
      <c r="B98" s="44" t="s">
        <v>46</v>
      </c>
      <c r="E98" s="18">
        <v>345438</v>
      </c>
      <c r="G98" s="50">
        <v>0.82</v>
      </c>
      <c r="I98" s="52">
        <f>E98*G98</f>
        <v>283259.15999999997</v>
      </c>
    </row>
    <row r="99" spans="2:9" x14ac:dyDescent="0.25">
      <c r="B99" s="44"/>
      <c r="I99" s="49"/>
    </row>
    <row r="100" spans="2:9" x14ac:dyDescent="0.25">
      <c r="B100" s="53" t="s">
        <v>48</v>
      </c>
      <c r="C100" s="29"/>
      <c r="D100" s="29"/>
      <c r="E100" s="18">
        <f>SUM(E93:E98)</f>
        <v>1447705</v>
      </c>
      <c r="F100" s="29"/>
      <c r="G100" s="30"/>
      <c r="H100" s="30"/>
      <c r="I100" s="54">
        <f>SUM(I93:I98)</f>
        <v>1066869.46</v>
      </c>
    </row>
  </sheetData>
  <mergeCells count="6">
    <mergeCell ref="A1:M1"/>
    <mergeCell ref="A2:M2"/>
    <mergeCell ref="A3:M3"/>
    <mergeCell ref="A4:M4"/>
    <mergeCell ref="A5:M5"/>
    <mergeCell ref="K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2021-09-29T13:24:27Z</dcterms:created>
  <dcterms:modified xsi:type="dcterms:W3CDTF">2021-09-30T11:29:17Z</dcterms:modified>
</cp:coreProperties>
</file>