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AG\AG Second Round\Final Drafts for Distribution\101-107\"/>
    </mc:Choice>
  </mc:AlternateContent>
  <xr:revisionPtr revIDLastSave="0" documentId="8_{B70FEEE9-844F-4496-9198-4A3F98070160}" xr6:coauthVersionLast="46" xr6:coauthVersionMax="46" xr10:uidLastSave="{00000000-0000-0000-0000-000000000000}"/>
  <bookViews>
    <workbookView xWindow="-28920" yWindow="-150" windowWidth="29040" windowHeight="15840" xr2:uid="{00000000-000D-0000-FFFF-FFFF00000000}"/>
  </bookViews>
  <sheets>
    <sheet name="AG  2-105 Attachment A Pg 1" sheetId="1" r:id="rId1"/>
    <sheet name="AG  2-105 Attachment A Pg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2" l="1"/>
  <c r="A18" i="2" s="1"/>
  <c r="A19" i="2" s="1"/>
  <c r="A20" i="2" s="1"/>
  <c r="A21" i="2" s="1"/>
  <c r="A22" i="2" s="1"/>
  <c r="H18" i="2"/>
  <c r="G22" i="2"/>
  <c r="G21" i="2"/>
  <c r="E16" i="2"/>
  <c r="G20" i="2"/>
  <c r="G19" i="2"/>
  <c r="G18" i="2"/>
  <c r="G17" i="2"/>
  <c r="F20" i="2"/>
  <c r="E20" i="2"/>
  <c r="E21" i="2" s="1"/>
  <c r="C21" i="2" s="1"/>
  <c r="F21" i="2" s="1"/>
  <c r="F19" i="2"/>
  <c r="F18" i="2"/>
  <c r="F17" i="2"/>
  <c r="E19" i="2"/>
  <c r="H19" i="2" s="1"/>
  <c r="E18" i="2"/>
  <c r="E17" i="2"/>
  <c r="D26" i="1"/>
  <c r="D28" i="1" s="1"/>
  <c r="H17" i="2" l="1"/>
  <c r="H20" i="2"/>
  <c r="H21" i="2"/>
  <c r="E22" i="2"/>
  <c r="H22" i="2" s="1"/>
  <c r="A18" i="1"/>
  <c r="A19" i="1" s="1"/>
  <c r="A20" i="1" s="1"/>
  <c r="A21" i="1" s="1"/>
  <c r="A22" i="1" s="1"/>
  <c r="A24" i="1" s="1"/>
  <c r="C22" i="2" l="1"/>
  <c r="F22" i="2" s="1"/>
  <c r="D20" i="1"/>
  <c r="A26" i="1" l="1"/>
  <c r="A28" i="1" s="1"/>
  <c r="D21" i="1"/>
  <c r="D22" i="1" s="1"/>
  <c r="D32" i="1" s="1"/>
</calcChain>
</file>

<file path=xl/sharedStrings.xml><?xml version="1.0" encoding="utf-8"?>
<sst xmlns="http://schemas.openxmlformats.org/spreadsheetml/2006/main" count="63" uniqueCount="49">
  <si>
    <t>Line No.</t>
  </si>
  <si>
    <t>Description</t>
  </si>
  <si>
    <t>Ref</t>
  </si>
  <si>
    <t>Amount</t>
  </si>
  <si>
    <t>Estimated Assessed Value at December 31, 2019</t>
  </si>
  <si>
    <t>2020 Effective Tax Rate</t>
  </si>
  <si>
    <t>(1)</t>
  </si>
  <si>
    <t>(2)</t>
  </si>
  <si>
    <t>(3)</t>
  </si>
  <si>
    <t>AG 1-224, Att A</t>
  </si>
  <si>
    <t>COLUMBIA GAS OF KENTUCKY, INC.</t>
  </si>
  <si>
    <t>KY PSC Case No. 2021-00183</t>
  </si>
  <si>
    <t>Attachment A</t>
  </si>
  <si>
    <t>Caluclation of Property Tax Effective Tax Rate</t>
  </si>
  <si>
    <t>Response to the Attorney General’s Data Request Set One No. 223</t>
  </si>
  <si>
    <t>Estimated Assessed Value at December 31, 2021</t>
  </si>
  <si>
    <t>Forecasted 2022 Effective Tax Rate</t>
  </si>
  <si>
    <t>Forecated 2020 Property Tax Expense</t>
  </si>
  <si>
    <t>2021 Effective Tax Rate ( 2020 + Inflation Factor)</t>
  </si>
  <si>
    <t>2022 Effective Tax Rate (2021 + Inflation Factor)</t>
  </si>
  <si>
    <t xml:space="preserve"> = Sum Line 1, 2 &amp; 3</t>
  </si>
  <si>
    <t>Line 9</t>
  </si>
  <si>
    <t>WPD-2.2f, Line 4</t>
  </si>
  <si>
    <t>Forecasted 2021 Net Plant Additions &amp; Retirements</t>
  </si>
  <si>
    <t>Forecasted 2020 Net Plant Additions &amp; Retirements</t>
  </si>
  <si>
    <t>WPD-2.2f, Line 3</t>
  </si>
  <si>
    <t>WPD2.4f, Line 7</t>
  </si>
  <si>
    <t>2022 Property Tax Expense - Storage</t>
  </si>
  <si>
    <t>WPD-2.2f, Line 18</t>
  </si>
  <si>
    <t xml:space="preserve"> = Line 6 + Line 10</t>
  </si>
  <si>
    <t xml:space="preserve"> = Line 3 * 1.0318</t>
  </si>
  <si>
    <t xml:space="preserve"> = Line 4 * 1.0318</t>
  </si>
  <si>
    <t>AG 2-105</t>
  </si>
  <si>
    <t>Year</t>
  </si>
  <si>
    <t>Property Tax</t>
  </si>
  <si>
    <t>Assessment Value</t>
  </si>
  <si>
    <t>Effective Tax Rate</t>
  </si>
  <si>
    <t>Year over Year</t>
  </si>
  <si>
    <t>Page 2 of 2</t>
  </si>
  <si>
    <t>Page 1 of 2</t>
  </si>
  <si>
    <t>(4)</t>
  </si>
  <si>
    <t>(5)</t>
  </si>
  <si>
    <t>(6)</t>
  </si>
  <si>
    <t>(7)</t>
  </si>
  <si>
    <t>% Change Property Tax</t>
  </si>
  <si>
    <t>% Change Assessment Value</t>
  </si>
  <si>
    <t>% Change Tax Rate</t>
  </si>
  <si>
    <t>Schedule of Inflation Factor</t>
  </si>
  <si>
    <t>Total 2022 Property Tax Expense (WPD-2.2f, Line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</si>
</sst>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%"/>
    <numFmt numFmtId="167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ms Rmn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3" applyFont="1" applyFill="1"/>
    <xf numFmtId="164" fontId="4" fillId="0" borderId="0" xfId="4" applyNumberFormat="1" applyFont="1" applyFill="1"/>
    <xf numFmtId="164" fontId="3" fillId="0" borderId="0" xfId="1" applyNumberFormat="1" applyFont="1"/>
    <xf numFmtId="165" fontId="3" fillId="0" borderId="0" xfId="2" applyNumberFormat="1" applyFont="1"/>
    <xf numFmtId="10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2"/>
    </xf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0" xfId="1" applyNumberFormat="1" applyFont="1" applyAlignment="1">
      <alignment horizontal="center"/>
    </xf>
    <xf numFmtId="164" fontId="3" fillId="0" borderId="2" xfId="1" applyNumberFormat="1" applyFont="1" applyBorder="1"/>
    <xf numFmtId="0" fontId="3" fillId="0" borderId="0" xfId="0" applyFont="1" applyAlignment="1">
      <alignment horizontal="center"/>
    </xf>
    <xf numFmtId="167" fontId="3" fillId="0" borderId="0" xfId="2" applyNumberFormat="1" applyFont="1"/>
    <xf numFmtId="166" fontId="3" fillId="0" borderId="0" xfId="2" applyNumberFormat="1" applyFont="1"/>
    <xf numFmtId="0" fontId="3" fillId="0" borderId="0" xfId="0" applyFont="1" applyAlignment="1">
      <alignment horizontal="center"/>
    </xf>
  </cellXfs>
  <cellStyles count="5">
    <cellStyle name="Comma" xfId="1" builtinId="3"/>
    <cellStyle name="Comma 23" xfId="4" xr:uid="{00000000-0005-0000-0000-000001000000}"/>
    <cellStyle name="Normal" xfId="0" builtinId="0"/>
    <cellStyle name="Normal 8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3"/>
  <sheetViews>
    <sheetView tabSelected="1" workbookViewId="0">
      <selection activeCell="B34" sqref="B34"/>
    </sheetView>
  </sheetViews>
  <sheetFormatPr defaultColWidth="9.140625" defaultRowHeight="14.25" x14ac:dyDescent="0.2"/>
  <cols>
    <col min="1" max="1" width="9.140625" style="1"/>
    <col min="2" max="2" width="56.7109375" style="2" bestFit="1" customWidth="1"/>
    <col min="3" max="3" width="25.85546875" style="2" bestFit="1" customWidth="1"/>
    <col min="4" max="4" width="17.5703125" style="2" bestFit="1" customWidth="1"/>
    <col min="5" max="16384" width="9.140625" style="2"/>
  </cols>
  <sheetData>
    <row r="1" spans="1:4" x14ac:dyDescent="0.2">
      <c r="A1" s="22" t="s">
        <v>10</v>
      </c>
      <c r="B1" s="22"/>
      <c r="C1" s="22"/>
      <c r="D1" s="22"/>
    </row>
    <row r="2" spans="1:4" x14ac:dyDescent="0.2">
      <c r="A2" s="22" t="s">
        <v>11</v>
      </c>
      <c r="B2" s="22"/>
      <c r="C2" s="22"/>
      <c r="D2" s="22"/>
    </row>
    <row r="3" spans="1:4" x14ac:dyDescent="0.2">
      <c r="A3" s="22" t="s">
        <v>14</v>
      </c>
      <c r="B3" s="22"/>
      <c r="C3" s="22"/>
      <c r="D3" s="22"/>
    </row>
    <row r="4" spans="1:4" x14ac:dyDescent="0.2">
      <c r="A4" s="22" t="s">
        <v>13</v>
      </c>
      <c r="B4" s="22"/>
      <c r="C4" s="22"/>
      <c r="D4" s="22"/>
    </row>
    <row r="6" spans="1:4" x14ac:dyDescent="0.2">
      <c r="D6" s="3" t="s">
        <v>11</v>
      </c>
    </row>
    <row r="7" spans="1:4" x14ac:dyDescent="0.2">
      <c r="D7" s="3" t="s">
        <v>32</v>
      </c>
    </row>
    <row r="8" spans="1:4" x14ac:dyDescent="0.2">
      <c r="D8" s="3" t="s">
        <v>12</v>
      </c>
    </row>
    <row r="9" spans="1:4" x14ac:dyDescent="0.2">
      <c r="D9" s="3" t="s">
        <v>39</v>
      </c>
    </row>
    <row r="14" spans="1:4" x14ac:dyDescent="0.2">
      <c r="A14" s="1" t="s">
        <v>0</v>
      </c>
      <c r="B14" s="1" t="s">
        <v>1</v>
      </c>
      <c r="C14" s="1" t="s">
        <v>2</v>
      </c>
      <c r="D14" s="1" t="s">
        <v>3</v>
      </c>
    </row>
    <row r="15" spans="1:4" x14ac:dyDescent="0.2">
      <c r="A15" s="4"/>
      <c r="B15" s="5" t="s">
        <v>6</v>
      </c>
      <c r="C15" s="5" t="s">
        <v>7</v>
      </c>
      <c r="D15" s="5" t="s">
        <v>8</v>
      </c>
    </row>
    <row r="16" spans="1:4" x14ac:dyDescent="0.2">
      <c r="A16" s="6"/>
      <c r="B16" s="7"/>
      <c r="C16" s="7"/>
      <c r="D16" s="7"/>
    </row>
    <row r="17" spans="1:16383" x14ac:dyDescent="0.2">
      <c r="A17" s="1">
        <v>1</v>
      </c>
      <c r="B17" s="8" t="s">
        <v>4</v>
      </c>
      <c r="C17" s="8" t="s">
        <v>9</v>
      </c>
      <c r="D17" s="9">
        <v>406016829</v>
      </c>
    </row>
    <row r="18" spans="1:16383" x14ac:dyDescent="0.2">
      <c r="A18" s="13">
        <f>A17+1</f>
        <v>2</v>
      </c>
      <c r="B18" s="14" t="s">
        <v>24</v>
      </c>
      <c r="C18" s="2" t="s">
        <v>25</v>
      </c>
      <c r="D18" s="10">
        <v>53330789</v>
      </c>
    </row>
    <row r="19" spans="1:16383" x14ac:dyDescent="0.2">
      <c r="A19" s="13">
        <f t="shared" ref="A19:A22" si="0">A18+1</f>
        <v>3</v>
      </c>
      <c r="B19" s="14" t="s">
        <v>23</v>
      </c>
      <c r="C19" s="2" t="s">
        <v>22</v>
      </c>
      <c r="D19" s="10">
        <v>62787169.340000004</v>
      </c>
    </row>
    <row r="20" spans="1:16383" x14ac:dyDescent="0.2">
      <c r="A20" s="13">
        <f t="shared" si="0"/>
        <v>4</v>
      </c>
      <c r="B20" s="8" t="s">
        <v>15</v>
      </c>
      <c r="C20" s="2" t="s">
        <v>20</v>
      </c>
      <c r="D20" s="16">
        <f>SUM(D17:D19)</f>
        <v>522134787.34000003</v>
      </c>
    </row>
    <row r="21" spans="1:16383" x14ac:dyDescent="0.2">
      <c r="A21" s="13">
        <f t="shared" si="0"/>
        <v>5</v>
      </c>
      <c r="B21" s="2" t="s">
        <v>16</v>
      </c>
      <c r="C21" s="8" t="s">
        <v>21</v>
      </c>
      <c r="D21" s="11">
        <f>D28</f>
        <v>1.4180000364809256E-2</v>
      </c>
    </row>
    <row r="22" spans="1:16383" ht="15" thickBot="1" x14ac:dyDescent="0.25">
      <c r="A22" s="13">
        <f t="shared" si="0"/>
        <v>6</v>
      </c>
      <c r="B22" s="2" t="s">
        <v>17</v>
      </c>
      <c r="C22" s="2" t="s">
        <v>26</v>
      </c>
      <c r="D22" s="18">
        <f>D20*D21</f>
        <v>7403871.474960804</v>
      </c>
    </row>
    <row r="23" spans="1:16383" ht="15" thickTop="1" x14ac:dyDescent="0.2">
      <c r="A23" s="13"/>
      <c r="B23" s="13"/>
      <c r="C23" s="13"/>
      <c r="D23" s="17"/>
      <c r="E23" s="13"/>
      <c r="F23" s="13"/>
      <c r="G23" s="13"/>
      <c r="H23" s="19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3"/>
      <c r="WVJ23" s="13"/>
      <c r="WVK23" s="13"/>
      <c r="WVL23" s="13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3"/>
      <c r="WVZ23" s="13"/>
      <c r="WWA23" s="13"/>
      <c r="WWB23" s="13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3"/>
      <c r="WWP23" s="13"/>
      <c r="WWQ23" s="13"/>
      <c r="WWR23" s="13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3"/>
      <c r="WXF23" s="13"/>
      <c r="WXG23" s="13"/>
      <c r="WXH23" s="13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3"/>
      <c r="WXV23" s="13"/>
      <c r="WXW23" s="13"/>
      <c r="WXX23" s="13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3"/>
      <c r="WYL23" s="13"/>
      <c r="WYM23" s="13"/>
      <c r="WYN23" s="13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3"/>
      <c r="WZB23" s="13"/>
      <c r="WZC23" s="13"/>
      <c r="WZD23" s="13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3"/>
      <c r="WZR23" s="13"/>
      <c r="WZS23" s="13"/>
      <c r="WZT23" s="13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3"/>
      <c r="XAH23" s="13"/>
      <c r="XAI23" s="13"/>
      <c r="XAJ23" s="13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3"/>
      <c r="XAX23" s="13"/>
      <c r="XAY23" s="13"/>
      <c r="XAZ23" s="13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3"/>
      <c r="XBN23" s="13"/>
      <c r="XBO23" s="13"/>
      <c r="XBP23" s="13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3"/>
      <c r="XCD23" s="13"/>
      <c r="XCE23" s="13"/>
      <c r="XCF23" s="13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3"/>
      <c r="XCT23" s="13"/>
      <c r="XCU23" s="13"/>
      <c r="XCV23" s="13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3"/>
      <c r="XDJ23" s="13"/>
      <c r="XDK23" s="13"/>
      <c r="XDL23" s="13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3"/>
      <c r="XDZ23" s="13"/>
      <c r="XEA23" s="13"/>
      <c r="XEB23" s="13"/>
      <c r="XEC23" s="13"/>
      <c r="XED23" s="13"/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  <c r="XEO23" s="13"/>
      <c r="XEP23" s="13"/>
      <c r="XEQ23" s="13"/>
      <c r="XER23" s="13"/>
      <c r="XES23" s="13"/>
      <c r="XET23" s="13"/>
      <c r="XEU23" s="13"/>
      <c r="XEV23" s="13"/>
      <c r="XEW23" s="13"/>
      <c r="XEX23" s="13"/>
      <c r="XEY23" s="13"/>
      <c r="XEZ23" s="13"/>
      <c r="XFA23" s="13"/>
      <c r="XFB23" s="13"/>
      <c r="XFC23" s="13"/>
    </row>
    <row r="24" spans="1:16383" x14ac:dyDescent="0.2">
      <c r="A24" s="1">
        <f>A22+1</f>
        <v>7</v>
      </c>
      <c r="B24" s="2" t="s">
        <v>5</v>
      </c>
      <c r="C24" s="8" t="s">
        <v>9</v>
      </c>
      <c r="D24" s="11">
        <v>1.3319289851406627E-2</v>
      </c>
    </row>
    <row r="26" spans="1:16383" x14ac:dyDescent="0.2">
      <c r="A26" s="1">
        <f>A24+1</f>
        <v>8</v>
      </c>
      <c r="B26" s="2" t="s">
        <v>18</v>
      </c>
      <c r="C26" s="2" t="s">
        <v>30</v>
      </c>
      <c r="D26" s="11">
        <f>D24*1.0318049</f>
        <v>1.374290853320163E-2</v>
      </c>
      <c r="E26" s="12"/>
    </row>
    <row r="28" spans="1:16383" x14ac:dyDescent="0.2">
      <c r="A28" s="1">
        <f>A26+1</f>
        <v>9</v>
      </c>
      <c r="B28" s="2" t="s">
        <v>19</v>
      </c>
      <c r="C28" s="2" t="s">
        <v>31</v>
      </c>
      <c r="D28" s="11">
        <f>D26*1.0318049</f>
        <v>1.4180000364809256E-2</v>
      </c>
      <c r="E28" s="12"/>
    </row>
    <row r="30" spans="1:16383" x14ac:dyDescent="0.2">
      <c r="A30" s="1">
        <v>10</v>
      </c>
      <c r="B30" s="2" t="s">
        <v>27</v>
      </c>
      <c r="C30" s="2" t="s">
        <v>28</v>
      </c>
      <c r="D30" s="10">
        <v>162371.78181702059</v>
      </c>
    </row>
    <row r="31" spans="1:16383" x14ac:dyDescent="0.2">
      <c r="D31" s="15"/>
    </row>
    <row r="32" spans="1:16383" ht="15" thickBot="1" x14ac:dyDescent="0.25">
      <c r="A32" s="1">
        <v>11</v>
      </c>
      <c r="B32" s="2" t="s">
        <v>48</v>
      </c>
      <c r="C32" s="2" t="s">
        <v>29</v>
      </c>
      <c r="D32" s="18">
        <f>SUM(D22,D30)</f>
        <v>7566243.2567778248</v>
      </c>
    </row>
    <row r="33" ht="15" thickTop="1" x14ac:dyDescent="0.2"/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8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7"/>
  <sheetViews>
    <sheetView workbookViewId="0">
      <selection activeCell="F26" sqref="F26"/>
    </sheetView>
  </sheetViews>
  <sheetFormatPr defaultColWidth="8.7109375" defaultRowHeight="14.25" x14ac:dyDescent="0.2"/>
  <cols>
    <col min="1" max="2" width="8.7109375" style="19"/>
    <col min="3" max="3" width="13.5703125" style="10" bestFit="1" customWidth="1"/>
    <col min="4" max="4" width="17.140625" style="10" bestFit="1" customWidth="1"/>
    <col min="5" max="5" width="17.42578125" style="2" bestFit="1" customWidth="1"/>
    <col min="6" max="6" width="22.85546875" style="2" bestFit="1" customWidth="1"/>
    <col min="7" max="7" width="27.7109375" style="2" bestFit="1" customWidth="1"/>
    <col min="8" max="8" width="23.42578125" style="2" customWidth="1"/>
    <col min="9" max="16384" width="8.7109375" style="2"/>
  </cols>
  <sheetData>
    <row r="1" spans="1:8" x14ac:dyDescent="0.2">
      <c r="A1" s="22" t="s">
        <v>10</v>
      </c>
      <c r="B1" s="22"/>
      <c r="C1" s="22"/>
      <c r="D1" s="22"/>
      <c r="E1" s="22"/>
      <c r="F1" s="22"/>
      <c r="G1" s="22"/>
    </row>
    <row r="2" spans="1:8" x14ac:dyDescent="0.2">
      <c r="A2" s="22" t="s">
        <v>11</v>
      </c>
      <c r="B2" s="22"/>
      <c r="C2" s="22"/>
      <c r="D2" s="22"/>
      <c r="E2" s="22"/>
      <c r="F2" s="22"/>
      <c r="G2" s="22"/>
    </row>
    <row r="3" spans="1:8" x14ac:dyDescent="0.2">
      <c r="A3" s="22" t="s">
        <v>14</v>
      </c>
      <c r="B3" s="22"/>
      <c r="C3" s="22"/>
      <c r="D3" s="22"/>
      <c r="E3" s="22"/>
      <c r="F3" s="22"/>
      <c r="G3" s="22"/>
    </row>
    <row r="4" spans="1:8" x14ac:dyDescent="0.2">
      <c r="A4" s="22" t="s">
        <v>47</v>
      </c>
      <c r="B4" s="22"/>
      <c r="C4" s="22"/>
      <c r="D4" s="22"/>
      <c r="E4" s="22"/>
      <c r="F4" s="22"/>
      <c r="G4" s="22"/>
    </row>
    <row r="5" spans="1:8" x14ac:dyDescent="0.2">
      <c r="C5" s="2"/>
      <c r="D5" s="2"/>
    </row>
    <row r="6" spans="1:8" x14ac:dyDescent="0.2">
      <c r="C6" s="2"/>
      <c r="H6" s="3" t="s">
        <v>11</v>
      </c>
    </row>
    <row r="7" spans="1:8" x14ac:dyDescent="0.2">
      <c r="C7" s="2"/>
      <c r="H7" s="3" t="s">
        <v>32</v>
      </c>
    </row>
    <row r="8" spans="1:8" x14ac:dyDescent="0.2">
      <c r="C8" s="2"/>
      <c r="H8" s="3" t="s">
        <v>12</v>
      </c>
    </row>
    <row r="9" spans="1:8" x14ac:dyDescent="0.2">
      <c r="C9" s="2"/>
      <c r="H9" s="3" t="s">
        <v>38</v>
      </c>
    </row>
    <row r="10" spans="1:8" x14ac:dyDescent="0.2">
      <c r="C10" s="2"/>
      <c r="D10" s="2"/>
    </row>
    <row r="12" spans="1:8" x14ac:dyDescent="0.2">
      <c r="F12" s="19" t="s">
        <v>37</v>
      </c>
      <c r="G12" s="19" t="s">
        <v>37</v>
      </c>
      <c r="H12" s="19" t="s">
        <v>37</v>
      </c>
    </row>
    <row r="13" spans="1:8" x14ac:dyDescent="0.2">
      <c r="A13" s="19" t="s">
        <v>0</v>
      </c>
      <c r="B13" s="19" t="s">
        <v>33</v>
      </c>
      <c r="C13" s="17" t="s">
        <v>34</v>
      </c>
      <c r="D13" s="17" t="s">
        <v>35</v>
      </c>
      <c r="E13" s="19" t="s">
        <v>36</v>
      </c>
      <c r="F13" s="19" t="s">
        <v>44</v>
      </c>
      <c r="G13" s="19" t="s">
        <v>45</v>
      </c>
      <c r="H13" s="19" t="s">
        <v>46</v>
      </c>
    </row>
    <row r="14" spans="1:8" x14ac:dyDescent="0.2">
      <c r="A14" s="4"/>
      <c r="B14" s="5" t="s">
        <v>6</v>
      </c>
      <c r="C14" s="5" t="s">
        <v>7</v>
      </c>
      <c r="D14" s="5" t="s">
        <v>8</v>
      </c>
      <c r="E14" s="5" t="s">
        <v>40</v>
      </c>
      <c r="F14" s="5" t="s">
        <v>41</v>
      </c>
      <c r="G14" s="5" t="s">
        <v>42</v>
      </c>
      <c r="H14" s="5" t="s">
        <v>43</v>
      </c>
    </row>
    <row r="15" spans="1:8" x14ac:dyDescent="0.2">
      <c r="C15" s="17"/>
      <c r="D15" s="17"/>
      <c r="E15" s="19"/>
      <c r="F15" s="19"/>
      <c r="G15" s="19"/>
      <c r="H15" s="19"/>
    </row>
    <row r="16" spans="1:8" x14ac:dyDescent="0.2">
      <c r="A16" s="19">
        <v>1</v>
      </c>
      <c r="B16" s="19">
        <v>2016</v>
      </c>
      <c r="C16" s="10">
        <v>3326627.48</v>
      </c>
      <c r="D16" s="10">
        <v>259607348</v>
      </c>
      <c r="E16" s="11">
        <f>C16/D16</f>
        <v>1.2814072889801255E-2</v>
      </c>
    </row>
    <row r="17" spans="1:8" x14ac:dyDescent="0.2">
      <c r="A17" s="19">
        <f>A16+1</f>
        <v>2</v>
      </c>
      <c r="B17" s="19">
        <v>2017</v>
      </c>
      <c r="C17" s="10">
        <v>3075145</v>
      </c>
      <c r="D17" s="10">
        <v>275000000</v>
      </c>
      <c r="E17" s="11">
        <f t="shared" ref="E17:E20" si="0">C17/D17</f>
        <v>1.1182345454545455E-2</v>
      </c>
      <c r="F17" s="21">
        <f t="shared" ref="F17:H20" si="1">(C17-C16)/C17</f>
        <v>-8.1779064076653293E-2</v>
      </c>
      <c r="G17" s="21">
        <f t="shared" si="1"/>
        <v>5.597328E-2</v>
      </c>
      <c r="H17" s="21">
        <f t="shared" si="1"/>
        <v>-0.14591996302461993</v>
      </c>
    </row>
    <row r="18" spans="1:8" x14ac:dyDescent="0.2">
      <c r="A18" s="19">
        <f t="shared" ref="A18:A22" si="2">A17+1</f>
        <v>3</v>
      </c>
      <c r="B18" s="19">
        <v>2018</v>
      </c>
      <c r="C18" s="10">
        <v>4140438.93</v>
      </c>
      <c r="D18" s="10">
        <v>310000000</v>
      </c>
      <c r="E18" s="11">
        <f t="shared" si="0"/>
        <v>1.3356254612903226E-2</v>
      </c>
      <c r="F18" s="21">
        <f t="shared" si="1"/>
        <v>0.25729009605269076</v>
      </c>
      <c r="G18" s="21">
        <f t="shared" si="1"/>
        <v>0.11290322580645161</v>
      </c>
      <c r="H18" s="21">
        <f t="shared" si="1"/>
        <v>0.16276338100485135</v>
      </c>
    </row>
    <row r="19" spans="1:8" x14ac:dyDescent="0.2">
      <c r="A19" s="19">
        <f t="shared" si="2"/>
        <v>4</v>
      </c>
      <c r="B19" s="19">
        <v>2019</v>
      </c>
      <c r="C19" s="10">
        <v>4636866.0747999996</v>
      </c>
      <c r="D19" s="10">
        <v>346000000</v>
      </c>
      <c r="E19" s="11">
        <f t="shared" si="0"/>
        <v>1.3401347036994218E-2</v>
      </c>
      <c r="F19" s="21">
        <f t="shared" si="1"/>
        <v>0.10706091933470639</v>
      </c>
      <c r="G19" s="21">
        <f t="shared" si="1"/>
        <v>0.10404624277456648</v>
      </c>
      <c r="H19" s="21">
        <f t="shared" si="1"/>
        <v>3.3647680316399968E-3</v>
      </c>
    </row>
    <row r="20" spans="1:8" x14ac:dyDescent="0.2">
      <c r="A20" s="19">
        <f t="shared" si="2"/>
        <v>5</v>
      </c>
      <c r="B20" s="19">
        <v>2020</v>
      </c>
      <c r="C20" s="10">
        <v>5407855.8300000001</v>
      </c>
      <c r="D20" s="10">
        <v>406016829</v>
      </c>
      <c r="E20" s="11">
        <f t="shared" si="0"/>
        <v>1.3319289851406627E-2</v>
      </c>
      <c r="F20" s="21">
        <f t="shared" si="1"/>
        <v>0.14256847435224626</v>
      </c>
      <c r="G20" s="21">
        <f t="shared" si="1"/>
        <v>0.14781857478129312</v>
      </c>
      <c r="H20" s="21">
        <f t="shared" si="1"/>
        <v>-6.1607778269743476E-3</v>
      </c>
    </row>
    <row r="21" spans="1:8" x14ac:dyDescent="0.2">
      <c r="A21" s="19">
        <f t="shared" si="2"/>
        <v>6</v>
      </c>
      <c r="B21" s="19">
        <v>2021</v>
      </c>
      <c r="C21" s="10">
        <f>D21*E21</f>
        <v>6312742.3200161168</v>
      </c>
      <c r="D21" s="10">
        <v>459347618</v>
      </c>
      <c r="E21" s="11">
        <f>E20*1.0318</f>
        <v>1.374284326868136E-2</v>
      </c>
      <c r="F21" s="21">
        <f t="shared" ref="F21:F22" si="3">(C21-C20)/C21</f>
        <v>0.14334285230476609</v>
      </c>
      <c r="G21" s="21">
        <f t="shared" ref="G21:H22" si="4">(D21-D20)/D21</f>
        <v>0.11610115500805754</v>
      </c>
      <c r="H21" s="21">
        <f t="shared" si="4"/>
        <v>3.0819926342314508E-2</v>
      </c>
    </row>
    <row r="22" spans="1:8" x14ac:dyDescent="0.2">
      <c r="A22" s="19">
        <f t="shared" si="2"/>
        <v>7</v>
      </c>
      <c r="B22" s="19">
        <v>2022</v>
      </c>
      <c r="C22" s="10">
        <f>D22*E22</f>
        <v>7403801.1537516611</v>
      </c>
      <c r="D22" s="10">
        <v>522134787.34000003</v>
      </c>
      <c r="E22" s="11">
        <f>E21*1.0318</f>
        <v>1.4179865684625427E-2</v>
      </c>
      <c r="F22" s="21">
        <f t="shared" si="3"/>
        <v>0.14736468620347562</v>
      </c>
      <c r="G22" s="21">
        <f t="shared" si="4"/>
        <v>0.1202508832247462</v>
      </c>
      <c r="H22" s="21">
        <f t="shared" si="4"/>
        <v>3.0819926342314442E-2</v>
      </c>
    </row>
    <row r="24" spans="1:8" x14ac:dyDescent="0.2">
      <c r="F24" s="15"/>
      <c r="G24" s="15"/>
    </row>
    <row r="27" spans="1:8" x14ac:dyDescent="0.2">
      <c r="F27" s="20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  2-105 Attachment A Pg 1</vt:lpstr>
      <vt:lpstr>AG  2-105 Attachment A Pg 2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 \ Jennifer</dc:creator>
  <cp:lastModifiedBy>Ryan \ John</cp:lastModifiedBy>
  <cp:lastPrinted>2021-08-23T11:25:51Z</cp:lastPrinted>
  <dcterms:created xsi:type="dcterms:W3CDTF">2021-07-14T10:52:37Z</dcterms:created>
  <dcterms:modified xsi:type="dcterms:W3CDTF">2021-08-24T01:23:01Z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