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X:\Clients\0675 - Columbia Gas\0676 - 2021 Rate Case\Drafts\Responses to Staff Third DR\"/>
    </mc:Choice>
  </mc:AlternateContent>
  <xr:revisionPtr revIDLastSave="0" documentId="8_{C67FF417-EF18-4B05-AEA4-97CC02E8F9E7}" xr6:coauthVersionLast="45" xr6:coauthVersionMax="45" xr10:uidLastSave="{00000000-0000-0000-0000-000000000000}"/>
  <bookViews>
    <workbookView xWindow="-120" yWindow="-120" windowWidth="27180" windowHeight="16440" activeTab="3" xr2:uid="{00000000-000D-0000-FFFF-FFFF00000000}"/>
  </bookViews>
  <sheets>
    <sheet name="Sh 3 - RevLag" sheetId="1" r:id="rId1"/>
    <sheet name="Sh 3a - Coll-Lag" sheetId="2" r:id="rId2"/>
    <sheet name="Sh 3b - AR Summ" sheetId="3" r:id="rId3"/>
    <sheet name="Sh 3c - Bill Lag" sheetId="4" r:id="rId4"/>
  </sheets>
  <externalReferences>
    <externalReference r:id="rId5"/>
    <externalReference r:id="rId6"/>
    <externalReference r:id="rId7"/>
    <externalReference r:id="rId8"/>
  </externalReferences>
  <definedNames>
    <definedName name="\P">'[1]Sh 5 - Payroll'!#REF!</definedName>
    <definedName name="__123Graph_A" hidden="1">[2]Sch11!$C$73:$C$80</definedName>
    <definedName name="__123Graph_B" hidden="1">[2]Sch11!$D$73:$D$80</definedName>
    <definedName name="__123Graph_C" hidden="1">[2]Sch11!$E$73:$E$80</definedName>
    <definedName name="__123Graph_D" hidden="1">[2]Sch11!$F$73:$F$80</definedName>
    <definedName name="__123Graph_E" hidden="1">[2]Sch11!$G$73:$G$80</definedName>
    <definedName name="__123Graph_F" hidden="1">[2]Sch11!#REF!</definedName>
    <definedName name="_13TAXFED">#REF!</definedName>
    <definedName name="_3C_ADJ_REV">[3]revlag!#REF!</definedName>
    <definedName name="_5GP_TCO">#REF!</definedName>
    <definedName name="_5GP_TCOINPUT">#REF!</definedName>
    <definedName name="_COS97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_R_143_REV_WKS">'Sh 3b - AR Summ'!#REF!</definedName>
    <definedName name="A_R_DAILY_2">#REF!</definedName>
    <definedName name="A_R_DAILYSUPPOR">#REF!</definedName>
    <definedName name="A_R_SUMMARY">'Sh 3b - AR Summ'!$B$1:$J$38</definedName>
    <definedName name="ACTUAL_VOL">#REF!</definedName>
    <definedName name="ADD_ON_SALES_TA">#REF!</definedName>
    <definedName name="ADD_ON_TAX">#REF!</definedName>
    <definedName name="AUXPAID">#REF!</definedName>
    <definedName name="AVG_BANK_BAL">[4]EXH10!$A$1:$J$47</definedName>
    <definedName name="AVG_COLLECTIONS">'Sh 3a - Coll-Lag'!$A$1:$G$37</definedName>
    <definedName name="BENEFITS">#REF!</definedName>
    <definedName name="BS_JURIS">#REF!</definedName>
    <definedName name="BS_REC">[2]FS!$A$1:$G$125</definedName>
    <definedName name="BSANAL">#REF!</definedName>
    <definedName name="CAP_BS_WKST">[2]Sch11!#REF!</definedName>
    <definedName name="CAP_RB">[2]Sch11!$A$1:$L$64</definedName>
    <definedName name="COLLECTION_LAG">'Sh 3a - Coll-Lag'!$A$1:$G$41</definedName>
    <definedName name="CONOCO">#REF!</definedName>
    <definedName name="COVEPOINT">#REF!</definedName>
    <definedName name="CUSTDEP">#REF!</definedName>
    <definedName name="CWC_SUMM">#REF!</definedName>
    <definedName name="CWC_SUMMARY">#REF!</definedName>
    <definedName name="_xlnm.Database">#REF!</definedName>
    <definedName name="FOOTNOTES">[2]Sch11!$O$9:$W$15</definedName>
    <definedName name="FRANCHISE_LIC">#REF!</definedName>
    <definedName name="GP_MISC">#REF!</definedName>
    <definedName name="GP_TRANSCO">#REF!</definedName>
    <definedName name="GP_TRANSMISSION">#REF!</definedName>
    <definedName name="GPWKST">#REF!</definedName>
    <definedName name="GROSS_RECEIPTS">#REF!</definedName>
    <definedName name="GROSS_WAGES">#REF!</definedName>
    <definedName name="GROSSRECEIPTS">#REF!</definedName>
    <definedName name="GTS">#REF!</definedName>
    <definedName name="IMBALANCE">#REF!</definedName>
    <definedName name="LICENSE">#REF!</definedName>
    <definedName name="LICENSETAX_WKST">#REF!</definedName>
    <definedName name="LOCAL_GAS">#REF!</definedName>
    <definedName name="MIDCON">#REF!</definedName>
    <definedName name="NON_APP">#REF!</definedName>
    <definedName name="NON_APP_CODING">#REF!</definedName>
    <definedName name="NON_APP_FILING">#REF!</definedName>
    <definedName name="NON_APP_UPDATE">#REF!</definedName>
    <definedName name="NORM_VOL">#REF!</definedName>
    <definedName name="OPEB">#REF!</definedName>
    <definedName name="PAYMENTS98">#REF!</definedName>
    <definedName name="_xlnm.Print_Area" localSheetId="0">'Sh 3 - RevLag'!$A$1:$C$27</definedName>
    <definedName name="_xlnm.Print_Area" localSheetId="1">'Sh 3a - Coll-Lag'!$A$1:$G$38</definedName>
    <definedName name="_xlnm.Print_Area" localSheetId="2">'Sh 3b - AR Summ'!$A$1:$K$36</definedName>
    <definedName name="_xlnm.Print_Area" localSheetId="3">'Sh 3c - Bill Lag'!$A$1:$E$37</definedName>
    <definedName name="PROPTAX_WKST">'[1]Sh 11 - Property Taxes'!#REF!</definedName>
    <definedName name="PSC_FEES">#REF!</definedName>
    <definedName name="REFUND_WKST">'Sh 3a - Coll-Lag:Sh 3b - AR Summ'!$C$33:$E$93</definedName>
    <definedName name="REFUNDNORM">'Sh 3a - Coll-Lag'!#REF!</definedName>
    <definedName name="REV_LAG">'Sh 3 - RevLag'!$A$1:$D$22</definedName>
    <definedName name="STPAY_TAX_BI">#REF!</definedName>
    <definedName name="STPAY_TAX_MON">#REF!</definedName>
    <definedName name="TAX_UNEMPLOYMEN">#REF!</definedName>
    <definedName name="TEMP">#REF!</definedName>
    <definedName name="TRANSCO_UPDATE">#REF!</definedName>
    <definedName name="UNCOLLECTIBLE">#REF!</definedName>
    <definedName name="VNG">#REF!</definedName>
    <definedName name="VOL_COMP2">#REF!</definedName>
    <definedName name="VOL_COMPARISO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" i="3" l="1"/>
  <c r="K26" i="3"/>
  <c r="K27" i="3"/>
  <c r="J30" i="3"/>
  <c r="J31" i="3" s="1"/>
  <c r="D18" i="4"/>
  <c r="C19" i="4"/>
  <c r="D17" i="4"/>
  <c r="A17" i="4"/>
  <c r="A18" i="4" s="1"/>
  <c r="A19" i="4" s="1"/>
  <c r="A20" i="4" s="1"/>
  <c r="E16" i="4"/>
  <c r="E19" i="4" s="1"/>
  <c r="H30" i="3"/>
  <c r="H31" i="3" s="1"/>
  <c r="G30" i="3"/>
  <c r="G31" i="3" s="1"/>
  <c r="F30" i="3"/>
  <c r="F31" i="3" s="1"/>
  <c r="E30" i="3"/>
  <c r="E31" i="3" s="1"/>
  <c r="D30" i="3"/>
  <c r="D31" i="3" s="1"/>
  <c r="C30" i="3"/>
  <c r="C31" i="3" s="1"/>
  <c r="I29" i="3"/>
  <c r="K29" i="3" s="1"/>
  <c r="I28" i="3"/>
  <c r="K28" i="3" s="1"/>
  <c r="I27" i="3"/>
  <c r="I26" i="3"/>
  <c r="I25" i="3"/>
  <c r="I24" i="3"/>
  <c r="K24" i="3" s="1"/>
  <c r="I23" i="3"/>
  <c r="K23" i="3" s="1"/>
  <c r="I22" i="3"/>
  <c r="K22" i="3" s="1"/>
  <c r="I21" i="3"/>
  <c r="K21" i="3" s="1"/>
  <c r="I20" i="3"/>
  <c r="K20" i="3" s="1"/>
  <c r="I19" i="3"/>
  <c r="K19" i="3" s="1"/>
  <c r="A19" i="3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I18" i="3"/>
  <c r="K18" i="3" s="1"/>
  <c r="H11" i="3"/>
  <c r="G11" i="3"/>
  <c r="F11" i="3"/>
  <c r="D11" i="3"/>
  <c r="G29" i="2"/>
  <c r="G22" i="2"/>
  <c r="G27" i="2" s="1"/>
  <c r="G31" i="2" s="1"/>
  <c r="G33" i="2" s="1"/>
  <c r="G19" i="2"/>
  <c r="A15" i="2"/>
  <c r="A16" i="2" s="1"/>
  <c r="A17" i="2" s="1"/>
  <c r="A18" i="2" s="1"/>
  <c r="A19" i="2" s="1"/>
  <c r="A21" i="2" s="1"/>
  <c r="A22" i="2" s="1"/>
  <c r="A23" i="2" s="1"/>
  <c r="A24" i="2" s="1"/>
  <c r="A25" i="2" s="1"/>
  <c r="A26" i="2" s="1"/>
  <c r="A27" i="2" s="1"/>
  <c r="A29" i="2" s="1"/>
  <c r="A31" i="2" s="1"/>
  <c r="A33" i="2" s="1"/>
  <c r="A35" i="2" s="1"/>
  <c r="A37" i="2" s="1"/>
  <c r="C15" i="1"/>
  <c r="K30" i="3" l="1"/>
  <c r="K31" i="3" s="1"/>
  <c r="G35" i="2" s="1"/>
  <c r="G37" i="2" s="1"/>
  <c r="C16" i="1" s="1"/>
  <c r="I30" i="3"/>
  <c r="I31" i="3" s="1"/>
  <c r="D20" i="4"/>
  <c r="C17" i="1" s="1"/>
  <c r="C19" i="1" l="1"/>
</calcChain>
</file>

<file path=xl/sharedStrings.xml><?xml version="1.0" encoding="utf-8"?>
<sst xmlns="http://schemas.openxmlformats.org/spreadsheetml/2006/main" count="170" uniqueCount="108">
  <si>
    <t>REVENUE LAG</t>
  </si>
  <si>
    <t>SHEET 3</t>
  </si>
  <si>
    <t>Line</t>
  </si>
  <si>
    <t>Number</t>
  </si>
  <si>
    <t>No.</t>
  </si>
  <si>
    <t>Lag Component</t>
  </si>
  <si>
    <t>of Days</t>
  </si>
  <si>
    <t xml:space="preserve">     (1)</t>
  </si>
  <si>
    <t>(2)</t>
  </si>
  <si>
    <t xml:space="preserve"> 1</t>
  </si>
  <si>
    <t>Meter Reading  1/</t>
  </si>
  <si>
    <t xml:space="preserve"> 2</t>
  </si>
  <si>
    <t>Collection   (see Sheet No. 3a)</t>
  </si>
  <si>
    <t>Billing (see Sheet No. 3c)</t>
  </si>
  <si>
    <t xml:space="preserve">    Total Revenue Lag</t>
  </si>
  <si>
    <t>1/</t>
  </si>
  <si>
    <t>Meter reading lag represents the midpoint of any billing month and are computed as: 366 days / 12 Months / 2 (midpoint) = 15.25 days.</t>
  </si>
  <si>
    <t xml:space="preserve">     </t>
  </si>
  <si>
    <t>WEIGHTED AVERAGE COLLECTION LAG</t>
  </si>
  <si>
    <t>SHEET 3a</t>
  </si>
  <si>
    <t>Average Daily Revenue</t>
  </si>
  <si>
    <t>Amount</t>
  </si>
  <si>
    <t xml:space="preserve">No. </t>
  </si>
  <si>
    <t>$</t>
  </si>
  <si>
    <t>Total Tariff Revenues:</t>
  </si>
  <si>
    <t xml:space="preserve"> </t>
  </si>
  <si>
    <t xml:space="preserve">    Residential Revenues</t>
  </si>
  <si>
    <t xml:space="preserve">    Commercial Revenues</t>
  </si>
  <si>
    <t xml:space="preserve">    Industrial Revenues</t>
  </si>
  <si>
    <t xml:space="preserve">    Other Revenues</t>
  </si>
  <si>
    <t xml:space="preserve">      Total Tariff Revenue</t>
  </si>
  <si>
    <t>Non - traditional sales</t>
  </si>
  <si>
    <t>Transportation Revenue</t>
  </si>
  <si>
    <t xml:space="preserve">Gross Receipts, Franchise &amp; Sales &amp; Use Taxes     </t>
  </si>
  <si>
    <t>Forfeited Discounts</t>
  </si>
  <si>
    <t>Miscellaneous Service Revenue</t>
  </si>
  <si>
    <t>Other Gas Revenues - Other</t>
  </si>
  <si>
    <t xml:space="preserve">      Subtotal of Additional Revenue</t>
  </si>
  <si>
    <t>Choice Marketer Revenues</t>
  </si>
  <si>
    <t xml:space="preserve">      Total Adjusted Revenue</t>
  </si>
  <si>
    <t>Average Daily A/R Balance (Per Sheet No. 3b)</t>
  </si>
  <si>
    <t xml:space="preserve">SUMMARY OF ACCOUNT RECEIVABLE </t>
  </si>
  <si>
    <t>SHEET 3b</t>
  </si>
  <si>
    <t>14200220</t>
  </si>
  <si>
    <t>Customer A/R CAB</t>
  </si>
  <si>
    <t>Customer A/R GMB</t>
  </si>
  <si>
    <t>Customer Premise</t>
  </si>
  <si>
    <t>Off-System Sales</t>
  </si>
  <si>
    <t>Other AR Choice Trans.</t>
  </si>
  <si>
    <t>Transportation A/R</t>
  </si>
  <si>
    <t>Utility</t>
  </si>
  <si>
    <t>Month-End</t>
  </si>
  <si>
    <t xml:space="preserve">Month-end </t>
  </si>
  <si>
    <t>Accounts</t>
  </si>
  <si>
    <t>Month</t>
  </si>
  <si>
    <t>Balance</t>
  </si>
  <si>
    <t>Receivables</t>
  </si>
  <si>
    <t>(1)</t>
  </si>
  <si>
    <t>(3)</t>
  </si>
  <si>
    <t>(4)</t>
  </si>
  <si>
    <t>(5)</t>
  </si>
  <si>
    <t>(6)</t>
  </si>
  <si>
    <t>(7)=(1 thru 6)</t>
  </si>
  <si>
    <t>($)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</si>
  <si>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</si>
  <si>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</si>
  <si>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</si>
  <si>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</si>
  <si>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</si>
  <si>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</si>
  <si>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</si>
  <si>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</si>
  <si>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</si>
  <si>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</si>
  <si>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</si>
  <si>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</si>
  <si>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</si>
  <si>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12 Mo. Avg.</t>
  </si>
  <si>
    <t>Source:  Company Financial Statements</t>
  </si>
  <si>
    <t>BILLING LAG CALCULATION</t>
  </si>
  <si>
    <t>SHEET 3c</t>
  </si>
  <si>
    <t>Revenue</t>
  </si>
  <si>
    <t>Billing</t>
  </si>
  <si>
    <t>Weighted</t>
  </si>
  <si>
    <t>Description</t>
  </si>
  <si>
    <t>Lag</t>
  </si>
  <si>
    <t>(4)=(2)*(3)</t>
  </si>
  <si>
    <t>Tariff / Transportation Revenues - (DIS)</t>
  </si>
  <si>
    <t>Tariff / Transportation Revenues - (GTS)</t>
  </si>
  <si>
    <t>Tariff / Transportation Revenues - (GMB/GAS)</t>
  </si>
  <si>
    <t>Calculated Billing Lag</t>
  </si>
  <si>
    <t>COLUMBIA GAS OF KENTUCKY, INC.</t>
  </si>
  <si>
    <t>CASE NO. 2021-00183</t>
  </si>
  <si>
    <t>CASH WORKING CAPITAL</t>
  </si>
  <si>
    <t>TME:  DECEMBER 31, 2020</t>
  </si>
  <si>
    <t>Attachment KLJ-CWC-1</t>
  </si>
  <si>
    <t>WITNESS: JOHNSON</t>
  </si>
  <si>
    <t>Cust AR-Credit Balances</t>
  </si>
  <si>
    <t>(8)</t>
  </si>
  <si>
    <t>Utility Accounts</t>
  </si>
  <si>
    <t>Without Budget</t>
  </si>
  <si>
    <t>Plan</t>
  </si>
  <si>
    <t>(9)</t>
  </si>
  <si>
    <t>Average Daily Revenue (Line 15 ÷ 366 days)</t>
  </si>
  <si>
    <t>Revenue Collection Lag Days (Line 17 ÷ Line 16)</t>
  </si>
  <si>
    <t>KY PSC Case No. 2021-00183</t>
  </si>
  <si>
    <t>Staff 3-35</t>
  </si>
  <si>
    <t>Attachment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</si>
</sst>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&quot;$&quot;#,##0"/>
    <numFmt numFmtId="167" formatCode="_(* #,##0.0_);_(* \(#,##0.0\);_(* &quot;-&quot;??_);_(@_)"/>
  </numFmts>
  <fonts count="16" x14ac:knownFonts="1">
    <font>
      <sz val="12"/>
      <name val="Helv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 val="doubleAccounting"/>
      <sz val="10"/>
      <name val="Arial"/>
      <family val="2"/>
    </font>
    <font>
      <u/>
      <sz val="10"/>
      <color theme="1"/>
      <name val="Arial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u val="singleAccounting"/>
      <sz val="10"/>
      <name val="Arial"/>
      <family val="2"/>
    </font>
    <font>
      <u val="double"/>
      <sz val="10"/>
      <color indexed="12"/>
      <name val="Arial"/>
      <family val="2"/>
    </font>
    <font>
      <u/>
      <sz val="10"/>
      <color indexed="12"/>
      <name val="Arial"/>
      <family val="2"/>
    </font>
    <font>
      <b/>
      <u val="doubleAccounting"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125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1" fillId="0" borderId="0" xfId="0" applyFont="1" applyAlignment="1" applyProtection="1">
      <alignment horizontal="center"/>
      <protection locked="0"/>
    </xf>
    <xf numFmtId="37" fontId="5" fillId="0" borderId="0" xfId="0" applyNumberFormat="1" applyFont="1" applyFill="1" applyAlignment="1">
      <alignment horizontal="right"/>
    </xf>
    <xf numFmtId="37" fontId="2" fillId="0" borderId="0" xfId="0" applyNumberFormat="1" applyFont="1" applyFill="1" applyAlignment="1">
      <alignment horizontal="right"/>
    </xf>
    <xf numFmtId="0" fontId="1" fillId="0" borderId="0" xfId="0" applyFont="1"/>
    <xf numFmtId="0" fontId="6" fillId="0" borderId="0" xfId="0" applyFont="1" applyAlignment="1" applyProtection="1">
      <alignment horizontal="center"/>
      <protection locked="0"/>
    </xf>
    <xf numFmtId="37" fontId="6" fillId="0" borderId="0" xfId="0" applyNumberFormat="1" applyFont="1" applyAlignment="1" applyProtection="1">
      <alignment horizontal="center"/>
      <protection locked="0"/>
    </xf>
    <xf numFmtId="37" fontId="1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37" fontId="7" fillId="0" borderId="0" xfId="0" applyNumberFormat="1" applyFont="1" applyProtection="1">
      <protection locked="0"/>
    </xf>
    <xf numFmtId="39" fontId="7" fillId="0" borderId="0" xfId="0" applyNumberFormat="1" applyFont="1" applyProtection="1">
      <protection locked="0"/>
    </xf>
    <xf numFmtId="39" fontId="7" fillId="0" borderId="0" xfId="0" applyNumberFormat="1" applyFont="1" applyFill="1" applyBorder="1" applyProtection="1"/>
    <xf numFmtId="0" fontId="7" fillId="0" borderId="0" xfId="0" applyFont="1"/>
    <xf numFmtId="39" fontId="7" fillId="0" borderId="0" xfId="0" applyNumberFormat="1" applyFont="1" applyBorder="1"/>
    <xf numFmtId="37" fontId="7" fillId="0" borderId="0" xfId="0" applyNumberFormat="1" applyFont="1" applyAlignment="1" applyProtection="1">
      <alignment horizontal="right"/>
      <protection locked="0"/>
    </xf>
    <xf numFmtId="39" fontId="8" fillId="0" borderId="0" xfId="0" applyNumberFormat="1" applyFont="1" applyFill="1" applyBorder="1" applyProtection="1"/>
    <xf numFmtId="0" fontId="2" fillId="0" borderId="0" xfId="0" quotePrefix="1" applyFont="1" applyAlignment="1">
      <alignment horizontal="center" vertical="top"/>
    </xf>
    <xf numFmtId="0" fontId="2" fillId="0" borderId="0" xfId="0" applyFont="1" applyAlignment="1">
      <alignment horizontal="left" indent="3"/>
    </xf>
    <xf numFmtId="0" fontId="2" fillId="0" borderId="0" xfId="0" applyFont="1" applyFill="1"/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/>
    <xf numFmtId="41" fontId="5" fillId="0" borderId="0" xfId="2" applyNumberFormat="1" applyFont="1" applyFill="1" applyProtection="1"/>
    <xf numFmtId="41" fontId="9" fillId="0" borderId="0" xfId="0" applyNumberFormat="1" applyFont="1" applyFill="1" applyBorder="1" applyProtection="1"/>
    <xf numFmtId="0" fontId="2" fillId="0" borderId="0" xfId="0" applyFont="1" applyFill="1" applyAlignment="1">
      <alignment horizontal="right"/>
    </xf>
    <xf numFmtId="41" fontId="5" fillId="0" borderId="0" xfId="0" applyNumberFormat="1" applyFont="1" applyFill="1" applyProtection="1"/>
    <xf numFmtId="0" fontId="2" fillId="0" borderId="0" xfId="2" applyFont="1" applyFill="1"/>
    <xf numFmtId="0" fontId="2" fillId="0" borderId="0" xfId="2" applyFont="1" applyFill="1" applyAlignment="1">
      <alignment horizontal="left" indent="1"/>
    </xf>
    <xf numFmtId="41" fontId="5" fillId="0" borderId="0" xfId="2" applyNumberFormat="1" applyFont="1" applyFill="1" applyBorder="1" applyProtection="1"/>
    <xf numFmtId="41" fontId="9" fillId="0" borderId="0" xfId="2" applyNumberFormat="1" applyFont="1" applyFill="1" applyBorder="1" applyProtection="1"/>
    <xf numFmtId="41" fontId="2" fillId="0" borderId="0" xfId="0" applyNumberFormat="1" applyFont="1" applyFill="1" applyProtection="1"/>
    <xf numFmtId="41" fontId="10" fillId="0" borderId="0" xfId="0" applyNumberFormat="1" applyFont="1" applyFill="1" applyBorder="1" applyProtection="1"/>
    <xf numFmtId="0" fontId="1" fillId="0" borderId="0" xfId="0" applyFont="1" applyFill="1"/>
    <xf numFmtId="164" fontId="10" fillId="0" borderId="0" xfId="0" applyNumberFormat="1" applyFont="1" applyFill="1" applyBorder="1" applyProtection="1"/>
    <xf numFmtId="41" fontId="2" fillId="0" borderId="0" xfId="0" applyNumberFormat="1" applyFont="1" applyFill="1"/>
    <xf numFmtId="39" fontId="2" fillId="0" borderId="0" xfId="0" applyNumberFormat="1" applyFont="1" applyFill="1" applyBorder="1" applyProtection="1"/>
    <xf numFmtId="37" fontId="2" fillId="0" borderId="0" xfId="0" applyNumberFormat="1" applyFont="1" applyFill="1" applyProtection="1"/>
    <xf numFmtId="0" fontId="2" fillId="0" borderId="0" xfId="0" applyFont="1" applyFill="1" applyBorder="1"/>
    <xf numFmtId="164" fontId="2" fillId="0" borderId="0" xfId="1" applyNumberFormat="1" applyFont="1" applyFill="1" applyBorder="1"/>
    <xf numFmtId="0" fontId="2" fillId="0" borderId="0" xfId="0" quotePrefix="1" applyFont="1" applyFill="1" applyBorder="1"/>
    <xf numFmtId="165" fontId="1" fillId="0" borderId="0" xfId="0" quotePrefix="1" applyNumberFormat="1" applyFont="1" applyFill="1" applyAlignment="1" applyProtection="1">
      <alignment horizontal="center"/>
    </xf>
    <xf numFmtId="165" fontId="1" fillId="0" borderId="0" xfId="0" quotePrefix="1" applyNumberFormat="1" applyFont="1" applyFill="1" applyAlignment="1" applyProtection="1">
      <alignment horizontal="center" wrapText="1"/>
    </xf>
    <xf numFmtId="37" fontId="1" fillId="0" borderId="0" xfId="0" applyNumberFormat="1" applyFont="1" applyFill="1" applyAlignment="1" applyProtection="1">
      <alignment horizontal="center"/>
    </xf>
    <xf numFmtId="0" fontId="1" fillId="0" borderId="0" xfId="0" applyNumberFormat="1" applyFont="1" applyFill="1" applyAlignment="1" applyProtection="1">
      <alignment horizontal="center"/>
    </xf>
    <xf numFmtId="0" fontId="2" fillId="0" borderId="0" xfId="0" quotePrefix="1" applyFont="1" applyFill="1" applyAlignment="1">
      <alignment horizontal="center"/>
    </xf>
    <xf numFmtId="37" fontId="6" fillId="0" borderId="0" xfId="0" applyNumberFormat="1" applyFont="1" applyFill="1" applyAlignment="1" applyProtection="1">
      <alignment horizontal="center"/>
    </xf>
    <xf numFmtId="0" fontId="6" fillId="0" borderId="0" xfId="0" applyFont="1" applyFill="1"/>
    <xf numFmtId="37" fontId="1" fillId="0" borderId="0" xfId="0" quotePrefix="1" applyNumberFormat="1" applyFont="1" applyFill="1" applyAlignment="1" applyProtection="1">
      <alignment horizontal="center"/>
    </xf>
    <xf numFmtId="37" fontId="7" fillId="0" borderId="0" xfId="0" applyNumberFormat="1" applyFont="1" applyFill="1" applyProtection="1">
      <protection locked="0"/>
    </xf>
    <xf numFmtId="164" fontId="11" fillId="0" borderId="0" xfId="1" applyNumberFormat="1" applyFont="1" applyFill="1"/>
    <xf numFmtId="164" fontId="2" fillId="0" borderId="0" xfId="0" applyNumberFormat="1" applyFont="1" applyFill="1"/>
    <xf numFmtId="0" fontId="7" fillId="0" borderId="0" xfId="0" applyFont="1" applyFill="1" applyProtection="1">
      <protection locked="0"/>
    </xf>
    <xf numFmtId="41" fontId="9" fillId="0" borderId="0" xfId="0" applyNumberFormat="1" applyFont="1" applyFill="1" applyProtection="1"/>
    <xf numFmtId="41" fontId="12" fillId="0" borderId="0" xfId="0" applyNumberFormat="1" applyFont="1" applyFill="1" applyProtection="1"/>
    <xf numFmtId="37" fontId="2" fillId="0" borderId="0" xfId="0" applyNumberFormat="1" applyFont="1" applyFill="1" applyAlignment="1" applyProtection="1">
      <alignment horizontal="right"/>
    </xf>
    <xf numFmtId="41" fontId="10" fillId="0" borderId="0" xfId="0" applyNumberFormat="1" applyFont="1" applyFill="1" applyProtection="1"/>
    <xf numFmtId="0" fontId="2" fillId="0" borderId="0" xfId="0" quotePrefix="1" applyFont="1" applyFill="1" applyAlignment="1">
      <alignment horizontal="right"/>
    </xf>
    <xf numFmtId="164" fontId="8" fillId="0" borderId="0" xfId="0" applyNumberFormat="1" applyFont="1" applyFill="1" applyBorder="1" applyProtection="1"/>
    <xf numFmtId="164" fontId="2" fillId="0" borderId="0" xfId="1" applyNumberFormat="1" applyFont="1" applyFill="1"/>
    <xf numFmtId="0" fontId="2" fillId="0" borderId="0" xfId="0" quotePrefix="1" applyFont="1" applyFill="1" applyAlignment="1"/>
    <xf numFmtId="43" fontId="2" fillId="0" borderId="0" xfId="0" quotePrefix="1" applyNumberFormat="1" applyFont="1" applyFill="1" applyAlignment="1"/>
    <xf numFmtId="0" fontId="1" fillId="0" borderId="0" xfId="0" quotePrefix="1" applyFont="1" applyFill="1" applyAlignment="1">
      <alignment horizontal="center"/>
    </xf>
    <xf numFmtId="37" fontId="11" fillId="0" borderId="0" xfId="0" applyNumberFormat="1" applyFont="1" applyFill="1" applyProtection="1">
      <protection locked="0"/>
    </xf>
    <xf numFmtId="37" fontId="11" fillId="0" borderId="0" xfId="0" applyNumberFormat="1" applyFont="1" applyFill="1" applyProtection="1"/>
    <xf numFmtId="37" fontId="7" fillId="0" borderId="0" xfId="0" applyNumberFormat="1" applyFont="1" applyFill="1" applyProtection="1"/>
    <xf numFmtId="0" fontId="11" fillId="0" borderId="0" xfId="0" applyFont="1" applyFill="1" applyProtection="1">
      <protection locked="0"/>
    </xf>
    <xf numFmtId="0" fontId="11" fillId="0" borderId="0" xfId="0" applyFont="1" applyFill="1"/>
    <xf numFmtId="0" fontId="7" fillId="0" borderId="0" xfId="0" applyFont="1" applyFill="1"/>
    <xf numFmtId="0" fontId="1" fillId="0" borderId="0" xfId="0" applyFont="1" applyFill="1" applyProtection="1">
      <protection locked="0"/>
    </xf>
    <xf numFmtId="0" fontId="13" fillId="0" borderId="0" xfId="0" applyFont="1" applyFill="1"/>
    <xf numFmtId="37" fontId="2" fillId="0" borderId="0" xfId="0" applyNumberFormat="1" applyFont="1" applyFill="1" applyBorder="1" applyProtection="1"/>
    <xf numFmtId="37" fontId="1" fillId="0" borderId="0" xfId="0" applyNumberFormat="1" applyFont="1" applyFill="1" applyBorder="1" applyProtection="1"/>
    <xf numFmtId="0" fontId="1" fillId="0" borderId="0" xfId="3" applyFont="1" applyFill="1" applyBorder="1" applyAlignment="1" applyProtection="1"/>
    <xf numFmtId="0" fontId="2" fillId="0" borderId="0" xfId="3" applyFont="1" applyFill="1" applyBorder="1"/>
    <xf numFmtId="0" fontId="1" fillId="0" borderId="0" xfId="3" applyFont="1" applyFill="1" applyBorder="1" applyAlignment="1"/>
    <xf numFmtId="0" fontId="6" fillId="0" borderId="0" xfId="3" applyFont="1" applyFill="1" applyBorder="1" applyAlignment="1"/>
    <xf numFmtId="0" fontId="4" fillId="0" borderId="0" xfId="3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0" fontId="14" fillId="0" borderId="0" xfId="3" applyFont="1" applyFill="1" applyBorder="1" applyAlignment="1">
      <alignment horizontal="center"/>
    </xf>
    <xf numFmtId="166" fontId="2" fillId="0" borderId="0" xfId="3" applyNumberFormat="1" applyFont="1" applyFill="1" applyBorder="1"/>
    <xf numFmtId="1" fontId="2" fillId="0" borderId="0" xfId="3" applyNumberFormat="1" applyFont="1" applyFill="1" applyBorder="1"/>
    <xf numFmtId="0" fontId="1" fillId="0" borderId="0" xfId="3" applyFont="1" applyFill="1" applyBorder="1" applyAlignment="1">
      <alignment horizontal="center"/>
    </xf>
    <xf numFmtId="166" fontId="1" fillId="0" borderId="0" xfId="3" applyNumberFormat="1" applyFont="1" applyFill="1" applyBorder="1" applyAlignment="1">
      <alignment horizontal="center"/>
    </xf>
    <xf numFmtId="1" fontId="1" fillId="0" borderId="0" xfId="3" applyNumberFormat="1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166" fontId="6" fillId="0" borderId="0" xfId="3" applyNumberFormat="1" applyFont="1" applyFill="1" applyBorder="1" applyAlignment="1">
      <alignment horizontal="center"/>
    </xf>
    <xf numFmtId="1" fontId="6" fillId="0" borderId="0" xfId="3" applyNumberFormat="1" applyFont="1" applyFill="1" applyBorder="1" applyAlignment="1">
      <alignment horizontal="center"/>
    </xf>
    <xf numFmtId="0" fontId="2" fillId="0" borderId="0" xfId="3" applyFont="1" applyFill="1" applyBorder="1" applyAlignment="1">
      <alignment horizontal="center"/>
    </xf>
    <xf numFmtId="0" fontId="2" fillId="0" borderId="0" xfId="3" quotePrefix="1" applyFont="1" applyFill="1" applyBorder="1" applyAlignment="1">
      <alignment horizontal="center"/>
    </xf>
    <xf numFmtId="166" fontId="2" fillId="0" borderId="0" xfId="3" quotePrefix="1" applyNumberFormat="1" applyFont="1" applyFill="1" applyBorder="1" applyAlignment="1">
      <alignment horizontal="center"/>
    </xf>
    <xf numFmtId="1" fontId="2" fillId="0" borderId="0" xfId="3" quotePrefix="1" applyNumberFormat="1" applyFont="1" applyFill="1" applyBorder="1" applyAlignment="1">
      <alignment horizontal="center"/>
    </xf>
    <xf numFmtId="166" fontId="2" fillId="0" borderId="0" xfId="3" applyNumberFormat="1" applyFont="1" applyFill="1" applyBorder="1" applyAlignment="1">
      <alignment horizontal="center"/>
    </xf>
    <xf numFmtId="2" fontId="2" fillId="0" borderId="0" xfId="3" applyNumberFormat="1" applyFont="1" applyFill="1" applyBorder="1"/>
    <xf numFmtId="43" fontId="2" fillId="0" borderId="0" xfId="3" applyNumberFormat="1" applyFont="1" applyFill="1" applyBorder="1"/>
    <xf numFmtId="41" fontId="5" fillId="0" borderId="0" xfId="3" applyNumberFormat="1" applyFont="1" applyFill="1" applyBorder="1"/>
    <xf numFmtId="39" fontId="5" fillId="0" borderId="0" xfId="3" applyNumberFormat="1" applyFont="1" applyFill="1" applyBorder="1" applyAlignment="1">
      <alignment horizontal="right"/>
    </xf>
    <xf numFmtId="167" fontId="2" fillId="0" borderId="0" xfId="3" applyNumberFormat="1" applyFont="1" applyFill="1" applyBorder="1"/>
    <xf numFmtId="41" fontId="9" fillId="0" borderId="0" xfId="3" applyNumberFormat="1" applyFont="1" applyFill="1" applyBorder="1"/>
    <xf numFmtId="39" fontId="9" fillId="0" borderId="0" xfId="3" applyNumberFormat="1" applyFont="1" applyFill="1" applyBorder="1" applyAlignment="1">
      <alignment horizontal="right"/>
    </xf>
    <xf numFmtId="0" fontId="2" fillId="0" borderId="0" xfId="3" applyFont="1" applyFill="1" applyBorder="1" applyAlignment="1">
      <alignment horizontal="right"/>
    </xf>
    <xf numFmtId="41" fontId="8" fillId="0" borderId="0" xfId="3" applyNumberFormat="1" applyFont="1" applyFill="1" applyBorder="1"/>
    <xf numFmtId="39" fontId="15" fillId="0" borderId="0" xfId="3" applyNumberFormat="1" applyFont="1" applyFill="1" applyBorder="1" applyAlignment="1">
      <alignment horizontal="right"/>
    </xf>
    <xf numFmtId="0" fontId="2" fillId="0" borderId="1" xfId="3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left"/>
    </xf>
    <xf numFmtId="37" fontId="1" fillId="0" borderId="0" xfId="0" applyNumberFormat="1" applyFont="1" applyFill="1" applyAlignment="1" applyProtection="1">
      <alignment horizontal="center"/>
      <protection locked="0"/>
    </xf>
    <xf numFmtId="37" fontId="4" fillId="0" borderId="0" xfId="0" applyNumberFormat="1" applyFont="1" applyFill="1" applyAlignment="1" applyProtection="1">
      <alignment horizontal="center"/>
    </xf>
    <xf numFmtId="0" fontId="1" fillId="0" borderId="0" xfId="3" applyFont="1" applyFill="1" applyBorder="1" applyAlignment="1" applyProtection="1">
      <alignment horizontal="center"/>
    </xf>
    <xf numFmtId="0" fontId="1" fillId="0" borderId="0" xfId="3" applyFont="1" applyFill="1" applyBorder="1" applyAlignment="1">
      <alignment horizontal="center"/>
    </xf>
    <xf numFmtId="0" fontId="4" fillId="0" borderId="0" xfId="3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CKY\Rate%20Case%20Filings\Rate%20Case%20-%202021\Lead%20Lag%20Study\CKY%20-%20(Working%20Copy)%20Attachment%20KLJ-CWC-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gv\RATECASE\98\Cash%20Working%20Capital\Filing\CAP%20vs.%20R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CMD\ratebase\Cash%20Working%20Capital%20-%2012-31-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erate\CMD\ratecase\1995\EXH10.W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 1 - BSA BP"/>
      <sheetName val="Sh 2 - BSA FTP"/>
      <sheetName val="Sh 3 - RevLag"/>
      <sheetName val="Sh 3a - Coll-Lag"/>
      <sheetName val="Sh 3b - AR Summ"/>
      <sheetName val="Sh 3c - Bill Lag"/>
      <sheetName val="(WP)Autopay adj 3a Do not file "/>
      <sheetName val="Sh 4 - Gas Purch"/>
      <sheetName val="Sh 4a - Commodity"/>
      <sheetName val="Sh 4b - Transportation"/>
      <sheetName val="Sh 5 - Payroll"/>
      <sheetName val="Sh 5a - Bi-Pay"/>
      <sheetName val="Sh 5b - Month-Pay"/>
      <sheetName val="Sh 6 - OPEB (do not file) "/>
      <sheetName val="Sh 6 - Incent Comp"/>
      <sheetName val="Sh 7 - Benefits"/>
      <sheetName val="Sh 8 - Corp Srvs"/>
      <sheetName val="Sh 9 - Other O&amp;M"/>
      <sheetName val="Sh 10 - Payroll Taxes"/>
      <sheetName val="Sh 10a - FICA"/>
      <sheetName val="Sh 10a Pg 2 FICA-Bi"/>
      <sheetName val="Sh 10a Pg 3 FICA-Mo"/>
      <sheetName val="Sh 10b - FUTA,SUTA"/>
      <sheetName val="Sh 11 - Property Taxes"/>
      <sheetName val="Sh 12 - Other Taxes"/>
      <sheetName val="Sh 13 - FIT"/>
      <sheetName val="Sh 14 - Int"/>
      <sheetName val="Sh 14a - Int"/>
      <sheetName val="Sh 15 - Franchise &amp; GR Tax"/>
      <sheetName val="Sh 16 - Sales &amp; Use"/>
      <sheetName val="(WP) Instructions &amp; Input"/>
      <sheetName val="SCH B-5.2 (BP)"/>
      <sheetName val="SCH B-5.2 (FTP) Sh 2"/>
      <sheetName val="(WP) Sh 1 BSA (BP)"/>
      <sheetName val="(WP) Sh 2 BSA (FTP)"/>
      <sheetName val="(WP) 3c Bill Lag DIS"/>
      <sheetName val="(WP) 3c Bill Lag GTS"/>
      <sheetName val="(WP) 3c Bill Lag GMB"/>
      <sheetName val="(WP) Sh 9 AP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11"/>
      <sheetName val="FS"/>
    </sheetNames>
    <sheetDataSet>
      <sheetData sheetId="0">
        <row r="1">
          <cell r="D1" t="str">
            <v>COLUMBIA GAS OF VIRGINIA</v>
          </cell>
          <cell r="L1" t="str">
            <v>Schedule 11</v>
          </cell>
        </row>
        <row r="2">
          <cell r="D2" t="str">
            <v>CAP VS RATE BASE - RECONCILIATION</v>
          </cell>
          <cell r="L2" t="str">
            <v>Sheet 5 of 5</v>
          </cell>
        </row>
        <row r="3">
          <cell r="D3" t="str">
            <v>TME DECEMBER 31, 1997</v>
          </cell>
        </row>
        <row r="4">
          <cell r="J4" t="str">
            <v>Sched 13,Col 2</v>
          </cell>
          <cell r="L4" t="str">
            <v>Sched 13,Col 3</v>
          </cell>
        </row>
        <row r="5">
          <cell r="D5" t="str">
            <v>Rate</v>
          </cell>
          <cell r="F5" t="str">
            <v>Sched 13,Col 1</v>
          </cell>
          <cell r="J5" t="str">
            <v>Less:</v>
          </cell>
          <cell r="L5" t="str">
            <v>Va-Juris</v>
          </cell>
        </row>
        <row r="6">
          <cell r="A6" t="str">
            <v>LN</v>
          </cell>
          <cell r="C6" t="str">
            <v>Per Books</v>
          </cell>
          <cell r="D6" t="str">
            <v>Making</v>
          </cell>
          <cell r="F6" t="str">
            <v>Adjusted</v>
          </cell>
          <cell r="G6" t="str">
            <v>Regulatory</v>
          </cell>
          <cell r="H6" t="str">
            <v>Regulatory</v>
          </cell>
          <cell r="J6" t="str">
            <v>Non-Juris</v>
          </cell>
          <cell r="L6" t="str">
            <v>Regulatory</v>
          </cell>
        </row>
        <row r="7">
          <cell r="A7" t="str">
            <v>NO</v>
          </cell>
          <cell r="B7" t="str">
            <v>Account Title</v>
          </cell>
          <cell r="C7" t="str">
            <v>@ DEC 1997</v>
          </cell>
          <cell r="D7" t="str">
            <v>Adj's</v>
          </cell>
          <cell r="F7" t="str">
            <v>Per Books</v>
          </cell>
          <cell r="G7" t="str">
            <v>Adj's</v>
          </cell>
          <cell r="H7" t="str">
            <v>Per Books</v>
          </cell>
          <cell r="J7" t="str">
            <v>Buisness</v>
          </cell>
          <cell r="L7" t="str">
            <v>Buisness</v>
          </cell>
        </row>
        <row r="8">
          <cell r="C8" t="str">
            <v>$</v>
          </cell>
          <cell r="D8" t="str">
            <v>$</v>
          </cell>
          <cell r="F8" t="str">
            <v>$</v>
          </cell>
          <cell r="G8" t="str">
            <v>$</v>
          </cell>
          <cell r="H8" t="str">
            <v>$</v>
          </cell>
          <cell r="J8" t="str">
            <v>$</v>
          </cell>
          <cell r="L8" t="str">
            <v>$</v>
          </cell>
        </row>
        <row r="9">
          <cell r="C9" t="str">
            <v>(1)</v>
          </cell>
          <cell r="D9" t="str">
            <v>(2)</v>
          </cell>
          <cell r="F9" t="str">
            <v>(3=1+2)</v>
          </cell>
          <cell r="G9" t="str">
            <v>(4)</v>
          </cell>
          <cell r="H9" t="str">
            <v>(5=3+4)</v>
          </cell>
          <cell r="J9" t="str">
            <v>(6)</v>
          </cell>
          <cell r="L9" t="str">
            <v>(7=5-6)</v>
          </cell>
        </row>
        <row r="10">
          <cell r="B10" t="str">
            <v>APPLICATIONS:</v>
          </cell>
        </row>
        <row r="11">
          <cell r="A11">
            <v>1</v>
          </cell>
          <cell r="B11" t="str">
            <v>Cash and Working Funds</v>
          </cell>
          <cell r="C11">
            <v>2192381</v>
          </cell>
          <cell r="D11">
            <v>-1695686.0200000005</v>
          </cell>
          <cell r="E11" t="str">
            <v>1/</v>
          </cell>
          <cell r="F11">
            <v>496694.97999999952</v>
          </cell>
          <cell r="H11">
            <v>496694.97999999952</v>
          </cell>
          <cell r="J11">
            <v>235893</v>
          </cell>
          <cell r="K11" t="str">
            <v>a/</v>
          </cell>
          <cell r="L11">
            <v>732587.97999999952</v>
          </cell>
        </row>
        <row r="12">
          <cell r="A12">
            <v>2</v>
          </cell>
          <cell r="B12" t="str">
            <v>Accts &amp; Notes Rec.(Net)</v>
          </cell>
          <cell r="C12">
            <v>36081807</v>
          </cell>
          <cell r="F12">
            <v>36081807</v>
          </cell>
          <cell r="H12">
            <v>36081807</v>
          </cell>
          <cell r="L12">
            <v>36081807</v>
          </cell>
        </row>
        <row r="13">
          <cell r="A13">
            <v>3</v>
          </cell>
          <cell r="B13" t="str">
            <v>Accts. Rec. - Assoc. Co.</v>
          </cell>
          <cell r="C13">
            <v>-24442</v>
          </cell>
          <cell r="F13">
            <v>-24442</v>
          </cell>
          <cell r="H13">
            <v>-24442</v>
          </cell>
          <cell r="L13">
            <v>-24442</v>
          </cell>
        </row>
        <row r="14">
          <cell r="A14">
            <v>4</v>
          </cell>
          <cell r="B14" t="str">
            <v>Stores Expense Undistr.</v>
          </cell>
          <cell r="C14">
            <v>-29</v>
          </cell>
          <cell r="F14">
            <v>-29</v>
          </cell>
          <cell r="H14">
            <v>-29</v>
          </cell>
          <cell r="L14">
            <v>-29</v>
          </cell>
        </row>
        <row r="15">
          <cell r="A15">
            <v>5</v>
          </cell>
          <cell r="B15" t="str">
            <v>Other C/A less:165.5, 165.15</v>
          </cell>
          <cell r="C15">
            <v>2590796</v>
          </cell>
          <cell r="D15">
            <v>1707419</v>
          </cell>
          <cell r="E15" t="str">
            <v>2/</v>
          </cell>
          <cell r="F15">
            <v>4298215</v>
          </cell>
          <cell r="H15">
            <v>4298215</v>
          </cell>
          <cell r="J15">
            <v>583725</v>
          </cell>
          <cell r="K15" t="str">
            <v>b/</v>
          </cell>
          <cell r="L15">
            <v>4881940</v>
          </cell>
        </row>
        <row r="16">
          <cell r="A16">
            <v>6</v>
          </cell>
          <cell r="B16" t="str">
            <v>Deferred Charges (+ 134)</v>
          </cell>
          <cell r="C16">
            <v>14143263</v>
          </cell>
          <cell r="F16">
            <v>14143263</v>
          </cell>
          <cell r="G16">
            <v>4310041</v>
          </cell>
          <cell r="H16">
            <v>18453304</v>
          </cell>
          <cell r="L16">
            <v>18453304</v>
          </cell>
        </row>
        <row r="17">
          <cell r="A17">
            <v>7</v>
          </cell>
          <cell r="B17" t="str">
            <v>End User &amp; Trans. Exch.</v>
          </cell>
          <cell r="C17">
            <v>3812938</v>
          </cell>
          <cell r="D17">
            <v>-3580541</v>
          </cell>
          <cell r="E17" t="str">
            <v>4/</v>
          </cell>
          <cell r="F17">
            <v>232397</v>
          </cell>
          <cell r="H17">
            <v>232397</v>
          </cell>
          <cell r="J17">
            <v>115064</v>
          </cell>
          <cell r="K17" t="str">
            <v>h/</v>
          </cell>
          <cell r="L17">
            <v>347461</v>
          </cell>
        </row>
        <row r="18">
          <cell r="A18">
            <v>8</v>
          </cell>
          <cell r="B18" t="str">
            <v>Money Pool (Net of 234-10)</v>
          </cell>
          <cell r="C18">
            <v>30733045</v>
          </cell>
          <cell r="F18">
            <v>30733045</v>
          </cell>
          <cell r="H18">
            <v>30733045</v>
          </cell>
          <cell r="L18">
            <v>30733045</v>
          </cell>
        </row>
        <row r="19">
          <cell r="A19">
            <v>9</v>
          </cell>
          <cell r="B19" t="str">
            <v>Deferred Income Taxes</v>
          </cell>
          <cell r="C19">
            <v>3784052</v>
          </cell>
          <cell r="D19">
            <v>2932303</v>
          </cell>
          <cell r="E19" t="str">
            <v>3/</v>
          </cell>
          <cell r="F19">
            <v>6716355</v>
          </cell>
          <cell r="G19">
            <v>-1508514</v>
          </cell>
          <cell r="H19">
            <v>5207841</v>
          </cell>
          <cell r="J19">
            <v>99619</v>
          </cell>
          <cell r="K19" t="str">
            <v>g/</v>
          </cell>
          <cell r="L19">
            <v>5307460</v>
          </cell>
        </row>
        <row r="20">
          <cell r="A20">
            <v>10</v>
          </cell>
          <cell r="B20" t="str">
            <v xml:space="preserve">    Total Applications</v>
          </cell>
          <cell r="C20">
            <v>93313811</v>
          </cell>
          <cell r="D20">
            <v>-636505.02000000048</v>
          </cell>
          <cell r="F20">
            <v>92677305.979999989</v>
          </cell>
          <cell r="G20">
            <v>2801527</v>
          </cell>
          <cell r="H20">
            <v>95478832.979999989</v>
          </cell>
          <cell r="J20">
            <v>1034301</v>
          </cell>
          <cell r="L20">
            <v>96513133.979999989</v>
          </cell>
        </row>
        <row r="21">
          <cell r="A21">
            <v>11</v>
          </cell>
        </row>
        <row r="22">
          <cell r="A22">
            <v>12</v>
          </cell>
          <cell r="B22" t="str">
            <v>SOURCES:</v>
          </cell>
        </row>
        <row r="23">
          <cell r="A23">
            <v>13</v>
          </cell>
          <cell r="B23" t="str">
            <v>Accounts Payable</v>
          </cell>
          <cell r="C23">
            <v>-14604284</v>
          </cell>
          <cell r="F23">
            <v>-14604284</v>
          </cell>
          <cell r="H23">
            <v>-14604284</v>
          </cell>
          <cell r="L23">
            <v>-14604284</v>
          </cell>
        </row>
        <row r="24">
          <cell r="A24">
            <v>14</v>
          </cell>
          <cell r="B24" t="str">
            <v>Accts Payable-Assoc. Co.</v>
          </cell>
          <cell r="C24">
            <v>-49820898</v>
          </cell>
          <cell r="F24">
            <v>-49820898</v>
          </cell>
          <cell r="H24">
            <v>-49820898</v>
          </cell>
          <cell r="L24">
            <v>-49820898</v>
          </cell>
        </row>
        <row r="25">
          <cell r="A25">
            <v>15</v>
          </cell>
          <cell r="B25" t="str">
            <v>Accrued Taxes &amp; Interest</v>
          </cell>
          <cell r="C25">
            <v>-2470384</v>
          </cell>
          <cell r="F25">
            <v>-2470384</v>
          </cell>
          <cell r="H25">
            <v>-2470384</v>
          </cell>
          <cell r="L25">
            <v>-2470384</v>
          </cell>
        </row>
        <row r="26">
          <cell r="A26">
            <v>16</v>
          </cell>
          <cell r="B26" t="str">
            <v>Other C/L (exc.235)</v>
          </cell>
          <cell r="C26">
            <v>-13397905</v>
          </cell>
          <cell r="D26">
            <v>1653805</v>
          </cell>
          <cell r="E26" t="str">
            <v>5/</v>
          </cell>
          <cell r="F26">
            <v>-11744100</v>
          </cell>
          <cell r="H26">
            <v>-11744100</v>
          </cell>
          <cell r="J26">
            <v>-72252</v>
          </cell>
          <cell r="K26" t="str">
            <v>d/</v>
          </cell>
          <cell r="L26">
            <v>-11816352</v>
          </cell>
        </row>
        <row r="27">
          <cell r="A27">
            <v>17</v>
          </cell>
          <cell r="B27" t="str">
            <v>Other Deferred Credits</v>
          </cell>
          <cell r="C27">
            <v>-5486315</v>
          </cell>
          <cell r="F27">
            <v>-5486315</v>
          </cell>
          <cell r="H27">
            <v>-5486315</v>
          </cell>
          <cell r="J27">
            <v>-22051</v>
          </cell>
          <cell r="K27" t="str">
            <v>e/</v>
          </cell>
          <cell r="L27">
            <v>-5508366</v>
          </cell>
        </row>
        <row r="28">
          <cell r="A28">
            <v>18</v>
          </cell>
          <cell r="B28" t="str">
            <v>Def. ITC (Yrs. 1971-86)</v>
          </cell>
          <cell r="C28">
            <v>-2804318</v>
          </cell>
          <cell r="F28">
            <v>-2804318</v>
          </cell>
          <cell r="H28">
            <v>-2804318</v>
          </cell>
          <cell r="J28">
            <v>2804318</v>
          </cell>
          <cell r="K28" t="str">
            <v>*</v>
          </cell>
          <cell r="L28">
            <v>0</v>
          </cell>
        </row>
        <row r="29">
          <cell r="A29">
            <v>19</v>
          </cell>
          <cell r="B29" t="str">
            <v>Other Non-Curr Liabilities</v>
          </cell>
          <cell r="C29">
            <v>-1009497</v>
          </cell>
          <cell r="F29">
            <v>-1009497</v>
          </cell>
          <cell r="H29">
            <v>-1009497</v>
          </cell>
          <cell r="J29">
            <v>-224148</v>
          </cell>
          <cell r="K29" t="str">
            <v>c/</v>
          </cell>
          <cell r="L29">
            <v>-1233645</v>
          </cell>
        </row>
        <row r="30">
          <cell r="A30">
            <v>20</v>
          </cell>
          <cell r="B30" t="str">
            <v>Regulatory Liabilities LT</v>
          </cell>
          <cell r="C30">
            <v>-1459271</v>
          </cell>
          <cell r="F30">
            <v>-1459271</v>
          </cell>
          <cell r="H30">
            <v>-1459271</v>
          </cell>
          <cell r="L30">
            <v>-1459271</v>
          </cell>
        </row>
        <row r="31">
          <cell r="A31">
            <v>21</v>
          </cell>
          <cell r="B31" t="str">
            <v xml:space="preserve">Deferred I.T </v>
          </cell>
          <cell r="C31">
            <v>-3906174</v>
          </cell>
          <cell r="D31">
            <v>227314</v>
          </cell>
          <cell r="E31" t="str">
            <v>6/</v>
          </cell>
          <cell r="F31">
            <v>-3678860</v>
          </cell>
          <cell r="H31">
            <v>-3678860</v>
          </cell>
          <cell r="J31">
            <v>-839628</v>
          </cell>
          <cell r="K31" t="str">
            <v>f/</v>
          </cell>
          <cell r="L31">
            <v>-4518488</v>
          </cell>
        </row>
        <row r="32">
          <cell r="A32">
            <v>22</v>
          </cell>
          <cell r="B32" t="str">
            <v xml:space="preserve">  Total Sources</v>
          </cell>
          <cell r="C32">
            <v>-94959046</v>
          </cell>
          <cell r="D32">
            <v>1881119</v>
          </cell>
          <cell r="F32">
            <v>-93077927</v>
          </cell>
          <cell r="H32">
            <v>-93077927</v>
          </cell>
          <cell r="J32">
            <v>1646239</v>
          </cell>
          <cell r="L32">
            <v>-91431688</v>
          </cell>
        </row>
        <row r="33">
          <cell r="A33">
            <v>23</v>
          </cell>
        </row>
        <row r="34">
          <cell r="A34">
            <v>24</v>
          </cell>
          <cell r="B34" t="str">
            <v xml:space="preserve">  Total Working Capital</v>
          </cell>
          <cell r="C34">
            <v>1645235</v>
          </cell>
          <cell r="D34">
            <v>-1244613.9799999995</v>
          </cell>
          <cell r="E34" t="str">
            <v xml:space="preserve"> </v>
          </cell>
          <cell r="F34">
            <v>400621.02000001073</v>
          </cell>
          <cell r="G34">
            <v>-2801527</v>
          </cell>
          <cell r="H34">
            <v>-2400905.9799999893</v>
          </cell>
          <cell r="I34">
            <v>0</v>
          </cell>
          <cell r="J34">
            <v>-2680540</v>
          </cell>
          <cell r="K34" t="str">
            <v xml:space="preserve"> </v>
          </cell>
          <cell r="L34">
            <v>-5081445.9799999893</v>
          </cell>
        </row>
        <row r="35">
          <cell r="A35">
            <v>25</v>
          </cell>
        </row>
        <row r="36">
          <cell r="A36">
            <v>26</v>
          </cell>
          <cell r="B36" t="str">
            <v>Common Equity</v>
          </cell>
          <cell r="C36">
            <v>141794642</v>
          </cell>
          <cell r="D36">
            <v>42869</v>
          </cell>
          <cell r="E36" t="str">
            <v>7/</v>
          </cell>
          <cell r="F36">
            <v>141837511</v>
          </cell>
          <cell r="G36">
            <v>2801527</v>
          </cell>
          <cell r="H36">
            <v>144639038</v>
          </cell>
          <cell r="J36">
            <v>2804318</v>
          </cell>
          <cell r="K36" t="str">
            <v>*</v>
          </cell>
          <cell r="L36">
            <v>147443356</v>
          </cell>
        </row>
        <row r="37">
          <cell r="A37">
            <v>27</v>
          </cell>
          <cell r="B37" t="str">
            <v>L-T Debt Including CM</v>
          </cell>
          <cell r="C37">
            <v>117577018</v>
          </cell>
          <cell r="F37">
            <v>117577018</v>
          </cell>
          <cell r="H37">
            <v>117577018</v>
          </cell>
          <cell r="J37">
            <v>-9882143</v>
          </cell>
          <cell r="K37" t="str">
            <v>i/</v>
          </cell>
          <cell r="L37">
            <v>107694875</v>
          </cell>
        </row>
        <row r="38">
          <cell r="A38">
            <v>28</v>
          </cell>
          <cell r="B38" t="str">
            <v>Short-Term Debt</v>
          </cell>
          <cell r="C38">
            <v>0</v>
          </cell>
          <cell r="F38">
            <v>0</v>
          </cell>
          <cell r="H38">
            <v>0</v>
          </cell>
          <cell r="L38">
            <v>0</v>
          </cell>
        </row>
        <row r="39">
          <cell r="A39">
            <v>29</v>
          </cell>
          <cell r="B39" t="str">
            <v xml:space="preserve">  Total Capital Employed</v>
          </cell>
          <cell r="C39">
            <v>259371660</v>
          </cell>
          <cell r="D39">
            <v>42869</v>
          </cell>
          <cell r="E39" t="str">
            <v xml:space="preserve"> </v>
          </cell>
          <cell r="F39">
            <v>259414529</v>
          </cell>
          <cell r="G39">
            <v>2801527</v>
          </cell>
          <cell r="H39">
            <v>262216056</v>
          </cell>
          <cell r="J39">
            <v>-7077825</v>
          </cell>
          <cell r="L39">
            <v>255138231</v>
          </cell>
        </row>
        <row r="40">
          <cell r="A40">
            <v>30</v>
          </cell>
          <cell r="B40" t="str">
            <v xml:space="preserve">  NET RATE BASE</v>
          </cell>
          <cell r="C40">
            <v>261016895</v>
          </cell>
          <cell r="D40">
            <v>-1201744.9799999995</v>
          </cell>
          <cell r="F40">
            <v>259815150.02000001</v>
          </cell>
          <cell r="G40">
            <v>0</v>
          </cell>
          <cell r="H40">
            <v>259815150.02000001</v>
          </cell>
          <cell r="J40">
            <v>-9758365</v>
          </cell>
          <cell r="L40">
            <v>250056785.02000001</v>
          </cell>
        </row>
        <row r="41">
          <cell r="A41">
            <v>31</v>
          </cell>
          <cell r="G41" t="str">
            <v xml:space="preserve"> </v>
          </cell>
        </row>
        <row r="42">
          <cell r="A42">
            <v>32</v>
          </cell>
          <cell r="B42" t="str">
            <v>RATE BASE PER BOOKS:</v>
          </cell>
        </row>
        <row r="43">
          <cell r="A43">
            <v>33</v>
          </cell>
          <cell r="B43" t="str">
            <v>Cash</v>
          </cell>
          <cell r="C43">
            <v>0</v>
          </cell>
          <cell r="D43">
            <v>1695686.0200000005</v>
          </cell>
          <cell r="E43" t="str">
            <v>1/</v>
          </cell>
          <cell r="F43">
            <v>1695686.0200000005</v>
          </cell>
          <cell r="H43">
            <v>1695686.0200000005</v>
          </cell>
          <cell r="J43">
            <v>-235893</v>
          </cell>
          <cell r="K43" t="str">
            <v>a/</v>
          </cell>
          <cell r="L43">
            <v>1459793.0200000005</v>
          </cell>
        </row>
        <row r="44">
          <cell r="A44">
            <v>34</v>
          </cell>
          <cell r="B44" t="str">
            <v xml:space="preserve">PP&amp;E </v>
          </cell>
          <cell r="C44">
            <v>349962536</v>
          </cell>
          <cell r="D44">
            <v>-2082425</v>
          </cell>
          <cell r="E44" t="str">
            <v>5/</v>
          </cell>
          <cell r="F44">
            <v>347880111</v>
          </cell>
          <cell r="H44">
            <v>347880111</v>
          </cell>
          <cell r="J44">
            <v>-12697877</v>
          </cell>
          <cell r="K44" t="str">
            <v>i/</v>
          </cell>
          <cell r="L44">
            <v>335182234</v>
          </cell>
        </row>
        <row r="45">
          <cell r="A45">
            <v>35</v>
          </cell>
          <cell r="B45" t="str">
            <v>Reserve for Depr (Cr)</v>
          </cell>
          <cell r="C45">
            <v>-75781684</v>
          </cell>
          <cell r="D45">
            <v>42869</v>
          </cell>
          <cell r="E45" t="str">
            <v>7/</v>
          </cell>
          <cell r="F45">
            <v>-75738815</v>
          </cell>
          <cell r="H45">
            <v>-75738815</v>
          </cell>
          <cell r="J45">
            <v>2815734</v>
          </cell>
          <cell r="K45" t="str">
            <v>i/</v>
          </cell>
          <cell r="L45">
            <v>-72923081</v>
          </cell>
        </row>
        <row r="46">
          <cell r="A46">
            <v>36</v>
          </cell>
          <cell r="B46" t="str">
            <v>Fuel Stock</v>
          </cell>
          <cell r="C46">
            <v>520183</v>
          </cell>
          <cell r="D46">
            <v>13715</v>
          </cell>
          <cell r="E46" t="str">
            <v>2/</v>
          </cell>
          <cell r="F46">
            <v>533898</v>
          </cell>
          <cell r="H46">
            <v>533898</v>
          </cell>
          <cell r="J46">
            <v>-24746</v>
          </cell>
          <cell r="K46" t="str">
            <v>b/</v>
          </cell>
          <cell r="L46">
            <v>509152</v>
          </cell>
        </row>
        <row r="47">
          <cell r="A47">
            <v>37</v>
          </cell>
          <cell r="B47" t="str">
            <v>Gas Stored Underground</v>
          </cell>
          <cell r="C47">
            <v>12708022</v>
          </cell>
          <cell r="D47">
            <v>-1246821</v>
          </cell>
          <cell r="E47" t="str">
            <v>2/</v>
          </cell>
          <cell r="F47">
            <v>11461201</v>
          </cell>
          <cell r="H47">
            <v>11461201</v>
          </cell>
          <cell r="J47">
            <v>-531227</v>
          </cell>
          <cell r="K47" t="str">
            <v>b/</v>
          </cell>
          <cell r="L47">
            <v>10929974</v>
          </cell>
        </row>
        <row r="48">
          <cell r="A48">
            <v>38</v>
          </cell>
          <cell r="B48" t="str">
            <v>Prepaid Gas</v>
          </cell>
          <cell r="C48">
            <v>0</v>
          </cell>
          <cell r="D48" t="str">
            <v xml:space="preserve"> </v>
          </cell>
          <cell r="E48" t="str">
            <v xml:space="preserve"> </v>
          </cell>
          <cell r="F48">
            <v>0</v>
          </cell>
          <cell r="H48">
            <v>0</v>
          </cell>
          <cell r="J48">
            <v>0</v>
          </cell>
          <cell r="K48" t="str">
            <v>b/</v>
          </cell>
          <cell r="L48">
            <v>0</v>
          </cell>
        </row>
        <row r="49">
          <cell r="A49">
            <v>39</v>
          </cell>
          <cell r="B49" t="str">
            <v>LNG Storage</v>
          </cell>
          <cell r="C49">
            <v>1073066</v>
          </cell>
          <cell r="D49">
            <v>-474313</v>
          </cell>
          <cell r="E49" t="str">
            <v>2/</v>
          </cell>
          <cell r="F49">
            <v>598753</v>
          </cell>
          <cell r="H49">
            <v>598753</v>
          </cell>
          <cell r="J49">
            <v>-27752</v>
          </cell>
          <cell r="K49" t="str">
            <v>b/</v>
          </cell>
          <cell r="L49">
            <v>571001</v>
          </cell>
        </row>
        <row r="50">
          <cell r="A50">
            <v>40</v>
          </cell>
          <cell r="B50" t="str">
            <v>Gas Plant Held for Future Use</v>
          </cell>
          <cell r="C50">
            <v>11113</v>
          </cell>
          <cell r="D50">
            <v>-11113</v>
          </cell>
          <cell r="E50" t="str">
            <v>5/</v>
          </cell>
          <cell r="F50">
            <v>0</v>
          </cell>
          <cell r="H50">
            <v>0</v>
          </cell>
          <cell r="J50">
            <v>0</v>
          </cell>
          <cell r="K50" t="str">
            <v xml:space="preserve"> </v>
          </cell>
          <cell r="L50">
            <v>0</v>
          </cell>
        </row>
        <row r="51">
          <cell r="A51">
            <v>41</v>
          </cell>
          <cell r="B51" t="str">
            <v>Accum Def Inc Tax</v>
          </cell>
          <cell r="C51">
            <v>5661599</v>
          </cell>
          <cell r="D51">
            <v>-2932303</v>
          </cell>
          <cell r="E51" t="str">
            <v>3/</v>
          </cell>
          <cell r="F51">
            <v>2729296</v>
          </cell>
          <cell r="H51">
            <v>2729296</v>
          </cell>
          <cell r="J51">
            <v>-99619</v>
          </cell>
          <cell r="K51" t="str">
            <v>g/</v>
          </cell>
          <cell r="L51">
            <v>2629677</v>
          </cell>
        </row>
        <row r="52">
          <cell r="A52">
            <v>42</v>
          </cell>
          <cell r="B52" t="str">
            <v>Unrecovered Purch Gas</v>
          </cell>
          <cell r="C52">
            <v>-428102</v>
          </cell>
          <cell r="D52">
            <v>3580541</v>
          </cell>
          <cell r="E52" t="str">
            <v>4/</v>
          </cell>
          <cell r="F52">
            <v>3152439</v>
          </cell>
          <cell r="H52">
            <v>3152439</v>
          </cell>
          <cell r="J52">
            <v>-115064</v>
          </cell>
          <cell r="K52" t="str">
            <v>h/</v>
          </cell>
          <cell r="L52">
            <v>3037375</v>
          </cell>
        </row>
        <row r="53">
          <cell r="A53">
            <v>43</v>
          </cell>
          <cell r="B53" t="str">
            <v>Cust Advances for Constr.</v>
          </cell>
          <cell r="C53">
            <v>-6132709</v>
          </cell>
          <cell r="D53">
            <v>0</v>
          </cell>
          <cell r="F53">
            <v>-6132709</v>
          </cell>
          <cell r="H53">
            <v>-6132709</v>
          </cell>
          <cell r="J53">
            <v>223783</v>
          </cell>
          <cell r="K53" t="str">
            <v>c/</v>
          </cell>
          <cell r="L53">
            <v>-5908926</v>
          </cell>
        </row>
        <row r="54">
          <cell r="A54">
            <v>44</v>
          </cell>
          <cell r="B54" t="str">
            <v>Accum. Def Inc Tax - Deprec</v>
          </cell>
          <cell r="C54">
            <v>-22514076</v>
          </cell>
          <cell r="D54">
            <v>0</v>
          </cell>
          <cell r="F54">
            <v>-22514076</v>
          </cell>
          <cell r="H54">
            <v>-22514076</v>
          </cell>
          <cell r="J54">
            <v>821764</v>
          </cell>
          <cell r="K54" t="str">
            <v>c/</v>
          </cell>
          <cell r="L54">
            <v>-21692312</v>
          </cell>
        </row>
        <row r="55">
          <cell r="A55">
            <v>45</v>
          </cell>
          <cell r="B55" t="str">
            <v>Accum Def Int Tax - Other</v>
          </cell>
          <cell r="C55">
            <v>-262115</v>
          </cell>
          <cell r="D55">
            <v>-227314</v>
          </cell>
          <cell r="E55" t="str">
            <v>6/</v>
          </cell>
          <cell r="F55">
            <v>-489429</v>
          </cell>
          <cell r="H55">
            <v>-489429</v>
          </cell>
          <cell r="J55">
            <v>17864</v>
          </cell>
          <cell r="K55" t="str">
            <v>f/</v>
          </cell>
          <cell r="L55">
            <v>-471565</v>
          </cell>
        </row>
        <row r="56">
          <cell r="A56">
            <v>46</v>
          </cell>
          <cell r="B56" t="str">
            <v>Customer Deposits</v>
          </cell>
          <cell r="C56">
            <v>-1892923</v>
          </cell>
          <cell r="D56">
            <v>0</v>
          </cell>
          <cell r="F56">
            <v>-1892923</v>
          </cell>
          <cell r="H56">
            <v>-1892923</v>
          </cell>
          <cell r="J56">
            <v>19433</v>
          </cell>
          <cell r="K56" t="str">
            <v>e/</v>
          </cell>
          <cell r="L56">
            <v>-1873490</v>
          </cell>
        </row>
        <row r="57">
          <cell r="A57">
            <v>47</v>
          </cell>
          <cell r="B57" t="str">
            <v>Supplier Refunds</v>
          </cell>
          <cell r="C57">
            <v>-1826268</v>
          </cell>
          <cell r="D57">
            <v>439733</v>
          </cell>
          <cell r="E57" t="str">
            <v>5/</v>
          </cell>
          <cell r="F57">
            <v>-1386535</v>
          </cell>
          <cell r="H57">
            <v>-1386535</v>
          </cell>
          <cell r="J57">
            <v>72252</v>
          </cell>
          <cell r="K57" t="str">
            <v>d/</v>
          </cell>
          <cell r="L57">
            <v>-1314283</v>
          </cell>
        </row>
        <row r="58">
          <cell r="A58">
            <v>48</v>
          </cell>
          <cell r="B58" t="str">
            <v>ITC Pre 1971</v>
          </cell>
          <cell r="C58">
            <v>-10005</v>
          </cell>
          <cell r="D58">
            <v>0</v>
          </cell>
          <cell r="F58">
            <v>-10005</v>
          </cell>
          <cell r="H58">
            <v>-10005</v>
          </cell>
          <cell r="J58">
            <v>365</v>
          </cell>
          <cell r="K58" t="str">
            <v>c/</v>
          </cell>
          <cell r="L58">
            <v>-9640</v>
          </cell>
        </row>
        <row r="59">
          <cell r="A59">
            <v>49</v>
          </cell>
          <cell r="B59" t="str">
            <v xml:space="preserve">Other Def Cr - Moorefield </v>
          </cell>
          <cell r="C59">
            <v>-71742</v>
          </cell>
          <cell r="D59">
            <v>0</v>
          </cell>
          <cell r="F59">
            <v>-71742</v>
          </cell>
          <cell r="H59">
            <v>-71742</v>
          </cell>
          <cell r="J59">
            <v>2618</v>
          </cell>
          <cell r="K59" t="str">
            <v>e/</v>
          </cell>
          <cell r="L59">
            <v>-69124</v>
          </cell>
        </row>
        <row r="60">
          <cell r="A60">
            <v>50</v>
          </cell>
          <cell r="B60" t="str">
            <v>RATE BASE</v>
          </cell>
          <cell r="C60">
            <v>261016895</v>
          </cell>
          <cell r="D60">
            <v>-1201744.9799999995</v>
          </cell>
          <cell r="F60">
            <v>259815150.01999998</v>
          </cell>
          <cell r="G60">
            <v>0</v>
          </cell>
          <cell r="H60">
            <v>259815150.01999998</v>
          </cell>
          <cell r="I60" t="str">
            <v xml:space="preserve"> </v>
          </cell>
          <cell r="J60">
            <v>-9758365</v>
          </cell>
          <cell r="K60" t="str">
            <v xml:space="preserve"> </v>
          </cell>
          <cell r="L60">
            <v>250056785.01999998</v>
          </cell>
        </row>
        <row r="61">
          <cell r="A61" t="str">
            <v xml:space="preserve"> </v>
          </cell>
        </row>
        <row r="62">
          <cell r="A62" t="str">
            <v>1/ Reflects adj for Cash Working Capital</v>
          </cell>
        </row>
        <row r="63">
          <cell r="A63" t="str">
            <v>2/ Adjustment to reflect 13 Month Balances</v>
          </cell>
        </row>
        <row r="64">
          <cell r="A64" t="str">
            <v>3/ Reflects 190 required allowed by Order (See W/P's for Sched 13)</v>
          </cell>
        </row>
        <row r="75">
          <cell r="C75" t="str">
            <v xml:space="preserve"> </v>
          </cell>
        </row>
        <row r="76">
          <cell r="C76" t="str">
            <v xml:space="preserve"> </v>
          </cell>
        </row>
        <row r="77">
          <cell r="C77" t="str">
            <v xml:space="preserve"> </v>
          </cell>
        </row>
      </sheetData>
      <sheetData sheetId="1">
        <row r="1">
          <cell r="A1" t="str">
            <v>ASSETS:</v>
          </cell>
        </row>
        <row r="2">
          <cell r="F2" t="str">
            <v>SOURCE</v>
          </cell>
        </row>
        <row r="3">
          <cell r="A3" t="str">
            <v>ACCT. NO.</v>
          </cell>
          <cell r="B3" t="str">
            <v>AMOUNT</v>
          </cell>
          <cell r="D3" t="str">
            <v>RB</v>
          </cell>
          <cell r="E3" t="str">
            <v>APP</v>
          </cell>
          <cell r="F3" t="str">
            <v>-LT</v>
          </cell>
          <cell r="G3" t="str">
            <v>-ST</v>
          </cell>
        </row>
        <row r="5">
          <cell r="A5" t="str">
            <v>101,104,106,107</v>
          </cell>
          <cell r="B5">
            <v>349962536</v>
          </cell>
          <cell r="D5" t="str">
            <v>X</v>
          </cell>
        </row>
        <row r="6">
          <cell r="A6" t="str">
            <v>121</v>
          </cell>
          <cell r="B6">
            <v>0</v>
          </cell>
          <cell r="D6" t="str">
            <v>X</v>
          </cell>
        </row>
        <row r="7">
          <cell r="A7" t="str">
            <v>108-111</v>
          </cell>
          <cell r="B7">
            <v>-75781684</v>
          </cell>
          <cell r="D7" t="str">
            <v>X</v>
          </cell>
        </row>
        <row r="8">
          <cell r="A8" t="str">
            <v>105</v>
          </cell>
          <cell r="B8">
            <v>11113</v>
          </cell>
          <cell r="C8">
            <v>2203494</v>
          </cell>
          <cell r="E8" t="str">
            <v>X</v>
          </cell>
        </row>
        <row r="9">
          <cell r="A9" t="str">
            <v>131,132,135,136</v>
          </cell>
          <cell r="B9">
            <v>2192381</v>
          </cell>
          <cell r="E9" t="str">
            <v>X</v>
          </cell>
        </row>
        <row r="10">
          <cell r="A10" t="str">
            <v>142,144,173</v>
          </cell>
          <cell r="B10">
            <v>34207379</v>
          </cell>
          <cell r="E10" t="str">
            <v>X</v>
          </cell>
        </row>
        <row r="11">
          <cell r="A11" t="str">
            <v>146</v>
          </cell>
          <cell r="B11">
            <v>-24442</v>
          </cell>
          <cell r="E11" t="str">
            <v>X</v>
          </cell>
        </row>
        <row r="12">
          <cell r="A12">
            <v>146.1</v>
          </cell>
          <cell r="B12">
            <v>30733045</v>
          </cell>
        </row>
        <row r="13">
          <cell r="A13" t="str">
            <v>141</v>
          </cell>
          <cell r="B13">
            <v>49960</v>
          </cell>
          <cell r="C13">
            <v>36081807</v>
          </cell>
          <cell r="E13" t="str">
            <v>X</v>
          </cell>
        </row>
        <row r="14">
          <cell r="A14" t="str">
            <v>143</v>
          </cell>
          <cell r="B14">
            <v>1824490</v>
          </cell>
          <cell r="E14" t="str">
            <v>X</v>
          </cell>
        </row>
        <row r="15">
          <cell r="A15" t="str">
            <v>171+172</v>
          </cell>
          <cell r="B15">
            <v>-22</v>
          </cell>
          <cell r="E15" t="str">
            <v>X</v>
          </cell>
        </row>
        <row r="16">
          <cell r="A16" t="str">
            <v>164</v>
          </cell>
          <cell r="B16">
            <v>12708022</v>
          </cell>
          <cell r="D16" t="str">
            <v>X</v>
          </cell>
        </row>
        <row r="17">
          <cell r="A17" t="str">
            <v>151</v>
          </cell>
          <cell r="B17">
            <v>520183</v>
          </cell>
          <cell r="D17" t="str">
            <v>X</v>
          </cell>
        </row>
        <row r="18">
          <cell r="A18" t="str">
            <v>154</v>
          </cell>
          <cell r="B18">
            <v>-2</v>
          </cell>
          <cell r="D18" t="str">
            <v>X</v>
          </cell>
        </row>
        <row r="19">
          <cell r="A19" t="str">
            <v>163</v>
          </cell>
          <cell r="B19">
            <v>-29</v>
          </cell>
          <cell r="E19" t="str">
            <v>X</v>
          </cell>
        </row>
        <row r="20">
          <cell r="A20" t="str">
            <v>165 TOTAL</v>
          </cell>
          <cell r="B20">
            <v>1263236</v>
          </cell>
          <cell r="C20">
            <v>190170</v>
          </cell>
          <cell r="E20" t="str">
            <v>X</v>
          </cell>
        </row>
        <row r="21">
          <cell r="A21" t="str">
            <v xml:space="preserve">  165.5</v>
          </cell>
          <cell r="B21" t="str">
            <v xml:space="preserve"> </v>
          </cell>
          <cell r="C21">
            <v>0</v>
          </cell>
          <cell r="D21" t="str">
            <v>X</v>
          </cell>
        </row>
        <row r="22">
          <cell r="A22" t="str">
            <v xml:space="preserve">  165.15</v>
          </cell>
          <cell r="B22" t="str">
            <v xml:space="preserve"> </v>
          </cell>
          <cell r="C22">
            <v>1073066</v>
          </cell>
          <cell r="D22" t="str">
            <v>X</v>
          </cell>
        </row>
        <row r="23">
          <cell r="A23" t="str">
            <v>182</v>
          </cell>
          <cell r="B23">
            <v>1947311</v>
          </cell>
          <cell r="D23" t="str">
            <v>X</v>
          </cell>
        </row>
        <row r="24">
          <cell r="A24" t="str">
            <v>174</v>
          </cell>
          <cell r="B24">
            <v>2400626</v>
          </cell>
          <cell r="C24">
            <v>2590796</v>
          </cell>
          <cell r="E24" t="str">
            <v>X</v>
          </cell>
        </row>
        <row r="25">
          <cell r="A25" t="str">
            <v>181</v>
          </cell>
          <cell r="B25">
            <v>25</v>
          </cell>
          <cell r="C25">
            <v>14143263</v>
          </cell>
          <cell r="E25" t="str">
            <v>X</v>
          </cell>
        </row>
        <row r="26">
          <cell r="A26" t="str">
            <v>182</v>
          </cell>
          <cell r="B26">
            <v>9961708</v>
          </cell>
          <cell r="E26" t="str">
            <v>X</v>
          </cell>
        </row>
        <row r="27">
          <cell r="A27" t="str">
            <v>183</v>
          </cell>
          <cell r="B27">
            <v>436756</v>
          </cell>
          <cell r="E27" t="str">
            <v>X</v>
          </cell>
        </row>
        <row r="28">
          <cell r="A28" t="str">
            <v>184</v>
          </cell>
          <cell r="B28">
            <v>9879</v>
          </cell>
          <cell r="E28" t="str">
            <v>X</v>
          </cell>
        </row>
        <row r="29">
          <cell r="A29" t="str">
            <v>186</v>
          </cell>
          <cell r="B29">
            <v>1787580</v>
          </cell>
          <cell r="E29" t="str">
            <v>X</v>
          </cell>
        </row>
        <row r="30">
          <cell r="A30" t="str">
            <v>188</v>
          </cell>
          <cell r="B30">
            <v>4</v>
          </cell>
          <cell r="E30" t="str">
            <v>X</v>
          </cell>
        </row>
        <row r="31">
          <cell r="A31" t="str">
            <v>190 (SPLIT)</v>
          </cell>
          <cell r="B31">
            <v>3784052</v>
          </cell>
          <cell r="C31">
            <v>9445651</v>
          </cell>
          <cell r="E31" t="str">
            <v>X</v>
          </cell>
        </row>
        <row r="32">
          <cell r="B32">
            <v>5661599</v>
          </cell>
          <cell r="D32" t="str">
            <v>X</v>
          </cell>
        </row>
        <row r="33">
          <cell r="A33" t="str">
            <v>191-13600+2</v>
          </cell>
          <cell r="B33">
            <v>8440888</v>
          </cell>
          <cell r="C33">
            <v>3384838</v>
          </cell>
          <cell r="D33" t="str">
            <v>X</v>
          </cell>
        </row>
        <row r="34">
          <cell r="A34" t="str">
            <v>191-13640+3</v>
          </cell>
          <cell r="B34">
            <v>-8868990</v>
          </cell>
          <cell r="E34" t="str">
            <v>X</v>
          </cell>
        </row>
        <row r="35">
          <cell r="A35" t="str">
            <v>191-13620,30</v>
          </cell>
          <cell r="B35">
            <v>3812938</v>
          </cell>
        </row>
        <row r="36">
          <cell r="A36" t="str">
            <v>191-other</v>
          </cell>
          <cell r="B36">
            <v>2</v>
          </cell>
        </row>
        <row r="37">
          <cell r="A37" t="str">
            <v>199</v>
          </cell>
          <cell r="B37">
            <v>0</v>
          </cell>
        </row>
        <row r="38">
          <cell r="A38" t="str">
            <v>134</v>
          </cell>
          <cell r="B38">
            <v>0</v>
          </cell>
          <cell r="E38" t="str">
            <v>X</v>
          </cell>
        </row>
        <row r="39">
          <cell r="A39" t="str">
            <v xml:space="preserve"> </v>
          </cell>
          <cell r="D39" t="str">
            <v xml:space="preserve"> </v>
          </cell>
        </row>
        <row r="40">
          <cell r="B40">
            <v>387040544</v>
          </cell>
        </row>
        <row r="43">
          <cell r="A43" t="str">
            <v>LIABILITIES:</v>
          </cell>
        </row>
        <row r="45">
          <cell r="F45" t="str">
            <v>SOURCE</v>
          </cell>
        </row>
        <row r="46">
          <cell r="A46" t="str">
            <v>ACCT. NO.</v>
          </cell>
          <cell r="B46" t="str">
            <v>AMOUNT</v>
          </cell>
          <cell r="D46" t="str">
            <v>RB</v>
          </cell>
          <cell r="E46" t="str">
            <v>APP</v>
          </cell>
          <cell r="F46" t="str">
            <v>-LT</v>
          </cell>
          <cell r="G46" t="str">
            <v>-ST</v>
          </cell>
        </row>
        <row r="47">
          <cell r="A47" t="str">
            <v>223,224</v>
          </cell>
          <cell r="B47">
            <v>117377016</v>
          </cell>
          <cell r="F47" t="str">
            <v>X</v>
          </cell>
        </row>
        <row r="48">
          <cell r="A48" t="str">
            <v>231</v>
          </cell>
          <cell r="B48">
            <v>200002</v>
          </cell>
          <cell r="F48" t="str">
            <v>X</v>
          </cell>
        </row>
        <row r="49">
          <cell r="A49" t="str">
            <v>233</v>
          </cell>
          <cell r="B49">
            <v>0</v>
          </cell>
          <cell r="C49">
            <v>117577018</v>
          </cell>
          <cell r="F49" t="str">
            <v>X</v>
          </cell>
        </row>
        <row r="50">
          <cell r="A50" t="str">
            <v>232</v>
          </cell>
          <cell r="B50">
            <v>14604284</v>
          </cell>
          <cell r="G50" t="str">
            <v>X</v>
          </cell>
        </row>
        <row r="51">
          <cell r="A51" t="str">
            <v>234</v>
          </cell>
          <cell r="B51">
            <v>49820900</v>
          </cell>
          <cell r="G51" t="str">
            <v>X</v>
          </cell>
        </row>
        <row r="52">
          <cell r="A52" t="str">
            <v>234.3</v>
          </cell>
          <cell r="B52">
            <v>-2</v>
          </cell>
          <cell r="C52">
            <v>49820898</v>
          </cell>
          <cell r="G52" t="str">
            <v>X</v>
          </cell>
        </row>
        <row r="53">
          <cell r="A53" t="str">
            <v>236</v>
          </cell>
          <cell r="B53">
            <v>2240730</v>
          </cell>
          <cell r="G53" t="str">
            <v>X</v>
          </cell>
        </row>
        <row r="54">
          <cell r="A54" t="str">
            <v>237</v>
          </cell>
          <cell r="B54">
            <v>229654</v>
          </cell>
          <cell r="C54">
            <v>2470384</v>
          </cell>
          <cell r="G54" t="str">
            <v>X</v>
          </cell>
        </row>
        <row r="55">
          <cell r="A55" t="str">
            <v>242.22 (1/2)</v>
          </cell>
          <cell r="B55">
            <v>1826268</v>
          </cell>
          <cell r="D55" t="str">
            <v>X</v>
          </cell>
          <cell r="G55" t="str">
            <v xml:space="preserve"> </v>
          </cell>
        </row>
        <row r="56">
          <cell r="A56" t="str">
            <v>282 (1/2)</v>
          </cell>
          <cell r="B56">
            <v>19887</v>
          </cell>
          <cell r="G56" t="str">
            <v>X</v>
          </cell>
        </row>
        <row r="57">
          <cell r="A57" t="str">
            <v>283 (1/2)</v>
          </cell>
          <cell r="B57">
            <v>2953872</v>
          </cell>
          <cell r="C57">
            <v>3906174</v>
          </cell>
          <cell r="G57" t="str">
            <v>X</v>
          </cell>
        </row>
        <row r="58">
          <cell r="A58" t="str">
            <v>235</v>
          </cell>
          <cell r="B58">
            <v>1892923</v>
          </cell>
          <cell r="D58" t="str">
            <v>X</v>
          </cell>
          <cell r="G58" t="str">
            <v xml:space="preserve"> </v>
          </cell>
        </row>
        <row r="59">
          <cell r="A59" t="str">
            <v>238</v>
          </cell>
          <cell r="B59">
            <v>0</v>
          </cell>
          <cell r="C59">
            <v>11315463</v>
          </cell>
          <cell r="G59" t="str">
            <v>X</v>
          </cell>
        </row>
        <row r="60">
          <cell r="A60" t="str">
            <v>241</v>
          </cell>
          <cell r="B60">
            <v>1009546</v>
          </cell>
          <cell r="G60" t="str">
            <v>X</v>
          </cell>
        </row>
        <row r="61">
          <cell r="A61" t="str">
            <v>242 (SPLIT)(2/2)</v>
          </cell>
          <cell r="B61">
            <v>10305917</v>
          </cell>
          <cell r="G61" t="str">
            <v>X</v>
          </cell>
        </row>
        <row r="62">
          <cell r="A62" t="str">
            <v>242.9950</v>
          </cell>
          <cell r="B62">
            <v>2082442</v>
          </cell>
          <cell r="C62">
            <v>12388359</v>
          </cell>
          <cell r="D62" t="str">
            <v>X</v>
          </cell>
          <cell r="G62" t="str">
            <v xml:space="preserve"> </v>
          </cell>
        </row>
        <row r="63">
          <cell r="A63" t="str">
            <v>243</v>
          </cell>
          <cell r="B63">
            <v>0</v>
          </cell>
          <cell r="G63" t="str">
            <v>X</v>
          </cell>
        </row>
        <row r="64">
          <cell r="A64" t="str">
            <v>282 (1/2)</v>
          </cell>
          <cell r="B64">
            <v>275832</v>
          </cell>
          <cell r="C64" t="str">
            <v xml:space="preserve"> </v>
          </cell>
          <cell r="G64" t="str">
            <v>X</v>
          </cell>
        </row>
        <row r="65">
          <cell r="A65" t="str">
            <v>282 (2/2)</v>
          </cell>
          <cell r="B65">
            <v>22514076</v>
          </cell>
          <cell r="C65">
            <v>22789908</v>
          </cell>
          <cell r="D65" t="str">
            <v>X</v>
          </cell>
          <cell r="G65" t="str">
            <v xml:space="preserve"> </v>
          </cell>
        </row>
        <row r="66">
          <cell r="A66" t="str">
            <v>283 (1/2)</v>
          </cell>
          <cell r="B66">
            <v>656583</v>
          </cell>
          <cell r="G66" t="str">
            <v>X</v>
          </cell>
        </row>
        <row r="67">
          <cell r="A67" t="str">
            <v>283 (2/2)</v>
          </cell>
          <cell r="B67">
            <v>262115</v>
          </cell>
          <cell r="C67">
            <v>918698</v>
          </cell>
          <cell r="D67" t="str">
            <v>X</v>
          </cell>
          <cell r="G67" t="str">
            <v xml:space="preserve"> </v>
          </cell>
        </row>
        <row r="68">
          <cell r="A68" t="str">
            <v>255 POST 71</v>
          </cell>
          <cell r="B68">
            <v>2804318</v>
          </cell>
          <cell r="G68" t="str">
            <v>X</v>
          </cell>
        </row>
        <row r="69">
          <cell r="A69" t="str">
            <v>255 PRE 71</v>
          </cell>
          <cell r="B69">
            <v>10005</v>
          </cell>
          <cell r="D69" t="str">
            <v>X</v>
          </cell>
          <cell r="G69" t="str">
            <v xml:space="preserve"> </v>
          </cell>
        </row>
        <row r="70">
          <cell r="A70" t="str">
            <v>254</v>
          </cell>
          <cell r="B70">
            <v>1459271</v>
          </cell>
          <cell r="D70" t="str">
            <v>X</v>
          </cell>
          <cell r="G70" t="str">
            <v xml:space="preserve"> </v>
          </cell>
        </row>
        <row r="71">
          <cell r="A71" t="str">
            <v>227</v>
          </cell>
          <cell r="B71">
            <v>0</v>
          </cell>
          <cell r="G71" t="str">
            <v>X</v>
          </cell>
        </row>
        <row r="72">
          <cell r="A72" t="str">
            <v>228</v>
          </cell>
          <cell r="B72">
            <v>61172</v>
          </cell>
          <cell r="G72" t="str">
            <v>X</v>
          </cell>
        </row>
        <row r="73">
          <cell r="A73" t="str">
            <v>229</v>
          </cell>
          <cell r="B73">
            <v>948325</v>
          </cell>
          <cell r="C73">
            <v>1009497</v>
          </cell>
          <cell r="G73" t="str">
            <v>X</v>
          </cell>
        </row>
        <row r="74">
          <cell r="A74" t="str">
            <v>252</v>
          </cell>
          <cell r="B74">
            <v>6132709</v>
          </cell>
          <cell r="D74" t="str">
            <v>X</v>
          </cell>
          <cell r="G74" t="str">
            <v xml:space="preserve"> </v>
          </cell>
        </row>
        <row r="75">
          <cell r="A75" t="str">
            <v>253 (SPLIT)</v>
          </cell>
          <cell r="B75">
            <v>5486315</v>
          </cell>
          <cell r="G75" t="str">
            <v>X</v>
          </cell>
        </row>
        <row r="76">
          <cell r="A76" t="str">
            <v>MOOREFIELD</v>
          </cell>
          <cell r="B76">
            <v>71742</v>
          </cell>
          <cell r="C76">
            <v>5558057</v>
          </cell>
          <cell r="D76" t="str">
            <v>X</v>
          </cell>
          <cell r="G76" t="str">
            <v xml:space="preserve"> </v>
          </cell>
        </row>
        <row r="77">
          <cell r="B77">
            <v>245245902</v>
          </cell>
          <cell r="G77" t="str">
            <v xml:space="preserve"> </v>
          </cell>
        </row>
        <row r="78">
          <cell r="A78" t="str">
            <v>C.S.</v>
          </cell>
          <cell r="B78">
            <v>141794642</v>
          </cell>
          <cell r="G78" t="str">
            <v>X</v>
          </cell>
        </row>
        <row r="79">
          <cell r="B79">
            <v>387040544</v>
          </cell>
        </row>
        <row r="81">
          <cell r="B81">
            <v>0</v>
          </cell>
        </row>
        <row r="83">
          <cell r="A83" t="str">
            <v>SEE G. GARDNER(RATE BASE) FOR ACCOUNTS TO INCLUDE</v>
          </cell>
        </row>
        <row r="85">
          <cell r="A85" t="str">
            <v>ACCT NO 190:</v>
          </cell>
          <cell r="C85" t="str">
            <v>PER BOOK</v>
          </cell>
        </row>
        <row r="86">
          <cell r="A86" t="str">
            <v>SECT 461-H RATE REFUNDS- FED</v>
          </cell>
          <cell r="C86">
            <v>16451</v>
          </cell>
          <cell r="D86" t="str">
            <v>190-1402</v>
          </cell>
          <cell r="E86" t="str">
            <v>*</v>
          </cell>
        </row>
        <row r="87">
          <cell r="A87" t="str">
            <v>SECT 463 - VACATION ACCRUAL</v>
          </cell>
          <cell r="C87">
            <v>420841</v>
          </cell>
          <cell r="D87" t="str">
            <v>190-1905</v>
          </cell>
          <cell r="E87" t="str">
            <v>*</v>
          </cell>
        </row>
        <row r="88">
          <cell r="A88" t="str">
            <v>THRIFT RESTORATION PLAN</v>
          </cell>
          <cell r="C88">
            <v>13928</v>
          </cell>
          <cell r="D88" t="str">
            <v>190-1910</v>
          </cell>
          <cell r="E88" t="str">
            <v>*</v>
          </cell>
        </row>
        <row r="89">
          <cell r="A89" t="str">
            <v>DEF'D COMPENSATION</v>
          </cell>
          <cell r="C89">
            <v>2</v>
          </cell>
          <cell r="D89" t="str">
            <v>190-1922</v>
          </cell>
          <cell r="E89" t="str">
            <v>*</v>
          </cell>
        </row>
        <row r="90">
          <cell r="A90" t="str">
            <v>INJURIES &amp; DAMAGES</v>
          </cell>
          <cell r="C90">
            <v>15050</v>
          </cell>
          <cell r="D90" t="str">
            <v>190-1923</v>
          </cell>
          <cell r="E90" t="str">
            <v>*</v>
          </cell>
        </row>
        <row r="91">
          <cell r="A91" t="str">
            <v>RET INCOME PLAN - FED</v>
          </cell>
          <cell r="C91">
            <v>1</v>
          </cell>
          <cell r="D91" t="str">
            <v>190-1935</v>
          </cell>
          <cell r="E91" t="str">
            <v>*</v>
          </cell>
        </row>
        <row r="92">
          <cell r="A92" t="str">
            <v>PENSION RESTORATION PLAN</v>
          </cell>
          <cell r="C92">
            <v>1167</v>
          </cell>
          <cell r="D92" t="str">
            <v>190-1937</v>
          </cell>
          <cell r="E92" t="str">
            <v>*</v>
          </cell>
        </row>
        <row r="93">
          <cell r="A93" t="str">
            <v>CONT IN AID OF CONST - FED</v>
          </cell>
          <cell r="B93" t="str">
            <v xml:space="preserve"> </v>
          </cell>
          <cell r="C93">
            <v>2887034</v>
          </cell>
          <cell r="D93" t="str">
            <v>190-2851</v>
          </cell>
          <cell r="E93" t="str">
            <v>*</v>
          </cell>
        </row>
        <row r="94">
          <cell r="A94" t="str">
            <v>CAP OF STORAGE GAS INVENTORY</v>
          </cell>
          <cell r="B94" t="str">
            <v xml:space="preserve"> </v>
          </cell>
          <cell r="C94">
            <v>402521</v>
          </cell>
          <cell r="D94" t="str">
            <v>190-2902</v>
          </cell>
          <cell r="E94" t="str">
            <v>*</v>
          </cell>
        </row>
        <row r="95">
          <cell r="A95" t="str">
            <v>CAP OF DIRECT AND AVOIDED INT - FED</v>
          </cell>
          <cell r="C95">
            <v>856882</v>
          </cell>
          <cell r="D95" t="str">
            <v>190-2917</v>
          </cell>
          <cell r="E95" t="str">
            <v>*</v>
          </cell>
        </row>
        <row r="96">
          <cell r="A96" t="str">
            <v>CMEP - DAP RESERVE - FED</v>
          </cell>
          <cell r="C96">
            <v>99906</v>
          </cell>
          <cell r="D96" t="str">
            <v>190-2920</v>
          </cell>
          <cell r="E96" t="str">
            <v>*</v>
          </cell>
        </row>
        <row r="97">
          <cell r="A97" t="str">
            <v>LIFO INVENTORY VALUATION</v>
          </cell>
          <cell r="C97">
            <v>922716</v>
          </cell>
          <cell r="D97" t="str">
            <v>190-2922</v>
          </cell>
          <cell r="E97" t="str">
            <v>*</v>
          </cell>
        </row>
        <row r="98">
          <cell r="A98" t="str">
            <v>ARBORETUM RENT EXPENSE</v>
          </cell>
          <cell r="C98">
            <v>25100</v>
          </cell>
          <cell r="D98" t="str">
            <v>190-2939</v>
          </cell>
          <cell r="E98" t="str">
            <v>*</v>
          </cell>
        </row>
        <row r="99">
          <cell r="C99">
            <v>5661599</v>
          </cell>
        </row>
        <row r="102">
          <cell r="A102" t="str">
            <v>END USER EXCHANGE GAS</v>
          </cell>
          <cell r="C102">
            <v>2554732</v>
          </cell>
          <cell r="D102" t="str">
            <v>191-13620</v>
          </cell>
        </row>
        <row r="103">
          <cell r="A103" t="str">
            <v>TRANSPORTER IMBALANCE</v>
          </cell>
          <cell r="C103">
            <v>1258206</v>
          </cell>
          <cell r="D103" t="str">
            <v>191-13630</v>
          </cell>
        </row>
        <row r="104">
          <cell r="C104">
            <v>3812938</v>
          </cell>
        </row>
        <row r="108">
          <cell r="A108" t="str">
            <v>UTILITY OPER INCOME- FED</v>
          </cell>
          <cell r="C108">
            <v>21347050</v>
          </cell>
          <cell r="D108" t="str">
            <v>282-2205</v>
          </cell>
          <cell r="E108" t="str">
            <v>*</v>
          </cell>
        </row>
        <row r="109">
          <cell r="A109" t="str">
            <v>PROP REMOVAL COSTS - FED</v>
          </cell>
          <cell r="C109">
            <v>97942</v>
          </cell>
          <cell r="D109" t="str">
            <v>282-2231</v>
          </cell>
          <cell r="E109" t="str">
            <v>*</v>
          </cell>
        </row>
        <row r="110">
          <cell r="A110" t="str">
            <v>LOSS ON RETIREMENT - FED</v>
          </cell>
          <cell r="C110">
            <v>1069084</v>
          </cell>
          <cell r="D110" t="str">
            <v>282-2211</v>
          </cell>
          <cell r="E110" t="str">
            <v>*</v>
          </cell>
        </row>
        <row r="111">
          <cell r="C111">
            <v>22514076</v>
          </cell>
        </row>
        <row r="113">
          <cell r="A113" t="str">
            <v>DEFD GAIN -FED</v>
          </cell>
          <cell r="C113">
            <v>422808</v>
          </cell>
          <cell r="D113" t="str">
            <v>283-1304</v>
          </cell>
          <cell r="E113" t="str">
            <v>*</v>
          </cell>
        </row>
        <row r="114">
          <cell r="A114" t="str">
            <v>UNBILLED REV - FED</v>
          </cell>
          <cell r="C114">
            <v>26</v>
          </cell>
          <cell r="D114" t="str">
            <v>283-1521</v>
          </cell>
          <cell r="E114" t="str">
            <v>*</v>
          </cell>
        </row>
        <row r="115">
          <cell r="A115" t="str">
            <v>RETIREMENT INC PLAN - FED</v>
          </cell>
          <cell r="C115">
            <v>-854823</v>
          </cell>
          <cell r="D115" t="str">
            <v>283-1903</v>
          </cell>
          <cell r="E115" t="str">
            <v>*</v>
          </cell>
        </row>
        <row r="116">
          <cell r="A116" t="str">
            <v>RETIREMENT INC PLAN - FED</v>
          </cell>
          <cell r="C116">
            <v>-221897</v>
          </cell>
          <cell r="D116" t="str">
            <v>283-1941</v>
          </cell>
          <cell r="E116" t="str">
            <v>*</v>
          </cell>
        </row>
        <row r="117">
          <cell r="A117" t="str">
            <v>CAP. INV. TAX SAVINGS</v>
          </cell>
          <cell r="C117">
            <v>784</v>
          </cell>
          <cell r="D117" t="str">
            <v>283-6902</v>
          </cell>
          <cell r="E117" t="str">
            <v>*</v>
          </cell>
        </row>
        <row r="118">
          <cell r="A118" t="str">
            <v>LEGAL LIAB ON HEADQTR -FED</v>
          </cell>
          <cell r="C118">
            <v>174245</v>
          </cell>
          <cell r="D118" t="str">
            <v>283-2951</v>
          </cell>
          <cell r="E118" t="str">
            <v>*</v>
          </cell>
        </row>
        <row r="119">
          <cell r="A119" t="str">
            <v>CAPITALIZED INTEREST DURING CONST</v>
          </cell>
          <cell r="C119">
            <v>6019</v>
          </cell>
          <cell r="D119" t="str">
            <v>283-2912</v>
          </cell>
          <cell r="E119" t="str">
            <v>*</v>
          </cell>
        </row>
        <row r="120">
          <cell r="A120" t="str">
            <v>SECTION 174-A</v>
          </cell>
          <cell r="C120">
            <v>734953</v>
          </cell>
          <cell r="D120" t="str">
            <v>283-2913</v>
          </cell>
          <cell r="E120" t="str">
            <v>*</v>
          </cell>
        </row>
        <row r="121">
          <cell r="C121">
            <v>262115</v>
          </cell>
        </row>
        <row r="124">
          <cell r="A124" t="str">
            <v>Accrued Plant in Service</v>
          </cell>
          <cell r="C124">
            <v>2082442</v>
          </cell>
          <cell r="D124" t="str">
            <v xml:space="preserve">242-9950-15280 </v>
          </cell>
        </row>
        <row r="125">
          <cell r="A125" t="str">
            <v xml:space="preserve"> </v>
          </cell>
          <cell r="C125" t="str">
            <v xml:space="preserve"> </v>
          </cell>
          <cell r="D125" t="str">
            <v xml:space="preserve"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sum page"/>
      <sheetName val="revlag"/>
      <sheetName val="coll-lag"/>
      <sheetName val="sum of ar"/>
      <sheetName val="rev"/>
      <sheetName val="gaspurch"/>
      <sheetName val="tco"/>
      <sheetName val="non-appa"/>
      <sheetName val="vendors"/>
      <sheetName val="payroll"/>
      <sheetName val="bi-pay"/>
      <sheetName val="month-pay"/>
      <sheetName val="FIT"/>
      <sheetName val="FICA"/>
      <sheetName val="fica-bi"/>
      <sheetName val="fica-mo"/>
      <sheetName val="STATE BI"/>
      <sheetName val="STATE MO"/>
      <sheetName val="payroll taxes"/>
      <sheetName val="FUTA"/>
      <sheetName val="benefit"/>
      <sheetName val="property"/>
      <sheetName val="grossrec"/>
      <sheetName val="interest"/>
      <sheetName val="pscfees"/>
      <sheetName val="other"/>
      <sheetName val="Gro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10"/>
    </sheetNames>
    <sheetDataSet>
      <sheetData sheetId="0">
        <row r="1">
          <cell r="H1" t="str">
            <v>Exhibit No. 10</v>
          </cell>
        </row>
        <row r="2">
          <cell r="H2" t="str">
            <v>Sheet 1 of</v>
          </cell>
        </row>
        <row r="3">
          <cell r="H3" t="str">
            <v>14 Sheets</v>
          </cell>
        </row>
        <row r="4">
          <cell r="H4" t="str">
            <v>Witness:  R.D. Gibbons</v>
          </cell>
        </row>
        <row r="5">
          <cell r="D5" t="str">
            <v>COLUMBIA GAS OF MARYLAND, INC.</v>
          </cell>
        </row>
        <row r="7">
          <cell r="D7" t="str">
            <v>SUMMARY OF CASH WORKING CAPITAL ALLOWANCE</v>
          </cell>
        </row>
        <row r="9">
          <cell r="D9" t="str">
            <v>FOR THE TWELVE MONTHS ENDED SEPTEMBER 30, 1996</v>
          </cell>
        </row>
        <row r="11">
          <cell r="A11" t="str">
            <v>Line</v>
          </cell>
          <cell r="H11" t="str">
            <v>Pro Forma</v>
          </cell>
        </row>
        <row r="12">
          <cell r="A12" t="str">
            <v>No.</v>
          </cell>
          <cell r="D12" t="str">
            <v>Description</v>
          </cell>
          <cell r="H12" t="str">
            <v>at Proposed Rates</v>
          </cell>
        </row>
        <row r="15">
          <cell r="A15" t="str">
            <v>1</v>
          </cell>
          <cell r="C15" t="str">
            <v>(1) Cash working capital allowance resulting from</v>
          </cell>
        </row>
        <row r="16">
          <cell r="A16" t="str">
            <v>2</v>
          </cell>
          <cell r="C16" t="str">
            <v xml:space="preserve">    the lag in the collection of revenue being</v>
          </cell>
        </row>
        <row r="17">
          <cell r="A17" t="str">
            <v>3</v>
          </cell>
          <cell r="C17" t="str">
            <v xml:space="preserve">    greater than the lag in the payment of expenses</v>
          </cell>
          <cell r="H17">
            <v>966607</v>
          </cell>
        </row>
        <row r="19">
          <cell r="A19" t="str">
            <v>4</v>
          </cell>
          <cell r="C19" t="str">
            <v>(2) Minimum bank balances to compensate banking</v>
          </cell>
        </row>
        <row r="20">
          <cell r="A20" t="str">
            <v>5</v>
          </cell>
          <cell r="C20" t="str">
            <v xml:space="preserve">    institutions for banking services:</v>
          </cell>
        </row>
        <row r="22">
          <cell r="A22" t="str">
            <v>6</v>
          </cell>
          <cell r="C22" t="str">
            <v xml:space="preserve">      General Fund (average daily balance)</v>
          </cell>
          <cell r="H22">
            <v>22002</v>
          </cell>
        </row>
        <row r="23">
          <cell r="A23" t="str">
            <v>7</v>
          </cell>
          <cell r="C23" t="str">
            <v xml:space="preserve">      Local Offices Working Fund</v>
          </cell>
          <cell r="H23">
            <v>980</v>
          </cell>
        </row>
        <row r="25">
          <cell r="A25" t="str">
            <v>8</v>
          </cell>
          <cell r="C25" t="str">
            <v xml:space="preserve">      Total Minimum Bank Balances</v>
          </cell>
          <cell r="H25">
            <v>22982</v>
          </cell>
        </row>
        <row r="28">
          <cell r="A28" t="str">
            <v>9</v>
          </cell>
          <cell r="C28" t="str">
            <v>TOTAL CASH WORKING CAPITAL ALLOWANCE</v>
          </cell>
          <cell r="H28">
            <v>989589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 codeName="Sheet5">
    <tabColor rgb="FF00B050"/>
    <pageSetUpPr fitToPage="1"/>
  </sheetPr>
  <dimension ref="A1:E39"/>
  <sheetViews>
    <sheetView zoomScaleNormal="100" zoomScaleSheetLayoutView="110" workbookViewId="0">
      <selection activeCell="E1" sqref="E1:E3"/>
    </sheetView>
  </sheetViews>
  <sheetFormatPr defaultColWidth="9.6640625" defaultRowHeight="13.15" x14ac:dyDescent="0.4"/>
  <cols>
    <col min="1" max="1" width="4.6640625" style="3" customWidth="1"/>
    <col min="2" max="2" width="38.109375" style="3" customWidth="1"/>
    <col min="3" max="3" width="18.21875" style="3" customWidth="1"/>
    <col min="4" max="4" width="12.109375" style="3" customWidth="1"/>
    <col min="5" max="5" width="12" style="3" customWidth="1"/>
    <col min="6" max="16384" width="9.6640625" style="3"/>
  </cols>
  <sheetData>
    <row r="1" spans="1:5" ht="12.6" customHeight="1" x14ac:dyDescent="0.4">
      <c r="A1" s="112" t="s">
        <v>91</v>
      </c>
      <c r="B1" s="112"/>
      <c r="C1" s="112"/>
      <c r="D1" s="1"/>
      <c r="E1" s="110" t="s">
        <v>105</v>
      </c>
    </row>
    <row r="2" spans="1:5" ht="12.6" customHeight="1" x14ac:dyDescent="0.4">
      <c r="A2" s="113" t="s">
        <v>92</v>
      </c>
      <c r="B2" s="113"/>
      <c r="C2" s="113"/>
      <c r="D2" s="4"/>
      <c r="E2" s="110" t="s">
        <v>106</v>
      </c>
    </row>
    <row r="3" spans="1:5" ht="12.6" customHeight="1" x14ac:dyDescent="0.4">
      <c r="A3" s="114" t="s">
        <v>93</v>
      </c>
      <c r="B3" s="114"/>
      <c r="C3" s="114"/>
      <c r="D3" s="1"/>
      <c r="E3" s="110" t="s">
        <v>107</v>
      </c>
    </row>
    <row r="4" spans="1:5" ht="12.6" customHeight="1" x14ac:dyDescent="0.4">
      <c r="A4" s="115" t="s">
        <v>0</v>
      </c>
      <c r="B4" s="115"/>
      <c r="C4" s="115"/>
      <c r="D4" s="1"/>
      <c r="E4" s="2"/>
    </row>
    <row r="5" spans="1:5" ht="12.6" customHeight="1" x14ac:dyDescent="0.4">
      <c r="A5" s="112" t="s">
        <v>94</v>
      </c>
      <c r="B5" s="112"/>
      <c r="C5" s="112"/>
      <c r="D5" s="1"/>
      <c r="E5" s="2"/>
    </row>
    <row r="6" spans="1:5" ht="12.6" customHeight="1" x14ac:dyDescent="0.4">
      <c r="A6" s="5"/>
      <c r="B6" s="5"/>
      <c r="C6" s="5"/>
      <c r="D6" s="1"/>
      <c r="E6" s="2"/>
    </row>
    <row r="7" spans="1:5" ht="12.6" customHeight="1" x14ac:dyDescent="0.4">
      <c r="A7" s="5"/>
      <c r="B7" s="5"/>
      <c r="C7" s="6" t="s">
        <v>95</v>
      </c>
      <c r="D7" s="1"/>
      <c r="E7" s="2"/>
    </row>
    <row r="8" spans="1:5" ht="12.6" customHeight="1" x14ac:dyDescent="0.4">
      <c r="A8" s="5"/>
      <c r="B8" s="5"/>
      <c r="C8" s="6" t="s">
        <v>1</v>
      </c>
      <c r="D8" s="1"/>
      <c r="E8" s="2"/>
    </row>
    <row r="9" spans="1:5" ht="12.6" customHeight="1" x14ac:dyDescent="0.4">
      <c r="A9" s="5"/>
      <c r="B9" s="5"/>
      <c r="C9" s="7" t="s">
        <v>96</v>
      </c>
      <c r="D9" s="1"/>
      <c r="E9" s="2"/>
    </row>
    <row r="10" spans="1:5" ht="12.6" customHeight="1" x14ac:dyDescent="0.4">
      <c r="A10" s="8"/>
      <c r="B10" s="8"/>
      <c r="C10" s="8"/>
      <c r="D10" s="8"/>
      <c r="E10" s="2"/>
    </row>
    <row r="11" spans="1:5" ht="12.6" customHeight="1" x14ac:dyDescent="0.4">
      <c r="A11" s="5" t="s">
        <v>2</v>
      </c>
      <c r="B11" s="8"/>
      <c r="C11" s="5" t="s">
        <v>3</v>
      </c>
      <c r="D11" s="8"/>
      <c r="E11" s="2"/>
    </row>
    <row r="12" spans="1:5" ht="12.6" customHeight="1" x14ac:dyDescent="0.4">
      <c r="A12" s="9" t="s">
        <v>4</v>
      </c>
      <c r="B12" s="10" t="s">
        <v>5</v>
      </c>
      <c r="C12" s="9" t="s">
        <v>6</v>
      </c>
      <c r="D12" s="8"/>
      <c r="E12" s="2"/>
    </row>
    <row r="13" spans="1:5" ht="12.6" customHeight="1" x14ac:dyDescent="0.4">
      <c r="A13" s="8"/>
      <c r="B13" s="11" t="s">
        <v>7</v>
      </c>
      <c r="C13" s="5" t="s">
        <v>8</v>
      </c>
      <c r="D13" s="8"/>
      <c r="E13" s="2"/>
    </row>
    <row r="14" spans="1:5" ht="12.6" customHeight="1" x14ac:dyDescent="0.4">
      <c r="A14" s="2"/>
      <c r="B14" s="2"/>
      <c r="C14" s="2"/>
      <c r="D14" s="2"/>
      <c r="E14" s="2"/>
    </row>
    <row r="15" spans="1:5" ht="12.6" customHeight="1" x14ac:dyDescent="0.4">
      <c r="A15" s="12" t="s">
        <v>9</v>
      </c>
      <c r="B15" s="13" t="s">
        <v>10</v>
      </c>
      <c r="C15" s="14">
        <f>ROUND(366/12/2,2)</f>
        <v>15.25</v>
      </c>
      <c r="D15" s="2"/>
      <c r="E15" s="2"/>
    </row>
    <row r="16" spans="1:5" ht="12.6" customHeight="1" x14ac:dyDescent="0.4">
      <c r="A16" s="12" t="s">
        <v>11</v>
      </c>
      <c r="B16" s="13" t="s">
        <v>12</v>
      </c>
      <c r="C16" s="15">
        <f>'Sh 3a - Coll-Lag'!G37</f>
        <v>20.66</v>
      </c>
      <c r="D16" s="2"/>
      <c r="E16" s="2"/>
    </row>
    <row r="17" spans="1:5" ht="12.6" customHeight="1" x14ac:dyDescent="0.4">
      <c r="A17" s="12">
        <v>3</v>
      </c>
      <c r="B17" s="13" t="s">
        <v>13</v>
      </c>
      <c r="C17" s="15">
        <f>'Sh 3c - Bill Lag'!D20</f>
        <v>2.2200000000000002</v>
      </c>
      <c r="D17" s="2"/>
      <c r="E17" s="2"/>
    </row>
    <row r="18" spans="1:5" ht="12.6" customHeight="1" x14ac:dyDescent="0.4">
      <c r="A18" s="2"/>
      <c r="B18" s="16"/>
      <c r="C18" s="17"/>
      <c r="D18" s="2"/>
      <c r="E18" s="2"/>
    </row>
    <row r="19" spans="1:5" ht="12.6" customHeight="1" x14ac:dyDescent="0.5">
      <c r="A19" s="12">
        <v>4</v>
      </c>
      <c r="B19" s="18" t="s">
        <v>14</v>
      </c>
      <c r="C19" s="19">
        <f>C15+C16+C17</f>
        <v>38.129999999999995</v>
      </c>
      <c r="D19" s="2"/>
      <c r="E19" s="2"/>
    </row>
    <row r="20" spans="1:5" ht="12.6" customHeight="1" x14ac:dyDescent="0.4">
      <c r="A20" s="2"/>
      <c r="B20" s="2"/>
      <c r="C20" s="2"/>
      <c r="D20" s="2"/>
      <c r="E20" s="2"/>
    </row>
    <row r="21" spans="1:5" ht="39" customHeight="1" x14ac:dyDescent="0.4">
      <c r="A21" s="20" t="s">
        <v>15</v>
      </c>
      <c r="B21" s="111" t="s">
        <v>16</v>
      </c>
      <c r="C21" s="111"/>
      <c r="D21" s="2"/>
      <c r="E21" s="2"/>
    </row>
    <row r="22" spans="1:5" ht="12.6" customHeight="1" x14ac:dyDescent="0.4">
      <c r="A22" s="2" t="s">
        <v>17</v>
      </c>
      <c r="B22" s="2"/>
      <c r="C22" s="2"/>
      <c r="D22" s="2"/>
      <c r="E22" s="2"/>
    </row>
    <row r="23" spans="1:5" ht="12.6" customHeight="1" x14ac:dyDescent="0.4">
      <c r="A23" s="21"/>
      <c r="B23" s="2"/>
      <c r="C23" s="2"/>
      <c r="D23" s="2"/>
      <c r="E23" s="2"/>
    </row>
    <row r="24" spans="1:5" ht="12.6" customHeight="1" x14ac:dyDescent="0.4">
      <c r="A24" s="2"/>
      <c r="B24" s="2"/>
      <c r="C24" s="2"/>
      <c r="D24" s="2"/>
      <c r="E24" s="2"/>
    </row>
    <row r="25" spans="1:5" ht="12.6" customHeight="1" x14ac:dyDescent="0.4">
      <c r="A25" s="2"/>
      <c r="B25" s="2"/>
      <c r="C25" s="2"/>
      <c r="D25" s="2"/>
      <c r="E25" s="2"/>
    </row>
    <row r="26" spans="1:5" ht="12.6" customHeight="1" x14ac:dyDescent="0.4">
      <c r="A26" s="2"/>
      <c r="B26" s="2"/>
      <c r="C26" s="2"/>
      <c r="D26" s="2"/>
      <c r="E26" s="2"/>
    </row>
    <row r="27" spans="1:5" x14ac:dyDescent="0.4">
      <c r="A27" s="2"/>
      <c r="B27" s="2"/>
      <c r="C27" s="2"/>
      <c r="D27" s="2"/>
      <c r="E27" s="2"/>
    </row>
    <row r="28" spans="1:5" x14ac:dyDescent="0.4">
      <c r="A28" s="2"/>
      <c r="B28" s="2"/>
      <c r="C28" s="2"/>
      <c r="D28" s="2"/>
      <c r="E28" s="2"/>
    </row>
    <row r="29" spans="1:5" x14ac:dyDescent="0.4">
      <c r="A29" s="2"/>
      <c r="B29" s="2"/>
      <c r="C29" s="2"/>
      <c r="D29" s="2"/>
      <c r="E29" s="2"/>
    </row>
    <row r="30" spans="1:5" x14ac:dyDescent="0.4">
      <c r="A30" s="2"/>
      <c r="B30" s="2"/>
      <c r="C30" s="2"/>
      <c r="D30" s="2"/>
      <c r="E30" s="2"/>
    </row>
    <row r="31" spans="1:5" x14ac:dyDescent="0.4">
      <c r="A31" s="2"/>
      <c r="B31" s="2"/>
      <c r="C31" s="2"/>
      <c r="D31" s="2"/>
      <c r="E31" s="2"/>
    </row>
    <row r="32" spans="1:5" x14ac:dyDescent="0.4">
      <c r="A32" s="2"/>
      <c r="B32" s="2"/>
      <c r="C32" s="2"/>
      <c r="D32" s="2"/>
      <c r="E32" s="2"/>
    </row>
    <row r="33" spans="1:5" x14ac:dyDescent="0.4">
      <c r="A33" s="2"/>
      <c r="B33" s="2"/>
      <c r="C33" s="2"/>
      <c r="D33" s="2"/>
      <c r="E33" s="2"/>
    </row>
    <row r="34" spans="1:5" x14ac:dyDescent="0.4">
      <c r="A34" s="2"/>
      <c r="B34" s="2"/>
      <c r="C34" s="2"/>
      <c r="D34" s="2"/>
      <c r="E34" s="2"/>
    </row>
    <row r="35" spans="1:5" x14ac:dyDescent="0.4">
      <c r="A35" s="2"/>
      <c r="B35" s="2"/>
      <c r="C35" s="2"/>
      <c r="D35" s="2"/>
      <c r="E35" s="2"/>
    </row>
    <row r="36" spans="1:5" x14ac:dyDescent="0.4">
      <c r="A36" s="2"/>
      <c r="B36" s="2"/>
      <c r="C36" s="2"/>
      <c r="D36" s="2"/>
      <c r="E36" s="2"/>
    </row>
    <row r="37" spans="1:5" x14ac:dyDescent="0.4">
      <c r="A37" s="2"/>
      <c r="B37" s="2"/>
      <c r="C37" s="2"/>
      <c r="D37" s="2"/>
      <c r="E37" s="2"/>
    </row>
    <row r="38" spans="1:5" x14ac:dyDescent="0.4">
      <c r="A38" s="2"/>
      <c r="B38" s="2"/>
      <c r="C38" s="2"/>
      <c r="D38" s="2"/>
      <c r="E38" s="2"/>
    </row>
    <row r="39" spans="1:5" x14ac:dyDescent="0.4">
      <c r="A39" s="2"/>
      <c r="B39" s="2"/>
      <c r="C39" s="2"/>
      <c r="D39" s="2"/>
      <c r="E39" s="2"/>
    </row>
  </sheetData>
  <mergeCells count="6">
    <mergeCell ref="B21:C21"/>
    <mergeCell ref="A1:C1"/>
    <mergeCell ref="A2:C2"/>
    <mergeCell ref="A3:C3"/>
    <mergeCell ref="A4:C4"/>
    <mergeCell ref="A5:C5"/>
  </mergeCells>
  <printOptions horizontalCentered="1"/>
  <pageMargins left="0.5" right="0.5" top="1" bottom="0.1" header="0.5" footer="0.38"/>
  <pageSetup orientation="portrait" r:id="rId1"/>
  <headerFooter alignWithMargins="0">
    <oddHeader>&amp;RKY PSC Case No. 2021-00183
Staff 3-035
Attachment  A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transitionEntry="1" codeName="Sheet6">
    <tabColor rgb="FF00B050"/>
  </sheetPr>
  <dimension ref="A1:I55"/>
  <sheetViews>
    <sheetView zoomScaleNormal="100" zoomScaleSheetLayoutView="100" workbookViewId="0">
      <selection activeCell="I1" sqref="I1:I3"/>
    </sheetView>
  </sheetViews>
  <sheetFormatPr defaultColWidth="9.6640625" defaultRowHeight="12.75" x14ac:dyDescent="0.35"/>
  <cols>
    <col min="1" max="1" width="5.6640625" style="22" customWidth="1"/>
    <col min="2" max="2" width="6.88671875" style="22" customWidth="1"/>
    <col min="3" max="3" width="9.6640625" style="22"/>
    <col min="4" max="4" width="9.6640625" style="22" customWidth="1"/>
    <col min="5" max="5" width="13.21875" style="22" customWidth="1"/>
    <col min="6" max="6" width="11.6640625" style="22" bestFit="1" customWidth="1"/>
    <col min="7" max="7" width="13" style="22" bestFit="1" customWidth="1"/>
    <col min="8" max="9" width="11.6640625" style="22" bestFit="1" customWidth="1"/>
    <col min="10" max="10" width="6.6640625" style="22" customWidth="1"/>
    <col min="11" max="16384" width="9.6640625" style="22"/>
  </cols>
  <sheetData>
    <row r="1" spans="1:9" ht="14.1" customHeight="1" x14ac:dyDescent="0.4">
      <c r="A1" s="117" t="s">
        <v>91</v>
      </c>
      <c r="B1" s="117"/>
      <c r="C1" s="117"/>
      <c r="D1" s="117"/>
      <c r="E1" s="117"/>
      <c r="F1" s="117"/>
      <c r="G1" s="117"/>
      <c r="I1" s="110" t="s">
        <v>105</v>
      </c>
    </row>
    <row r="2" spans="1:9" ht="14.1" customHeight="1" x14ac:dyDescent="0.4">
      <c r="A2" s="117" t="s">
        <v>92</v>
      </c>
      <c r="B2" s="117"/>
      <c r="C2" s="117"/>
      <c r="D2" s="117"/>
      <c r="E2" s="117"/>
      <c r="F2" s="117"/>
      <c r="G2" s="117"/>
      <c r="I2" s="110" t="s">
        <v>106</v>
      </c>
    </row>
    <row r="3" spans="1:9" ht="14.1" customHeight="1" x14ac:dyDescent="0.4">
      <c r="A3" s="114" t="s">
        <v>93</v>
      </c>
      <c r="B3" s="114"/>
      <c r="C3" s="114"/>
      <c r="D3" s="114"/>
      <c r="E3" s="114"/>
      <c r="F3" s="114"/>
      <c r="G3" s="114"/>
      <c r="I3" s="110" t="s">
        <v>107</v>
      </c>
    </row>
    <row r="4" spans="1:9" ht="14.1" customHeight="1" x14ac:dyDescent="0.4">
      <c r="A4" s="118" t="s">
        <v>18</v>
      </c>
      <c r="B4" s="118"/>
      <c r="C4" s="118"/>
      <c r="D4" s="118"/>
      <c r="E4" s="118"/>
      <c r="F4" s="118"/>
      <c r="G4" s="118"/>
    </row>
    <row r="5" spans="1:9" ht="14.1" customHeight="1" x14ac:dyDescent="0.4">
      <c r="A5" s="118" t="s">
        <v>94</v>
      </c>
      <c r="B5" s="118"/>
      <c r="C5" s="118"/>
      <c r="D5" s="118"/>
      <c r="E5" s="118"/>
      <c r="F5" s="118"/>
      <c r="G5" s="118"/>
    </row>
    <row r="6" spans="1:9" ht="14.1" customHeight="1" x14ac:dyDescent="0.4">
      <c r="A6" s="23"/>
      <c r="B6" s="23"/>
      <c r="C6" s="23"/>
      <c r="D6" s="23"/>
      <c r="E6" s="23"/>
      <c r="F6" s="23"/>
      <c r="G6" s="23"/>
    </row>
    <row r="7" spans="1:9" ht="14.1" customHeight="1" x14ac:dyDescent="0.4">
      <c r="A7" s="23"/>
      <c r="B7" s="23"/>
      <c r="C7" s="23"/>
      <c r="D7" s="23"/>
      <c r="E7" s="23"/>
      <c r="F7" s="23"/>
      <c r="G7" s="6" t="s">
        <v>95</v>
      </c>
    </row>
    <row r="8" spans="1:9" ht="14.1" customHeight="1" x14ac:dyDescent="0.4">
      <c r="A8" s="23"/>
      <c r="B8" s="23"/>
      <c r="C8" s="23"/>
      <c r="D8" s="23"/>
      <c r="E8" s="23"/>
      <c r="F8" s="23"/>
      <c r="G8" s="6" t="s">
        <v>19</v>
      </c>
    </row>
    <row r="9" spans="1:9" ht="14.1" customHeight="1" x14ac:dyDescent="0.4">
      <c r="A9" s="23"/>
      <c r="B9" s="23"/>
      <c r="C9" s="23"/>
      <c r="D9" s="23"/>
      <c r="E9" s="23"/>
      <c r="F9" s="23"/>
      <c r="G9" s="7" t="s">
        <v>96</v>
      </c>
    </row>
    <row r="10" spans="1:9" ht="14.1" customHeight="1" x14ac:dyDescent="0.35"/>
    <row r="11" spans="1:9" ht="14.1" customHeight="1" x14ac:dyDescent="0.4">
      <c r="A11" s="24" t="s">
        <v>2</v>
      </c>
      <c r="D11" s="116" t="s">
        <v>20</v>
      </c>
      <c r="E11" s="116"/>
      <c r="G11" s="25" t="s">
        <v>21</v>
      </c>
    </row>
    <row r="12" spans="1:9" ht="14.1" customHeight="1" x14ac:dyDescent="0.4">
      <c r="A12" s="25" t="s">
        <v>22</v>
      </c>
      <c r="D12" s="25"/>
      <c r="E12" s="25"/>
      <c r="G12" s="24" t="s">
        <v>23</v>
      </c>
    </row>
    <row r="13" spans="1:9" ht="14.1" customHeight="1" x14ac:dyDescent="0.35"/>
    <row r="14" spans="1:9" ht="14.1" customHeight="1" x14ac:dyDescent="0.35">
      <c r="A14" s="26">
        <v>1</v>
      </c>
      <c r="B14" s="22" t="s">
        <v>24</v>
      </c>
      <c r="G14" s="27" t="s">
        <v>25</v>
      </c>
    </row>
    <row r="15" spans="1:9" ht="14.1" customHeight="1" x14ac:dyDescent="0.35">
      <c r="A15" s="26">
        <f>A14+1</f>
        <v>2</v>
      </c>
      <c r="B15" s="22" t="s">
        <v>26</v>
      </c>
      <c r="G15" s="28">
        <v>74563840.370000005</v>
      </c>
    </row>
    <row r="16" spans="1:9" ht="14.1" customHeight="1" x14ac:dyDescent="0.35">
      <c r="A16" s="26">
        <f>A15+1</f>
        <v>3</v>
      </c>
      <c r="B16" s="22" t="s">
        <v>27</v>
      </c>
      <c r="G16" s="28">
        <v>29565414.870000001</v>
      </c>
    </row>
    <row r="17" spans="1:8" ht="14.1" customHeight="1" x14ac:dyDescent="0.35">
      <c r="A17" s="26">
        <f>A16+1</f>
        <v>4</v>
      </c>
      <c r="B17" s="22" t="s">
        <v>28</v>
      </c>
      <c r="G17" s="28">
        <v>1491491.4</v>
      </c>
    </row>
    <row r="18" spans="1:8" ht="14.1" customHeight="1" x14ac:dyDescent="0.35">
      <c r="A18" s="26">
        <f>A17+1</f>
        <v>5</v>
      </c>
      <c r="B18" s="22" t="s">
        <v>29</v>
      </c>
      <c r="G18" s="29">
        <v>0</v>
      </c>
    </row>
    <row r="19" spans="1:8" ht="14.1" customHeight="1" x14ac:dyDescent="0.35">
      <c r="A19" s="26">
        <f>A18+1</f>
        <v>6</v>
      </c>
      <c r="F19" s="30" t="s">
        <v>30</v>
      </c>
      <c r="G19" s="31">
        <f>SUM(G15:G18)</f>
        <v>105620746.64000002</v>
      </c>
    </row>
    <row r="20" spans="1:8" ht="14.1" customHeight="1" x14ac:dyDescent="0.35">
      <c r="A20" s="26"/>
      <c r="G20" s="31"/>
    </row>
    <row r="21" spans="1:8" ht="14.1" customHeight="1" x14ac:dyDescent="0.35">
      <c r="A21" s="26">
        <f>A19+1</f>
        <v>7</v>
      </c>
      <c r="B21" s="32" t="s">
        <v>31</v>
      </c>
      <c r="C21" s="32"/>
      <c r="D21" s="32"/>
      <c r="E21" s="32"/>
      <c r="F21" s="32"/>
      <c r="G21" s="28">
        <v>330267.53999999998</v>
      </c>
    </row>
    <row r="22" spans="1:8" ht="14.1" customHeight="1" x14ac:dyDescent="0.35">
      <c r="A22" s="26">
        <f t="shared" ref="A22:A27" si="0">A21+1</f>
        <v>8</v>
      </c>
      <c r="B22" s="32" t="s">
        <v>32</v>
      </c>
      <c r="C22" s="32"/>
      <c r="D22" s="32"/>
      <c r="E22" s="32"/>
      <c r="F22" s="32"/>
      <c r="G22" s="28">
        <f>8337303.91+8766483.98+5040265.59</f>
        <v>22144053.48</v>
      </c>
    </row>
    <row r="23" spans="1:8" ht="14.1" customHeight="1" x14ac:dyDescent="0.35">
      <c r="A23" s="26">
        <f t="shared" si="0"/>
        <v>9</v>
      </c>
      <c r="B23" s="32" t="s">
        <v>33</v>
      </c>
      <c r="C23" s="32"/>
      <c r="D23" s="33"/>
      <c r="E23" s="32"/>
      <c r="F23" s="32"/>
      <c r="G23" s="28">
        <v>10703345.210000001</v>
      </c>
    </row>
    <row r="24" spans="1:8" ht="14.1" customHeight="1" x14ac:dyDescent="0.35">
      <c r="A24" s="26">
        <f t="shared" si="0"/>
        <v>10</v>
      </c>
      <c r="B24" s="32" t="s">
        <v>34</v>
      </c>
      <c r="C24" s="32"/>
      <c r="D24" s="32"/>
      <c r="E24" s="32"/>
      <c r="F24" s="32"/>
      <c r="G24" s="28">
        <v>194406.28</v>
      </c>
    </row>
    <row r="25" spans="1:8" ht="14.1" customHeight="1" x14ac:dyDescent="0.35">
      <c r="A25" s="26">
        <f t="shared" si="0"/>
        <v>11</v>
      </c>
      <c r="B25" s="32" t="s">
        <v>35</v>
      </c>
      <c r="C25" s="32"/>
      <c r="D25" s="32"/>
      <c r="E25" s="32"/>
      <c r="F25" s="32"/>
      <c r="G25" s="34">
        <v>79717.19</v>
      </c>
    </row>
    <row r="26" spans="1:8" ht="14.1" customHeight="1" x14ac:dyDescent="0.35">
      <c r="A26" s="26">
        <f>A25+1</f>
        <v>12</v>
      </c>
      <c r="B26" s="32" t="s">
        <v>36</v>
      </c>
      <c r="C26" s="32"/>
      <c r="D26" s="32"/>
      <c r="E26" s="32"/>
      <c r="F26" s="32"/>
      <c r="G26" s="35">
        <v>499251.14</v>
      </c>
    </row>
    <row r="27" spans="1:8" ht="14.1" customHeight="1" x14ac:dyDescent="0.35">
      <c r="A27" s="26">
        <f t="shared" si="0"/>
        <v>13</v>
      </c>
      <c r="F27" s="30" t="s">
        <v>37</v>
      </c>
      <c r="G27" s="31">
        <f>SUM(G21:G26)</f>
        <v>33951040.840000004</v>
      </c>
    </row>
    <row r="28" spans="1:8" ht="14.1" customHeight="1" x14ac:dyDescent="0.35">
      <c r="A28" s="26"/>
      <c r="G28" s="31"/>
    </row>
    <row r="29" spans="1:8" ht="14.1" customHeight="1" x14ac:dyDescent="0.35">
      <c r="A29" s="26">
        <f>A27+1</f>
        <v>14</v>
      </c>
      <c r="B29" s="22" t="s">
        <v>38</v>
      </c>
      <c r="G29" s="35">
        <f>14615527.68+107158.76</f>
        <v>14722686.439999999</v>
      </c>
    </row>
    <row r="30" spans="1:8" ht="14.1" customHeight="1" x14ac:dyDescent="0.35">
      <c r="A30" s="26" t="s">
        <v>25</v>
      </c>
      <c r="G30" s="36"/>
    </row>
    <row r="31" spans="1:8" ht="14.1" customHeight="1" x14ac:dyDescent="0.35">
      <c r="A31" s="26">
        <f>A29+1</f>
        <v>15</v>
      </c>
      <c r="F31" s="30" t="s">
        <v>39</v>
      </c>
      <c r="G31" s="37">
        <f>G19+G27+G29</f>
        <v>154294473.92000002</v>
      </c>
      <c r="H31" s="37"/>
    </row>
    <row r="32" spans="1:8" ht="14.1" customHeight="1" x14ac:dyDescent="0.35">
      <c r="A32" s="26"/>
      <c r="G32" s="36"/>
      <c r="H32" s="36"/>
    </row>
    <row r="33" spans="1:8" ht="14.1" customHeight="1" x14ac:dyDescent="0.4">
      <c r="A33" s="26">
        <f>A31+1</f>
        <v>16</v>
      </c>
      <c r="D33" s="38"/>
      <c r="F33" s="30" t="s">
        <v>103</v>
      </c>
      <c r="G33" s="39">
        <f>G31/366</f>
        <v>421569.600874317</v>
      </c>
      <c r="H33" s="39"/>
    </row>
    <row r="34" spans="1:8" ht="14.1" customHeight="1" x14ac:dyDescent="0.35">
      <c r="A34" s="26"/>
      <c r="F34" s="30"/>
      <c r="G34" s="40"/>
      <c r="H34" s="40"/>
    </row>
    <row r="35" spans="1:8" ht="14.1" customHeight="1" x14ac:dyDescent="0.35">
      <c r="A35" s="26">
        <f>A33+1</f>
        <v>17</v>
      </c>
      <c r="F35" s="30" t="s">
        <v>40</v>
      </c>
      <c r="G35" s="37">
        <f>'Sh 3b - AR Summ'!K31</f>
        <v>8710393.6591666657</v>
      </c>
      <c r="H35" s="37"/>
    </row>
    <row r="36" spans="1:8" ht="14.1" customHeight="1" x14ac:dyDescent="0.35">
      <c r="A36" s="26"/>
      <c r="F36" s="30"/>
    </row>
    <row r="37" spans="1:8" ht="17.25" customHeight="1" x14ac:dyDescent="0.5">
      <c r="A37" s="26">
        <f>A35+1</f>
        <v>18</v>
      </c>
      <c r="D37" s="38"/>
      <c r="E37" s="38"/>
      <c r="F37" s="30" t="s">
        <v>104</v>
      </c>
      <c r="G37" s="41">
        <f>ROUND(G35/G33,2)</f>
        <v>20.66</v>
      </c>
      <c r="H37" s="19"/>
    </row>
    <row r="41" spans="1:8" x14ac:dyDescent="0.35">
      <c r="B41" s="42"/>
      <c r="E41" s="42"/>
    </row>
    <row r="42" spans="1:8" x14ac:dyDescent="0.35">
      <c r="A42" s="43"/>
      <c r="B42" s="44"/>
      <c r="C42" s="44"/>
      <c r="D42" s="44"/>
      <c r="E42" s="44"/>
    </row>
    <row r="43" spans="1:8" x14ac:dyDescent="0.35">
      <c r="A43" s="43"/>
      <c r="B43" s="44"/>
      <c r="C43" s="44"/>
      <c r="D43" s="44"/>
      <c r="E43" s="44"/>
    </row>
    <row r="44" spans="1:8" x14ac:dyDescent="0.35">
      <c r="A44" s="43"/>
      <c r="B44" s="44"/>
      <c r="C44" s="44"/>
      <c r="D44" s="44"/>
      <c r="E44" s="44"/>
    </row>
    <row r="45" spans="1:8" x14ac:dyDescent="0.35">
      <c r="A45" s="43"/>
      <c r="B45" s="44"/>
      <c r="C45" s="44"/>
      <c r="D45" s="44"/>
      <c r="E45" s="44"/>
    </row>
    <row r="46" spans="1:8" x14ac:dyDescent="0.35">
      <c r="A46" s="43"/>
      <c r="B46" s="44"/>
      <c r="C46" s="44"/>
      <c r="D46" s="44"/>
      <c r="E46" s="44"/>
    </row>
    <row r="47" spans="1:8" x14ac:dyDescent="0.35">
      <c r="A47" s="43"/>
      <c r="B47" s="44"/>
      <c r="C47" s="44"/>
      <c r="D47" s="44"/>
      <c r="E47" s="44"/>
    </row>
    <row r="48" spans="1:8" x14ac:dyDescent="0.35">
      <c r="A48" s="43"/>
      <c r="B48" s="44"/>
      <c r="C48" s="44"/>
      <c r="D48" s="44"/>
      <c r="E48" s="44"/>
    </row>
    <row r="49" spans="1:5" x14ac:dyDescent="0.35">
      <c r="A49" s="43"/>
      <c r="B49" s="44"/>
      <c r="C49" s="44"/>
      <c r="D49" s="44"/>
      <c r="E49" s="44"/>
    </row>
    <row r="50" spans="1:5" x14ac:dyDescent="0.35">
      <c r="A50" s="43"/>
      <c r="B50" s="44"/>
      <c r="C50" s="44"/>
      <c r="D50" s="44"/>
      <c r="E50" s="44"/>
    </row>
    <row r="51" spans="1:5" x14ac:dyDescent="0.35">
      <c r="A51" s="45"/>
      <c r="B51" s="44"/>
      <c r="C51" s="44"/>
      <c r="D51" s="44"/>
      <c r="E51" s="44"/>
    </row>
    <row r="52" spans="1:5" x14ac:dyDescent="0.35">
      <c r="A52" s="43"/>
      <c r="B52" s="43"/>
      <c r="C52" s="44"/>
      <c r="D52" s="44"/>
      <c r="E52" s="43"/>
    </row>
    <row r="53" spans="1:5" x14ac:dyDescent="0.35">
      <c r="A53" s="43"/>
      <c r="B53" s="43"/>
      <c r="C53" s="43"/>
      <c r="D53" s="43"/>
      <c r="E53" s="43"/>
    </row>
    <row r="54" spans="1:5" x14ac:dyDescent="0.35">
      <c r="A54" s="43"/>
      <c r="B54" s="43"/>
      <c r="C54" s="43"/>
      <c r="D54" s="43"/>
      <c r="E54" s="43"/>
    </row>
    <row r="55" spans="1:5" x14ac:dyDescent="0.35">
      <c r="A55" s="43"/>
      <c r="B55" s="43"/>
      <c r="C55" s="43"/>
      <c r="D55" s="43"/>
      <c r="E55" s="43"/>
    </row>
  </sheetData>
  <mergeCells count="6">
    <mergeCell ref="D11:E11"/>
    <mergeCell ref="A1:G1"/>
    <mergeCell ref="A2:G2"/>
    <mergeCell ref="A3:G3"/>
    <mergeCell ref="A4:G4"/>
    <mergeCell ref="A5:G5"/>
  </mergeCells>
  <printOptions horizontalCentered="1"/>
  <pageMargins left="0.5" right="0.5" top="1" bottom="0.1" header="0.5" footer="0.38"/>
  <pageSetup orientation="portrait" r:id="rId1"/>
  <headerFooter alignWithMargins="0">
    <oddHeader>&amp;RKY PSC Case No. 2021-00183
Staff 3-035
Attachment  A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transitionEntry="1" codeName="Sheet7">
    <tabColor rgb="FF00B050"/>
  </sheetPr>
  <dimension ref="A1:N83"/>
  <sheetViews>
    <sheetView zoomScaleNormal="100" zoomScaleSheetLayoutView="100" workbookViewId="0">
      <selection activeCell="N1" sqref="N1:N3"/>
    </sheetView>
  </sheetViews>
  <sheetFormatPr defaultColWidth="9.6640625" defaultRowHeight="12.75" x14ac:dyDescent="0.35"/>
  <cols>
    <col min="1" max="1" width="3.44140625" style="26" bestFit="1" customWidth="1"/>
    <col min="2" max="2" width="9.109375" style="22" bestFit="1" customWidth="1"/>
    <col min="3" max="3" width="14.44140625" style="22" bestFit="1" customWidth="1"/>
    <col min="4" max="4" width="14.88671875" style="22" bestFit="1" customWidth="1"/>
    <col min="5" max="5" width="14.109375" style="22" bestFit="1" customWidth="1"/>
    <col min="6" max="6" width="13.33203125" style="22" bestFit="1" customWidth="1"/>
    <col min="7" max="7" width="18.109375" style="22" bestFit="1" customWidth="1"/>
    <col min="8" max="8" width="14.6640625" style="22" bestFit="1" customWidth="1"/>
    <col min="9" max="9" width="14.33203125" style="22" customWidth="1"/>
    <col min="10" max="10" width="18.77734375" style="22" bestFit="1" customWidth="1"/>
    <col min="11" max="11" width="12.109375" style="22" bestFit="1" customWidth="1"/>
    <col min="12" max="12" width="6.6640625" style="22" bestFit="1" customWidth="1"/>
    <col min="13" max="13" width="5.6640625" style="22" bestFit="1" customWidth="1"/>
    <col min="14" max="16384" width="9.6640625" style="22"/>
  </cols>
  <sheetData>
    <row r="1" spans="1:14" ht="12.75" customHeight="1" x14ac:dyDescent="0.4">
      <c r="A1" s="117" t="s">
        <v>91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N1" s="110" t="s">
        <v>105</v>
      </c>
    </row>
    <row r="2" spans="1:14" ht="12.75" customHeight="1" x14ac:dyDescent="0.4">
      <c r="A2" s="117" t="s">
        <v>92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N2" s="110" t="s">
        <v>106</v>
      </c>
    </row>
    <row r="3" spans="1:14" ht="12.75" customHeight="1" x14ac:dyDescent="0.4">
      <c r="A3" s="120" t="s">
        <v>93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N3" s="110" t="s">
        <v>107</v>
      </c>
    </row>
    <row r="4" spans="1:14" ht="12.75" customHeight="1" x14ac:dyDescent="0.4">
      <c r="A4" s="121" t="s">
        <v>41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4" ht="12.75" customHeight="1" x14ac:dyDescent="0.4">
      <c r="A5" s="117" t="s">
        <v>94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</row>
    <row r="6" spans="1:14" ht="12.75" customHeight="1" x14ac:dyDescent="0.4">
      <c r="A6" s="24"/>
      <c r="B6" s="24"/>
      <c r="C6" s="24"/>
      <c r="D6" s="24"/>
      <c r="E6" s="24"/>
      <c r="F6" s="24"/>
      <c r="G6" s="24"/>
      <c r="H6" s="24"/>
      <c r="I6" s="24"/>
    </row>
    <row r="7" spans="1:14" ht="12.75" customHeight="1" x14ac:dyDescent="0.4">
      <c r="A7" s="24"/>
      <c r="B7" s="24"/>
      <c r="C7" s="24"/>
      <c r="D7" s="24"/>
      <c r="E7" s="24"/>
      <c r="F7" s="24"/>
      <c r="G7" s="24"/>
      <c r="H7" s="24"/>
      <c r="K7" s="6" t="s">
        <v>95</v>
      </c>
    </row>
    <row r="8" spans="1:14" ht="12.75" customHeight="1" x14ac:dyDescent="0.4">
      <c r="A8" s="24"/>
      <c r="B8" s="24"/>
      <c r="C8" s="24"/>
      <c r="D8" s="24"/>
      <c r="E8" s="24"/>
      <c r="F8" s="24"/>
      <c r="G8" s="24"/>
      <c r="H8" s="24"/>
      <c r="K8" s="6" t="s">
        <v>42</v>
      </c>
    </row>
    <row r="9" spans="1:14" ht="12.75" customHeight="1" x14ac:dyDescent="0.4">
      <c r="A9" s="24"/>
      <c r="B9" s="24"/>
      <c r="C9" s="24"/>
      <c r="D9" s="24"/>
      <c r="E9" s="24"/>
      <c r="F9" s="24"/>
      <c r="G9" s="24"/>
      <c r="H9" s="24"/>
      <c r="K9" s="7" t="s">
        <v>96</v>
      </c>
    </row>
    <row r="10" spans="1:14" ht="12.75" customHeight="1" x14ac:dyDescent="0.4">
      <c r="A10" s="24"/>
      <c r="B10" s="24"/>
      <c r="C10" s="24"/>
      <c r="D10" s="24"/>
      <c r="E10" s="24"/>
      <c r="F10" s="24"/>
      <c r="G10" s="24"/>
      <c r="H10" s="24"/>
      <c r="I10" s="24"/>
    </row>
    <row r="11" spans="1:14" ht="40.5" customHeight="1" x14ac:dyDescent="0.4">
      <c r="C11" s="46" t="s">
        <v>43</v>
      </c>
      <c r="D11" s="47" t="str">
        <f>"14200250"&amp;", 14300220"</f>
        <v>14200250, 14300220</v>
      </c>
      <c r="E11" s="46">
        <v>14200260</v>
      </c>
      <c r="F11" s="46" t="str">
        <f>"14300018"&amp;""</f>
        <v>14300018</v>
      </c>
      <c r="G11" s="47" t="str">
        <f>"14300330"&amp;""&amp;", 14300350"</f>
        <v>14300330, 14300350</v>
      </c>
      <c r="H11" s="47" t="str">
        <f>"14300240"&amp;""&amp;""</f>
        <v>14300240</v>
      </c>
      <c r="I11" s="38"/>
      <c r="J11" s="47">
        <v>14200160</v>
      </c>
      <c r="K11" s="24" t="s">
        <v>99</v>
      </c>
    </row>
    <row r="12" spans="1:14" ht="13.15" x14ac:dyDescent="0.4">
      <c r="C12" s="48" t="s">
        <v>44</v>
      </c>
      <c r="D12" s="48" t="s">
        <v>45</v>
      </c>
      <c r="E12" s="48" t="s">
        <v>46</v>
      </c>
      <c r="F12" s="49" t="s">
        <v>47</v>
      </c>
      <c r="G12" s="49" t="s">
        <v>48</v>
      </c>
      <c r="H12" s="24" t="s">
        <v>49</v>
      </c>
      <c r="I12" s="24" t="s">
        <v>50</v>
      </c>
      <c r="J12" s="24" t="s">
        <v>97</v>
      </c>
      <c r="K12" s="24" t="s">
        <v>56</v>
      </c>
      <c r="L12" s="50"/>
    </row>
    <row r="13" spans="1:14" ht="13.15" x14ac:dyDescent="0.4">
      <c r="A13" s="24" t="s">
        <v>2</v>
      </c>
      <c r="C13" s="48" t="s">
        <v>51</v>
      </c>
      <c r="D13" s="48" t="s">
        <v>51</v>
      </c>
      <c r="E13" s="48" t="s">
        <v>51</v>
      </c>
      <c r="F13" s="48" t="s">
        <v>51</v>
      </c>
      <c r="G13" s="48" t="s">
        <v>52</v>
      </c>
      <c r="H13" s="48" t="s">
        <v>51</v>
      </c>
      <c r="I13" s="24" t="s">
        <v>53</v>
      </c>
      <c r="J13" s="48" t="s">
        <v>51</v>
      </c>
      <c r="K13" s="24" t="s">
        <v>100</v>
      </c>
      <c r="L13" s="26"/>
    </row>
    <row r="14" spans="1:14" ht="13.15" x14ac:dyDescent="0.4">
      <c r="A14" s="25" t="s">
        <v>22</v>
      </c>
      <c r="B14" s="25" t="s">
        <v>54</v>
      </c>
      <c r="C14" s="51" t="s">
        <v>55</v>
      </c>
      <c r="D14" s="51" t="s">
        <v>55</v>
      </c>
      <c r="E14" s="51" t="s">
        <v>55</v>
      </c>
      <c r="F14" s="51" t="s">
        <v>55</v>
      </c>
      <c r="G14" s="51" t="s">
        <v>55</v>
      </c>
      <c r="H14" s="51" t="s">
        <v>55</v>
      </c>
      <c r="I14" s="51" t="s">
        <v>56</v>
      </c>
      <c r="J14" s="51" t="s">
        <v>55</v>
      </c>
      <c r="K14" s="51" t="s">
        <v>101</v>
      </c>
      <c r="L14" s="26"/>
      <c r="M14" s="26"/>
    </row>
    <row r="15" spans="1:14" ht="13.15" x14ac:dyDescent="0.4">
      <c r="A15" s="25"/>
      <c r="B15" s="52"/>
      <c r="C15" s="53" t="s">
        <v>57</v>
      </c>
      <c r="D15" s="53" t="s">
        <v>8</v>
      </c>
      <c r="E15" s="53" t="s">
        <v>58</v>
      </c>
      <c r="F15" s="53" t="s">
        <v>59</v>
      </c>
      <c r="G15" s="53" t="s">
        <v>60</v>
      </c>
      <c r="H15" s="53" t="s">
        <v>61</v>
      </c>
      <c r="I15" s="53" t="s">
        <v>62</v>
      </c>
      <c r="J15" s="53" t="s">
        <v>98</v>
      </c>
      <c r="K15" s="53" t="s">
        <v>102</v>
      </c>
      <c r="L15" s="26"/>
      <c r="M15" s="26"/>
    </row>
    <row r="16" spans="1:14" x14ac:dyDescent="0.35">
      <c r="C16" s="50" t="s">
        <v>63</v>
      </c>
      <c r="D16" s="50" t="s">
        <v>63</v>
      </c>
      <c r="E16" s="50" t="s">
        <v>63</v>
      </c>
      <c r="F16" s="50" t="s">
        <v>63</v>
      </c>
      <c r="G16" s="50" t="s">
        <v>63</v>
      </c>
      <c r="H16" s="50" t="s">
        <v>63</v>
      </c>
      <c r="I16" s="50" t="s">
        <v>63</v>
      </c>
      <c r="J16" s="50" t="s">
        <v>63</v>
      </c>
      <c r="K16" s="50" t="s">
        <v>63</v>
      </c>
    </row>
    <row r="17" spans="1:13" x14ac:dyDescent="0.35">
      <c r="J17" s="2"/>
    </row>
    <row r="18" spans="1:13" x14ac:dyDescent="0.35">
      <c r="A18" s="26">
        <v>1</v>
      </c>
      <c r="B18" s="54" t="s">
        <v>64</v>
      </c>
      <c r="C18" s="31">
        <v>3821562.77</v>
      </c>
      <c r="D18" s="31">
        <v>391426.3</v>
      </c>
      <c r="E18" s="31">
        <v>479894.84</v>
      </c>
      <c r="F18" s="31">
        <v>109150</v>
      </c>
      <c r="G18" s="31">
        <v>31293.279999999795</v>
      </c>
      <c r="H18" s="31">
        <v>1321467.3599999999</v>
      </c>
      <c r="I18" s="36">
        <f t="shared" ref="I18:I29" si="0">SUM(C18:H18)</f>
        <v>6154794.5499999989</v>
      </c>
      <c r="J18" s="36">
        <v>6626287.9699999997</v>
      </c>
      <c r="K18" s="36">
        <f>J18+I18</f>
        <v>12781082.52</v>
      </c>
      <c r="L18" s="55"/>
      <c r="M18" s="56"/>
    </row>
    <row r="19" spans="1:13" x14ac:dyDescent="0.35">
      <c r="A19" s="26">
        <f t="shared" ref="A19:A29" si="1">A18+1</f>
        <v>2</v>
      </c>
      <c r="B19" s="54" t="s">
        <v>65</v>
      </c>
      <c r="C19" s="31">
        <v>6917210.9800000004</v>
      </c>
      <c r="D19" s="31">
        <v>311621.81</v>
      </c>
      <c r="E19" s="31">
        <v>480575.09</v>
      </c>
      <c r="F19" s="31">
        <v>31000</v>
      </c>
      <c r="G19" s="31">
        <v>1026297.65</v>
      </c>
      <c r="H19" s="31">
        <v>1498245.75</v>
      </c>
      <c r="I19" s="36">
        <f t="shared" si="0"/>
        <v>10264951.279999999</v>
      </c>
      <c r="J19" s="36">
        <v>3942044.9699999997</v>
      </c>
      <c r="K19" s="36">
        <f t="shared" ref="K19:K29" si="2">J19+I19</f>
        <v>14206996.25</v>
      </c>
      <c r="L19" s="55"/>
      <c r="M19" s="56"/>
    </row>
    <row r="20" spans="1:13" x14ac:dyDescent="0.35">
      <c r="A20" s="26">
        <f t="shared" si="1"/>
        <v>3</v>
      </c>
      <c r="B20" s="57" t="s">
        <v>66</v>
      </c>
      <c r="C20" s="31">
        <v>5740350.5600000005</v>
      </c>
      <c r="D20" s="31">
        <v>349944.55000000005</v>
      </c>
      <c r="E20" s="31">
        <v>478032.97000000003</v>
      </c>
      <c r="F20" s="31">
        <v>13948</v>
      </c>
      <c r="G20" s="31">
        <v>880378.97999999986</v>
      </c>
      <c r="H20" s="31">
        <v>1384160.95</v>
      </c>
      <c r="I20" s="36">
        <f t="shared" si="0"/>
        <v>8846816.0099999998</v>
      </c>
      <c r="J20" s="36">
        <v>3090516.67</v>
      </c>
      <c r="K20" s="36">
        <f t="shared" si="2"/>
        <v>11937332.68</v>
      </c>
      <c r="L20" s="55"/>
    </row>
    <row r="21" spans="1:13" x14ac:dyDescent="0.35">
      <c r="A21" s="26">
        <f t="shared" si="1"/>
        <v>4</v>
      </c>
      <c r="B21" s="57" t="s">
        <v>67</v>
      </c>
      <c r="C21" s="31">
        <v>4142869.88</v>
      </c>
      <c r="D21" s="31">
        <v>173140.97</v>
      </c>
      <c r="E21" s="31">
        <v>498831.42</v>
      </c>
      <c r="F21" s="31">
        <v>48073.5</v>
      </c>
      <c r="G21" s="31">
        <v>479703.91</v>
      </c>
      <c r="H21" s="31">
        <v>1283985.56</v>
      </c>
      <c r="I21" s="36">
        <f t="shared" si="0"/>
        <v>6626605.2400000002</v>
      </c>
      <c r="J21" s="36">
        <v>2082437.65</v>
      </c>
      <c r="K21" s="36">
        <f t="shared" si="2"/>
        <v>8709042.8900000006</v>
      </c>
      <c r="L21" s="55"/>
    </row>
    <row r="22" spans="1:13" x14ac:dyDescent="0.35">
      <c r="A22" s="26">
        <f t="shared" si="1"/>
        <v>5</v>
      </c>
      <c r="B22" s="57" t="s">
        <v>68</v>
      </c>
      <c r="C22" s="31">
        <v>4138403.92</v>
      </c>
      <c r="D22" s="31">
        <v>150948.76</v>
      </c>
      <c r="E22" s="31">
        <v>644213.41</v>
      </c>
      <c r="F22" s="31">
        <v>0</v>
      </c>
      <c r="G22" s="31">
        <v>554293.62</v>
      </c>
      <c r="H22" s="31">
        <v>1027343.6</v>
      </c>
      <c r="I22" s="36">
        <f t="shared" si="0"/>
        <v>6515203.3099999996</v>
      </c>
      <c r="J22" s="36">
        <v>1985434.46</v>
      </c>
      <c r="K22" s="36">
        <f t="shared" si="2"/>
        <v>8500637.7699999996</v>
      </c>
      <c r="L22" s="55"/>
      <c r="M22" s="56"/>
    </row>
    <row r="23" spans="1:13" x14ac:dyDescent="0.35">
      <c r="A23" s="26">
        <f t="shared" si="1"/>
        <v>6</v>
      </c>
      <c r="B23" s="57" t="s">
        <v>69</v>
      </c>
      <c r="C23" s="31">
        <v>1815541.0899999999</v>
      </c>
      <c r="D23" s="31">
        <v>64368.3</v>
      </c>
      <c r="E23" s="31">
        <v>646798.54</v>
      </c>
      <c r="F23" s="31">
        <v>54039</v>
      </c>
      <c r="G23" s="31">
        <v>-218612.04000000004</v>
      </c>
      <c r="H23" s="31">
        <v>938848.66</v>
      </c>
      <c r="I23" s="36">
        <f t="shared" si="0"/>
        <v>3300983.55</v>
      </c>
      <c r="J23" s="36">
        <v>3127810.09</v>
      </c>
      <c r="K23" s="36">
        <f t="shared" si="2"/>
        <v>6428793.6399999997</v>
      </c>
      <c r="L23" s="55"/>
      <c r="M23" s="56"/>
    </row>
    <row r="24" spans="1:13" x14ac:dyDescent="0.35">
      <c r="A24" s="26">
        <f t="shared" si="1"/>
        <v>7</v>
      </c>
      <c r="B24" s="54" t="s">
        <v>70</v>
      </c>
      <c r="C24" s="31">
        <v>-228633.65</v>
      </c>
      <c r="D24" s="31">
        <v>60706.61</v>
      </c>
      <c r="E24" s="31">
        <v>293949.19</v>
      </c>
      <c r="F24" s="31">
        <v>32812</v>
      </c>
      <c r="G24" s="31">
        <v>-968920.76</v>
      </c>
      <c r="H24" s="31">
        <v>1067253.06</v>
      </c>
      <c r="I24" s="36">
        <f t="shared" si="0"/>
        <v>257166.45000000007</v>
      </c>
      <c r="J24" s="36">
        <v>5326592.28</v>
      </c>
      <c r="K24" s="36">
        <f t="shared" si="2"/>
        <v>5583758.7300000004</v>
      </c>
      <c r="L24" s="55"/>
      <c r="M24" s="56"/>
    </row>
    <row r="25" spans="1:13" x14ac:dyDescent="0.35">
      <c r="A25" s="26">
        <f t="shared" si="1"/>
        <v>8</v>
      </c>
      <c r="B25" s="54" t="s">
        <v>71</v>
      </c>
      <c r="C25" s="31">
        <v>-1972913.1</v>
      </c>
      <c r="D25" s="31">
        <v>32924.729999999996</v>
      </c>
      <c r="E25" s="31">
        <v>150332.37</v>
      </c>
      <c r="F25" s="31">
        <v>0</v>
      </c>
      <c r="G25" s="31">
        <v>-1593372.4</v>
      </c>
      <c r="H25" s="31">
        <v>1055298.3999999999</v>
      </c>
      <c r="I25" s="36">
        <f t="shared" si="0"/>
        <v>-2327730</v>
      </c>
      <c r="J25" s="36">
        <v>7584537.5999999996</v>
      </c>
      <c r="K25" s="36">
        <f t="shared" si="2"/>
        <v>5256807.5999999996</v>
      </c>
      <c r="L25" s="55"/>
      <c r="M25" s="56"/>
    </row>
    <row r="26" spans="1:13" x14ac:dyDescent="0.35">
      <c r="A26" s="26">
        <f t="shared" si="1"/>
        <v>9</v>
      </c>
      <c r="B26" s="54" t="s">
        <v>72</v>
      </c>
      <c r="C26" s="31">
        <v>-3517893.5300000003</v>
      </c>
      <c r="D26" s="31">
        <v>33820.959999999999</v>
      </c>
      <c r="E26" s="31">
        <v>171954.94</v>
      </c>
      <c r="F26" s="31">
        <v>65775</v>
      </c>
      <c r="G26" s="31">
        <v>-2181350.04</v>
      </c>
      <c r="H26" s="31">
        <v>1047703.23</v>
      </c>
      <c r="I26" s="36">
        <f t="shared" si="0"/>
        <v>-4379989.4399999995</v>
      </c>
      <c r="J26" s="36">
        <v>9835517.2400000002</v>
      </c>
      <c r="K26" s="36">
        <f t="shared" si="2"/>
        <v>5455527.8000000007</v>
      </c>
      <c r="L26" s="55"/>
      <c r="M26" s="56"/>
    </row>
    <row r="27" spans="1:13" x14ac:dyDescent="0.35">
      <c r="A27" s="26">
        <f t="shared" si="1"/>
        <v>10</v>
      </c>
      <c r="B27" s="54" t="s">
        <v>73</v>
      </c>
      <c r="C27" s="31">
        <v>-4938664.18</v>
      </c>
      <c r="D27" s="31">
        <v>48998.47</v>
      </c>
      <c r="E27" s="31">
        <v>154072.67000000001</v>
      </c>
      <c r="F27" s="31">
        <v>96102.5</v>
      </c>
      <c r="G27" s="31">
        <v>-2689768.91</v>
      </c>
      <c r="H27" s="31">
        <v>1449806.47</v>
      </c>
      <c r="I27" s="36">
        <f t="shared" si="0"/>
        <v>-5879452.9800000004</v>
      </c>
      <c r="J27" s="36">
        <v>12022814.07</v>
      </c>
      <c r="K27" s="36">
        <f t="shared" si="2"/>
        <v>6143361.0899999999</v>
      </c>
      <c r="L27" s="55"/>
      <c r="M27" s="56"/>
    </row>
    <row r="28" spans="1:13" x14ac:dyDescent="0.35">
      <c r="A28" s="26">
        <f t="shared" si="1"/>
        <v>11</v>
      </c>
      <c r="B28" s="54" t="s">
        <v>74</v>
      </c>
      <c r="C28" s="31">
        <v>-4654666.1399999997</v>
      </c>
      <c r="D28" s="31">
        <v>118213.22</v>
      </c>
      <c r="E28" s="31">
        <v>412610.36</v>
      </c>
      <c r="F28" s="31">
        <v>0</v>
      </c>
      <c r="G28" s="31">
        <v>-2582433.36</v>
      </c>
      <c r="H28" s="31">
        <v>1475247.25</v>
      </c>
      <c r="I28" s="36">
        <f t="shared" si="0"/>
        <v>-5231028.67</v>
      </c>
      <c r="J28" s="36">
        <v>12909109.060000001</v>
      </c>
      <c r="K28" s="36">
        <f t="shared" si="2"/>
        <v>7678080.3900000006</v>
      </c>
      <c r="L28" s="55"/>
      <c r="M28" s="56"/>
    </row>
    <row r="29" spans="1:13" ht="15" x14ac:dyDescent="0.65">
      <c r="A29" s="26">
        <f t="shared" si="1"/>
        <v>12</v>
      </c>
      <c r="B29" s="54" t="s">
        <v>75</v>
      </c>
      <c r="C29" s="58">
        <v>-433478.57</v>
      </c>
      <c r="D29" s="58">
        <v>179766.67</v>
      </c>
      <c r="E29" s="58">
        <v>755604.98</v>
      </c>
      <c r="F29" s="58">
        <v>0</v>
      </c>
      <c r="G29" s="58">
        <v>-1441747.8299999998</v>
      </c>
      <c r="H29" s="58">
        <v>1381620.1400000001</v>
      </c>
      <c r="I29" s="59">
        <f t="shared" si="0"/>
        <v>441765.39000000025</v>
      </c>
      <c r="J29" s="59">
        <v>11401537.16</v>
      </c>
      <c r="K29" s="36">
        <f t="shared" si="2"/>
        <v>11843302.550000001</v>
      </c>
      <c r="L29" s="55"/>
      <c r="M29" s="56"/>
    </row>
    <row r="30" spans="1:13" x14ac:dyDescent="0.35">
      <c r="A30" s="26">
        <f>A29+1</f>
        <v>13</v>
      </c>
      <c r="B30" s="60" t="s">
        <v>76</v>
      </c>
      <c r="C30" s="61">
        <f t="shared" ref="C30:H30" si="3">SUM(C18:C29)</f>
        <v>10829690.029999997</v>
      </c>
      <c r="D30" s="61">
        <f t="shared" si="3"/>
        <v>1915881.35</v>
      </c>
      <c r="E30" s="61">
        <f t="shared" si="3"/>
        <v>5166870.7799999993</v>
      </c>
      <c r="F30" s="61">
        <f t="shared" si="3"/>
        <v>450900</v>
      </c>
      <c r="G30" s="61">
        <f t="shared" si="3"/>
        <v>-8704237.9000000004</v>
      </c>
      <c r="H30" s="61">
        <f t="shared" si="3"/>
        <v>14930980.430000002</v>
      </c>
      <c r="I30" s="61">
        <f>SUM(I18:I29)</f>
        <v>24590084.690000005</v>
      </c>
      <c r="J30" s="61">
        <f>SUM(J18:J29)</f>
        <v>79934639.219999999</v>
      </c>
      <c r="K30" s="61">
        <f>SUM(K18:K29)</f>
        <v>104524723.91</v>
      </c>
      <c r="L30" s="42"/>
      <c r="M30" s="42"/>
    </row>
    <row r="31" spans="1:13" ht="13.9" x14ac:dyDescent="0.5">
      <c r="A31" s="26">
        <f>A30+1</f>
        <v>14</v>
      </c>
      <c r="B31" s="62" t="s">
        <v>77</v>
      </c>
      <c r="C31" s="63">
        <f>C30/12</f>
        <v>902474.16916666646</v>
      </c>
      <c r="D31" s="63">
        <f t="shared" ref="D31:H31" si="4">D30/12</f>
        <v>159656.77916666667</v>
      </c>
      <c r="E31" s="63">
        <f t="shared" si="4"/>
        <v>430572.56499999994</v>
      </c>
      <c r="F31" s="63">
        <f t="shared" si="4"/>
        <v>37575</v>
      </c>
      <c r="G31" s="63">
        <f t="shared" si="4"/>
        <v>-725353.15833333333</v>
      </c>
      <c r="H31" s="63">
        <f t="shared" si="4"/>
        <v>1244248.3691666669</v>
      </c>
      <c r="I31" s="63">
        <f>I30/12</f>
        <v>2049173.7241666671</v>
      </c>
      <c r="J31" s="63">
        <f>J30/12</f>
        <v>6661219.9349999996</v>
      </c>
      <c r="K31" s="63">
        <f>K30/12</f>
        <v>8710393.6591666657</v>
      </c>
      <c r="L31" s="64"/>
    </row>
    <row r="32" spans="1:13" x14ac:dyDescent="0.35">
      <c r="J32" s="64"/>
      <c r="K32" s="64"/>
      <c r="L32" s="64"/>
    </row>
    <row r="33" spans="1:9" x14ac:dyDescent="0.35">
      <c r="A33" s="50" t="s">
        <v>57</v>
      </c>
      <c r="B33" s="119" t="s">
        <v>78</v>
      </c>
      <c r="C33" s="119"/>
      <c r="D33" s="119"/>
      <c r="E33" s="119"/>
      <c r="F33" s="119"/>
      <c r="G33" s="119"/>
      <c r="H33" s="119"/>
      <c r="I33" s="119"/>
    </row>
    <row r="34" spans="1:9" ht="12.75" customHeight="1" x14ac:dyDescent="0.35">
      <c r="A34" s="50"/>
      <c r="B34" s="65"/>
      <c r="C34" s="65"/>
      <c r="D34" s="65"/>
      <c r="E34" s="65"/>
      <c r="F34" s="65"/>
      <c r="G34" s="65"/>
      <c r="H34" s="65"/>
      <c r="I34" s="66"/>
    </row>
    <row r="46" spans="1:9" ht="13.15" x14ac:dyDescent="0.4">
      <c r="C46" s="48"/>
      <c r="D46" s="48"/>
      <c r="E46" s="48"/>
      <c r="F46" s="48"/>
      <c r="G46" s="48"/>
      <c r="H46" s="67"/>
      <c r="I46" s="38"/>
    </row>
    <row r="47" spans="1:9" ht="13.15" x14ac:dyDescent="0.4">
      <c r="C47" s="48"/>
      <c r="D47" s="48"/>
      <c r="E47" s="48"/>
      <c r="F47" s="48"/>
      <c r="G47" s="48"/>
      <c r="H47" s="67"/>
      <c r="I47" s="24"/>
    </row>
    <row r="48" spans="1:9" ht="13.15" x14ac:dyDescent="0.4">
      <c r="C48" s="48"/>
      <c r="D48" s="48"/>
      <c r="E48" s="48"/>
      <c r="F48" s="48"/>
      <c r="G48" s="48"/>
      <c r="H48" s="48"/>
      <c r="I48" s="24"/>
    </row>
    <row r="49" spans="2:9" ht="13.15" x14ac:dyDescent="0.4">
      <c r="C49" s="51"/>
      <c r="D49" s="51"/>
      <c r="E49" s="51"/>
      <c r="F49" s="51"/>
      <c r="G49" s="51"/>
      <c r="H49" s="51"/>
      <c r="I49" s="51"/>
    </row>
    <row r="51" spans="2:9" x14ac:dyDescent="0.35">
      <c r="B51" s="68"/>
      <c r="C51" s="69"/>
      <c r="D51" s="69"/>
      <c r="E51" s="69"/>
      <c r="F51" s="70"/>
      <c r="G51" s="70"/>
      <c r="H51" s="69"/>
      <c r="I51" s="69"/>
    </row>
    <row r="52" spans="2:9" x14ac:dyDescent="0.35">
      <c r="B52" s="71"/>
      <c r="C52" s="72"/>
      <c r="D52" s="72"/>
      <c r="E52" s="72"/>
      <c r="F52" s="73"/>
      <c r="G52" s="73"/>
      <c r="I52" s="72"/>
    </row>
    <row r="53" spans="2:9" x14ac:dyDescent="0.35">
      <c r="B53" s="68"/>
      <c r="C53" s="69"/>
      <c r="D53" s="69"/>
      <c r="E53" s="69"/>
      <c r="F53" s="70"/>
      <c r="G53" s="70"/>
      <c r="H53" s="69"/>
      <c r="I53" s="69"/>
    </row>
    <row r="54" spans="2:9" x14ac:dyDescent="0.35">
      <c r="B54" s="71"/>
      <c r="C54" s="72"/>
      <c r="D54" s="72"/>
      <c r="E54" s="72"/>
      <c r="F54" s="70"/>
      <c r="G54" s="70"/>
      <c r="I54" s="69"/>
    </row>
    <row r="55" spans="2:9" x14ac:dyDescent="0.35">
      <c r="B55" s="68"/>
      <c r="C55" s="69"/>
      <c r="D55" s="69"/>
      <c r="E55" s="69"/>
      <c r="F55" s="70"/>
      <c r="G55" s="70"/>
      <c r="H55" s="69"/>
      <c r="I55" s="69"/>
    </row>
    <row r="56" spans="2:9" x14ac:dyDescent="0.35">
      <c r="B56" s="71"/>
      <c r="C56" s="72"/>
      <c r="D56" s="72"/>
      <c r="E56" s="72"/>
      <c r="F56" s="70"/>
      <c r="G56" s="70"/>
      <c r="I56" s="69"/>
    </row>
    <row r="57" spans="2:9" x14ac:dyDescent="0.35">
      <c r="B57" s="68"/>
      <c r="C57" s="69"/>
      <c r="D57" s="69"/>
      <c r="E57" s="69"/>
      <c r="F57" s="70"/>
      <c r="G57" s="70"/>
      <c r="H57" s="69"/>
      <c r="I57" s="69"/>
    </row>
    <row r="58" spans="2:9" x14ac:dyDescent="0.35">
      <c r="B58" s="71"/>
      <c r="C58" s="72"/>
      <c r="D58" s="72"/>
      <c r="E58" s="72"/>
      <c r="F58" s="70"/>
      <c r="G58" s="70"/>
      <c r="I58" s="69"/>
    </row>
    <row r="59" spans="2:9" x14ac:dyDescent="0.35">
      <c r="B59" s="68"/>
      <c r="C59" s="69"/>
      <c r="D59" s="69"/>
      <c r="E59" s="69"/>
      <c r="F59" s="70"/>
      <c r="G59" s="70"/>
      <c r="H59" s="69"/>
      <c r="I59" s="69"/>
    </row>
    <row r="60" spans="2:9" x14ac:dyDescent="0.35">
      <c r="B60" s="71"/>
      <c r="C60" s="72"/>
      <c r="D60" s="72"/>
      <c r="E60" s="72"/>
      <c r="F60" s="70"/>
      <c r="G60" s="70"/>
      <c r="I60" s="69"/>
    </row>
    <row r="61" spans="2:9" x14ac:dyDescent="0.35">
      <c r="B61" s="68"/>
      <c r="C61" s="69"/>
      <c r="D61" s="69"/>
      <c r="E61" s="69"/>
      <c r="F61" s="70"/>
      <c r="G61" s="70"/>
      <c r="H61" s="69"/>
      <c r="I61" s="69"/>
    </row>
    <row r="62" spans="2:9" x14ac:dyDescent="0.35">
      <c r="B62" s="71"/>
      <c r="C62" s="72"/>
      <c r="D62" s="72"/>
      <c r="E62" s="72"/>
      <c r="F62" s="70"/>
      <c r="G62" s="70"/>
      <c r="I62" s="69"/>
    </row>
    <row r="63" spans="2:9" x14ac:dyDescent="0.35">
      <c r="B63" s="68"/>
      <c r="C63" s="69"/>
      <c r="D63" s="69"/>
      <c r="E63" s="69"/>
      <c r="F63" s="70"/>
      <c r="G63" s="70"/>
      <c r="H63" s="69"/>
      <c r="I63" s="69"/>
    </row>
    <row r="64" spans="2:9" x14ac:dyDescent="0.35">
      <c r="B64" s="71"/>
      <c r="C64" s="72"/>
      <c r="D64" s="72"/>
      <c r="E64" s="72"/>
      <c r="F64" s="70"/>
      <c r="G64" s="70"/>
      <c r="I64" s="69"/>
    </row>
    <row r="65" spans="2:9" x14ac:dyDescent="0.35">
      <c r="B65" s="68"/>
      <c r="C65" s="69"/>
      <c r="D65" s="69"/>
      <c r="E65" s="69"/>
      <c r="F65" s="70"/>
      <c r="G65" s="70"/>
      <c r="H65" s="69"/>
      <c r="I65" s="69"/>
    </row>
    <row r="66" spans="2:9" x14ac:dyDescent="0.35">
      <c r="B66" s="71"/>
      <c r="C66" s="72"/>
      <c r="D66" s="72"/>
      <c r="E66" s="72"/>
      <c r="F66" s="70"/>
      <c r="G66" s="70"/>
      <c r="I66" s="69"/>
    </row>
    <row r="67" spans="2:9" x14ac:dyDescent="0.35">
      <c r="B67" s="71"/>
      <c r="C67" s="69"/>
      <c r="D67" s="69"/>
      <c r="E67" s="69"/>
      <c r="F67" s="70"/>
      <c r="G67" s="70"/>
      <c r="H67" s="69"/>
      <c r="I67" s="69"/>
    </row>
    <row r="68" spans="2:9" x14ac:dyDescent="0.35">
      <c r="C68" s="72"/>
      <c r="D68" s="72"/>
      <c r="E68" s="72"/>
      <c r="F68" s="73"/>
      <c r="G68" s="73"/>
      <c r="H68" s="72"/>
      <c r="I68" s="72"/>
    </row>
    <row r="69" spans="2:9" x14ac:dyDescent="0.35">
      <c r="B69" s="71"/>
      <c r="C69" s="69"/>
      <c r="D69" s="69"/>
      <c r="E69" s="69"/>
      <c r="F69" s="70"/>
      <c r="G69" s="70"/>
      <c r="H69" s="69"/>
      <c r="I69" s="69"/>
    </row>
    <row r="70" spans="2:9" ht="13.15" x14ac:dyDescent="0.4">
      <c r="B70" s="74"/>
      <c r="C70" s="75"/>
      <c r="D70" s="72"/>
      <c r="E70" s="72"/>
      <c r="F70" s="70"/>
      <c r="G70" s="70"/>
      <c r="H70" s="72"/>
      <c r="I70" s="69"/>
    </row>
    <row r="71" spans="2:9" x14ac:dyDescent="0.35">
      <c r="B71" s="71"/>
      <c r="C71" s="69"/>
      <c r="D71" s="69"/>
      <c r="E71" s="69"/>
      <c r="F71" s="70"/>
      <c r="G71" s="70"/>
      <c r="H71" s="69"/>
      <c r="I71" s="69"/>
    </row>
    <row r="72" spans="2:9" x14ac:dyDescent="0.35">
      <c r="C72" s="72"/>
      <c r="D72" s="72"/>
      <c r="E72" s="72"/>
      <c r="F72" s="70"/>
      <c r="G72" s="70"/>
      <c r="H72" s="72"/>
      <c r="I72" s="69"/>
    </row>
    <row r="73" spans="2:9" x14ac:dyDescent="0.35">
      <c r="B73" s="71"/>
      <c r="C73" s="69"/>
      <c r="D73" s="69"/>
      <c r="E73" s="69"/>
      <c r="F73" s="70"/>
      <c r="G73" s="70"/>
      <c r="H73" s="69"/>
      <c r="I73" s="69"/>
    </row>
    <row r="74" spans="2:9" x14ac:dyDescent="0.35">
      <c r="F74" s="73"/>
      <c r="G74" s="73"/>
    </row>
    <row r="75" spans="2:9" x14ac:dyDescent="0.35">
      <c r="F75" s="73"/>
      <c r="G75" s="73"/>
    </row>
    <row r="76" spans="2:9" x14ac:dyDescent="0.35">
      <c r="B76" s="42"/>
      <c r="C76" s="42"/>
      <c r="D76" s="42"/>
      <c r="E76" s="42"/>
      <c r="F76" s="70"/>
      <c r="G76" s="70"/>
      <c r="H76" s="42"/>
      <c r="I76" s="42"/>
    </row>
    <row r="78" spans="2:9" ht="13.15" x14ac:dyDescent="0.4">
      <c r="C78" s="76"/>
      <c r="D78" s="76"/>
      <c r="E78" s="76"/>
      <c r="F78" s="76"/>
      <c r="G78" s="76"/>
      <c r="H78" s="76"/>
      <c r="I78" s="77"/>
    </row>
    <row r="83" spans="2:2" x14ac:dyDescent="0.35">
      <c r="B83" s="30"/>
    </row>
  </sheetData>
  <mergeCells count="6">
    <mergeCell ref="A5:K5"/>
    <mergeCell ref="B33:I33"/>
    <mergeCell ref="A1:K1"/>
    <mergeCell ref="A2:K2"/>
    <mergeCell ref="A3:K3"/>
    <mergeCell ref="A4:K4"/>
  </mergeCells>
  <printOptions horizontalCentered="1"/>
  <pageMargins left="0.5" right="0.5" top="1" bottom="0.1" header="0.5" footer="0.38"/>
  <pageSetup scale="72" orientation="landscape" r:id="rId1"/>
  <headerFooter alignWithMargins="0">
    <oddHeader>&amp;RKY PSC Case No. 2021-00183
Staff 3-035
Attachment  A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5">
    <tabColor rgb="FF00B050"/>
  </sheetPr>
  <dimension ref="A1:H91"/>
  <sheetViews>
    <sheetView tabSelected="1" zoomScaleNormal="100" zoomScaleSheetLayoutView="100" workbookViewId="0">
      <selection activeCell="H19" sqref="H19"/>
    </sheetView>
  </sheetViews>
  <sheetFormatPr defaultColWidth="8.88671875" defaultRowHeight="12.75" x14ac:dyDescent="0.35"/>
  <cols>
    <col min="1" max="1" width="5.21875" style="109" customWidth="1"/>
    <col min="2" max="2" width="40.6640625" style="79" bestFit="1" customWidth="1"/>
    <col min="3" max="3" width="11.21875" style="86" customWidth="1"/>
    <col min="4" max="4" width="7.21875" style="87" customWidth="1"/>
    <col min="5" max="5" width="14.21875" style="86" customWidth="1"/>
    <col min="6" max="6" width="8.88671875" style="79"/>
    <col min="7" max="8" width="10" style="79" bestFit="1" customWidth="1"/>
    <col min="9" max="16384" width="8.88671875" style="79"/>
  </cols>
  <sheetData>
    <row r="1" spans="1:8" ht="13.15" x14ac:dyDescent="0.4">
      <c r="A1" s="122" t="s">
        <v>91</v>
      </c>
      <c r="B1" s="122"/>
      <c r="C1" s="122"/>
      <c r="D1" s="122"/>
      <c r="E1" s="122"/>
      <c r="F1" s="78"/>
      <c r="G1" s="78"/>
      <c r="H1" s="110" t="s">
        <v>105</v>
      </c>
    </row>
    <row r="2" spans="1:8" ht="13.15" x14ac:dyDescent="0.4">
      <c r="A2" s="122" t="s">
        <v>92</v>
      </c>
      <c r="B2" s="122"/>
      <c r="C2" s="122"/>
      <c r="D2" s="122"/>
      <c r="E2" s="122"/>
      <c r="F2" s="78"/>
      <c r="G2" s="78"/>
      <c r="H2" s="110" t="s">
        <v>106</v>
      </c>
    </row>
    <row r="3" spans="1:8" ht="13.15" x14ac:dyDescent="0.4">
      <c r="A3" s="123" t="s">
        <v>93</v>
      </c>
      <c r="B3" s="123"/>
      <c r="C3" s="123"/>
      <c r="D3" s="123"/>
      <c r="E3" s="123"/>
      <c r="F3" s="80"/>
      <c r="G3" s="80"/>
      <c r="H3" s="110" t="s">
        <v>107</v>
      </c>
    </row>
    <row r="4" spans="1:8" ht="13.15" x14ac:dyDescent="0.4">
      <c r="A4" s="124" t="s">
        <v>79</v>
      </c>
      <c r="B4" s="124"/>
      <c r="C4" s="124"/>
      <c r="D4" s="124"/>
      <c r="E4" s="124"/>
      <c r="F4" s="80"/>
      <c r="G4" s="80"/>
      <c r="H4" s="80"/>
    </row>
    <row r="5" spans="1:8" ht="13.15" x14ac:dyDescent="0.4">
      <c r="A5" s="124" t="s">
        <v>94</v>
      </c>
      <c r="B5" s="124"/>
      <c r="C5" s="124"/>
      <c r="D5" s="124"/>
      <c r="E5" s="124"/>
      <c r="F5" s="81"/>
      <c r="G5" s="81"/>
      <c r="H5" s="81"/>
    </row>
    <row r="6" spans="1:8" ht="13.15" x14ac:dyDescent="0.4">
      <c r="A6" s="82"/>
      <c r="B6" s="82"/>
      <c r="C6" s="82"/>
      <c r="D6" s="82"/>
      <c r="E6" s="82"/>
      <c r="F6" s="81"/>
      <c r="G6" s="81"/>
      <c r="H6" s="81"/>
    </row>
    <row r="7" spans="1:8" ht="13.15" x14ac:dyDescent="0.4">
      <c r="A7" s="82"/>
      <c r="B7" s="82"/>
      <c r="C7" s="82"/>
      <c r="D7" s="82"/>
      <c r="E7" s="83" t="s">
        <v>95</v>
      </c>
      <c r="F7" s="81"/>
      <c r="G7" s="81"/>
      <c r="H7" s="81"/>
    </row>
    <row r="8" spans="1:8" ht="13.15" x14ac:dyDescent="0.4">
      <c r="A8" s="82"/>
      <c r="B8" s="82"/>
      <c r="C8" s="82"/>
      <c r="D8" s="82"/>
      <c r="E8" s="83" t="s">
        <v>80</v>
      </c>
      <c r="F8" s="81"/>
      <c r="G8" s="81"/>
      <c r="H8" s="81"/>
    </row>
    <row r="9" spans="1:8" ht="13.15" x14ac:dyDescent="0.4">
      <c r="A9" s="82"/>
      <c r="B9" s="82"/>
      <c r="C9" s="82"/>
      <c r="D9" s="82"/>
      <c r="E9" s="84" t="s">
        <v>96</v>
      </c>
      <c r="F9" s="81"/>
      <c r="G9" s="81"/>
      <c r="H9" s="81"/>
    </row>
    <row r="10" spans="1:8" x14ac:dyDescent="0.35">
      <c r="A10" s="85"/>
      <c r="B10" s="85"/>
      <c r="C10" s="85"/>
      <c r="D10" s="85"/>
      <c r="E10" s="85"/>
      <c r="F10" s="85"/>
      <c r="G10" s="85"/>
      <c r="H10" s="85"/>
    </row>
    <row r="11" spans="1:8" x14ac:dyDescent="0.35">
      <c r="A11" s="79"/>
      <c r="C11" s="79"/>
      <c r="D11" s="86"/>
      <c r="E11" s="79"/>
      <c r="F11" s="87"/>
      <c r="H11" s="86"/>
    </row>
    <row r="12" spans="1:8" ht="13.15" x14ac:dyDescent="0.4">
      <c r="A12" s="88" t="s">
        <v>2</v>
      </c>
      <c r="B12" s="88"/>
      <c r="C12" s="89" t="s">
        <v>81</v>
      </c>
      <c r="D12" s="90" t="s">
        <v>82</v>
      </c>
      <c r="E12" s="89" t="s">
        <v>83</v>
      </c>
    </row>
    <row r="13" spans="1:8" ht="13.15" x14ac:dyDescent="0.4">
      <c r="A13" s="91" t="s">
        <v>22</v>
      </c>
      <c r="B13" s="91" t="s">
        <v>84</v>
      </c>
      <c r="C13" s="92" t="s">
        <v>21</v>
      </c>
      <c r="D13" s="93" t="s">
        <v>85</v>
      </c>
      <c r="E13" s="92" t="s">
        <v>81</v>
      </c>
    </row>
    <row r="14" spans="1:8" x14ac:dyDescent="0.35">
      <c r="A14" s="94"/>
      <c r="B14" s="95" t="s">
        <v>57</v>
      </c>
      <c r="C14" s="96" t="s">
        <v>8</v>
      </c>
      <c r="D14" s="97" t="s">
        <v>58</v>
      </c>
      <c r="E14" s="98" t="s">
        <v>86</v>
      </c>
      <c r="G14" s="99"/>
    </row>
    <row r="15" spans="1:8" x14ac:dyDescent="0.35">
      <c r="A15" s="94"/>
      <c r="B15" s="95"/>
      <c r="C15" s="98" t="s">
        <v>23</v>
      </c>
      <c r="D15" s="97"/>
      <c r="E15" s="98" t="s">
        <v>23</v>
      </c>
      <c r="G15" s="100"/>
      <c r="H15" s="100"/>
    </row>
    <row r="16" spans="1:8" ht="20.100000000000001" customHeight="1" x14ac:dyDescent="0.35">
      <c r="A16" s="94">
        <v>1</v>
      </c>
      <c r="B16" s="79" t="s">
        <v>87</v>
      </c>
      <c r="C16" s="101">
        <v>96731982.300000012</v>
      </c>
      <c r="D16" s="102">
        <v>1.4404761904761905</v>
      </c>
      <c r="E16" s="101">
        <f>D16*C16</f>
        <v>139340117.36071432</v>
      </c>
      <c r="F16" s="103"/>
      <c r="G16" s="100"/>
      <c r="H16" s="100"/>
    </row>
    <row r="17" spans="1:5" ht="20.100000000000001" customHeight="1" x14ac:dyDescent="0.35">
      <c r="A17" s="94">
        <f>A16+1</f>
        <v>2</v>
      </c>
      <c r="B17" s="79" t="s">
        <v>88</v>
      </c>
      <c r="C17" s="101">
        <v>7488410.7000000095</v>
      </c>
      <c r="D17" s="102">
        <f>ROUND(+E17/C17,2)</f>
        <v>12.09</v>
      </c>
      <c r="E17" s="101">
        <v>90502788.440000251</v>
      </c>
    </row>
    <row r="18" spans="1:5" ht="20.100000000000001" customHeight="1" x14ac:dyDescent="0.35">
      <c r="A18" s="94">
        <f>A17+1</f>
        <v>3</v>
      </c>
      <c r="B18" s="79" t="s">
        <v>89</v>
      </c>
      <c r="C18" s="104">
        <v>1400353.6399999987</v>
      </c>
      <c r="D18" s="105">
        <f>ROUND(+E18/C18,2)</f>
        <v>3.15</v>
      </c>
      <c r="E18" s="104">
        <v>4408546.0100000007</v>
      </c>
    </row>
    <row r="19" spans="1:5" ht="20.100000000000001" customHeight="1" x14ac:dyDescent="0.5">
      <c r="A19" s="94">
        <f>A18+1</f>
        <v>4</v>
      </c>
      <c r="B19" s="106"/>
      <c r="C19" s="107">
        <f>SUM(C16:C18)</f>
        <v>105620746.64000002</v>
      </c>
      <c r="E19" s="107">
        <f>SUM(E16:E18)</f>
        <v>234251451.81071454</v>
      </c>
    </row>
    <row r="20" spans="1:5" ht="23.1" customHeight="1" x14ac:dyDescent="0.55000000000000004">
      <c r="A20" s="94">
        <f>A19+1</f>
        <v>5</v>
      </c>
      <c r="B20" s="106" t="s">
        <v>90</v>
      </c>
      <c r="D20" s="108">
        <f>ROUND($E$19/$C$19,2)</f>
        <v>2.2200000000000002</v>
      </c>
    </row>
    <row r="21" spans="1:5" x14ac:dyDescent="0.35">
      <c r="A21" s="79"/>
    </row>
    <row r="22" spans="1:5" ht="14.25" x14ac:dyDescent="0.55000000000000004">
      <c r="A22" s="79"/>
      <c r="D22" s="108"/>
    </row>
    <row r="23" spans="1:5" x14ac:dyDescent="0.35">
      <c r="A23" s="79"/>
    </row>
    <row r="24" spans="1:5" x14ac:dyDescent="0.35">
      <c r="A24" s="79"/>
    </row>
    <row r="25" spans="1:5" x14ac:dyDescent="0.35">
      <c r="A25" s="79"/>
    </row>
    <row r="26" spans="1:5" x14ac:dyDescent="0.35">
      <c r="A26" s="79"/>
    </row>
    <row r="27" spans="1:5" x14ac:dyDescent="0.35">
      <c r="A27" s="79"/>
    </row>
    <row r="28" spans="1:5" x14ac:dyDescent="0.35">
      <c r="A28" s="79"/>
    </row>
    <row r="29" spans="1:5" x14ac:dyDescent="0.35">
      <c r="A29" s="79"/>
    </row>
    <row r="30" spans="1:5" x14ac:dyDescent="0.35">
      <c r="A30" s="79"/>
    </row>
    <row r="31" spans="1:5" x14ac:dyDescent="0.35">
      <c r="A31" s="79"/>
    </row>
    <row r="32" spans="1:5" x14ac:dyDescent="0.35">
      <c r="A32" s="79"/>
    </row>
    <row r="33" spans="1:1" x14ac:dyDescent="0.35">
      <c r="A33" s="79"/>
    </row>
    <row r="34" spans="1:1" x14ac:dyDescent="0.35">
      <c r="A34" s="79"/>
    </row>
    <row r="35" spans="1:1" x14ac:dyDescent="0.35">
      <c r="A35" s="79"/>
    </row>
    <row r="36" spans="1:1" x14ac:dyDescent="0.35">
      <c r="A36" s="79"/>
    </row>
    <row r="37" spans="1:1" x14ac:dyDescent="0.35">
      <c r="A37" s="79"/>
    </row>
    <row r="38" spans="1:1" x14ac:dyDescent="0.35">
      <c r="A38" s="79"/>
    </row>
    <row r="39" spans="1:1" x14ac:dyDescent="0.35">
      <c r="A39" s="79"/>
    </row>
    <row r="40" spans="1:1" x14ac:dyDescent="0.35">
      <c r="A40" s="79"/>
    </row>
    <row r="41" spans="1:1" x14ac:dyDescent="0.35">
      <c r="A41" s="79"/>
    </row>
    <row r="42" spans="1:1" x14ac:dyDescent="0.35">
      <c r="A42" s="79"/>
    </row>
    <row r="43" spans="1:1" x14ac:dyDescent="0.35">
      <c r="A43" s="79"/>
    </row>
    <row r="44" spans="1:1" x14ac:dyDescent="0.35">
      <c r="A44" s="79"/>
    </row>
    <row r="45" spans="1:1" x14ac:dyDescent="0.35">
      <c r="A45" s="79"/>
    </row>
    <row r="46" spans="1:1" x14ac:dyDescent="0.35">
      <c r="A46" s="79"/>
    </row>
    <row r="47" spans="1:1" x14ac:dyDescent="0.35">
      <c r="A47" s="79"/>
    </row>
    <row r="48" spans="1:1" x14ac:dyDescent="0.35">
      <c r="A48" s="79"/>
    </row>
    <row r="49" spans="1:1" x14ac:dyDescent="0.35">
      <c r="A49" s="79"/>
    </row>
    <row r="50" spans="1:1" x14ac:dyDescent="0.35">
      <c r="A50" s="79"/>
    </row>
    <row r="51" spans="1:1" x14ac:dyDescent="0.35">
      <c r="A51" s="79"/>
    </row>
    <row r="52" spans="1:1" x14ac:dyDescent="0.35">
      <c r="A52" s="79"/>
    </row>
    <row r="53" spans="1:1" x14ac:dyDescent="0.35">
      <c r="A53" s="79"/>
    </row>
    <row r="54" spans="1:1" x14ac:dyDescent="0.35">
      <c r="A54" s="79"/>
    </row>
    <row r="55" spans="1:1" x14ac:dyDescent="0.35">
      <c r="A55" s="79"/>
    </row>
    <row r="56" spans="1:1" x14ac:dyDescent="0.35">
      <c r="A56" s="79"/>
    </row>
    <row r="57" spans="1:1" x14ac:dyDescent="0.35">
      <c r="A57" s="79"/>
    </row>
    <row r="58" spans="1:1" x14ac:dyDescent="0.35">
      <c r="A58" s="79"/>
    </row>
    <row r="59" spans="1:1" x14ac:dyDescent="0.35">
      <c r="A59" s="79"/>
    </row>
    <row r="60" spans="1:1" x14ac:dyDescent="0.35">
      <c r="A60" s="79"/>
    </row>
    <row r="61" spans="1:1" x14ac:dyDescent="0.35">
      <c r="A61" s="79"/>
    </row>
    <row r="62" spans="1:1" x14ac:dyDescent="0.35">
      <c r="A62" s="79"/>
    </row>
    <row r="63" spans="1:1" x14ac:dyDescent="0.35">
      <c r="A63" s="79"/>
    </row>
    <row r="64" spans="1:1" x14ac:dyDescent="0.35">
      <c r="A64" s="79"/>
    </row>
    <row r="65" spans="1:1" x14ac:dyDescent="0.35">
      <c r="A65" s="79"/>
    </row>
    <row r="66" spans="1:1" x14ac:dyDescent="0.35">
      <c r="A66" s="79"/>
    </row>
    <row r="67" spans="1:1" x14ac:dyDescent="0.35">
      <c r="A67" s="79"/>
    </row>
    <row r="68" spans="1:1" x14ac:dyDescent="0.35">
      <c r="A68" s="79"/>
    </row>
    <row r="69" spans="1:1" x14ac:dyDescent="0.35">
      <c r="A69" s="79"/>
    </row>
    <row r="70" spans="1:1" x14ac:dyDescent="0.35">
      <c r="A70" s="79"/>
    </row>
    <row r="71" spans="1:1" x14ac:dyDescent="0.35">
      <c r="A71" s="79"/>
    </row>
    <row r="72" spans="1:1" x14ac:dyDescent="0.35">
      <c r="A72" s="79"/>
    </row>
    <row r="73" spans="1:1" x14ac:dyDescent="0.35">
      <c r="A73" s="79"/>
    </row>
    <row r="74" spans="1:1" x14ac:dyDescent="0.35">
      <c r="A74" s="79"/>
    </row>
    <row r="75" spans="1:1" x14ac:dyDescent="0.35">
      <c r="A75" s="79"/>
    </row>
    <row r="76" spans="1:1" x14ac:dyDescent="0.35">
      <c r="A76" s="79"/>
    </row>
    <row r="77" spans="1:1" x14ac:dyDescent="0.35">
      <c r="A77" s="79"/>
    </row>
    <row r="78" spans="1:1" x14ac:dyDescent="0.35">
      <c r="A78" s="79"/>
    </row>
    <row r="79" spans="1:1" x14ac:dyDescent="0.35">
      <c r="A79" s="79"/>
    </row>
    <row r="80" spans="1:1" x14ac:dyDescent="0.35">
      <c r="A80" s="79"/>
    </row>
    <row r="81" spans="1:1" x14ac:dyDescent="0.35">
      <c r="A81" s="79"/>
    </row>
    <row r="82" spans="1:1" x14ac:dyDescent="0.35">
      <c r="A82" s="79"/>
    </row>
    <row r="83" spans="1:1" x14ac:dyDescent="0.35">
      <c r="A83" s="79"/>
    </row>
    <row r="84" spans="1:1" x14ac:dyDescent="0.35">
      <c r="A84" s="79"/>
    </row>
    <row r="85" spans="1:1" x14ac:dyDescent="0.35">
      <c r="A85" s="79"/>
    </row>
    <row r="86" spans="1:1" x14ac:dyDescent="0.35">
      <c r="A86" s="79"/>
    </row>
    <row r="87" spans="1:1" x14ac:dyDescent="0.35">
      <c r="A87" s="79"/>
    </row>
    <row r="88" spans="1:1" x14ac:dyDescent="0.35">
      <c r="A88" s="79"/>
    </row>
    <row r="89" spans="1:1" x14ac:dyDescent="0.35">
      <c r="A89" s="79"/>
    </row>
    <row r="90" spans="1:1" x14ac:dyDescent="0.35">
      <c r="A90" s="79"/>
    </row>
    <row r="91" spans="1:1" x14ac:dyDescent="0.35">
      <c r="A91" s="79"/>
    </row>
  </sheetData>
  <mergeCells count="5">
    <mergeCell ref="A1:E1"/>
    <mergeCell ref="A2:E2"/>
    <mergeCell ref="A3:E3"/>
    <mergeCell ref="A4:E4"/>
    <mergeCell ref="A5:E5"/>
  </mergeCells>
  <printOptions horizontalCentered="1"/>
  <pageMargins left="0.5" right="0.5" top="1" bottom="0.1" header="0.5" footer="0.38"/>
  <pageSetup orientation="portrait" r:id="rId1"/>
  <headerFooter alignWithMargins="0">
    <oddHeader>&amp;RKY PSC Case No. 2021-00183
Staff 3-035
Attachment  A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Sh 3 - RevLag</vt:lpstr>
      <vt:lpstr>Sh 3a - Coll-Lag</vt:lpstr>
      <vt:lpstr>Sh 3b - AR Summ</vt:lpstr>
      <vt:lpstr>Sh 3c - Bill Lag</vt:lpstr>
      <vt:lpstr>A_R_SUMMARY</vt:lpstr>
      <vt:lpstr>AVG_COLLECTIONS</vt:lpstr>
      <vt:lpstr>COLLECTION_LAG</vt:lpstr>
      <vt:lpstr>'Sh 3 - RevLag'!Print_Area</vt:lpstr>
      <vt:lpstr>'Sh 3a - Coll-Lag'!Print_Area</vt:lpstr>
      <vt:lpstr>'Sh 3b - AR Summ'!Print_Area</vt:lpstr>
      <vt:lpstr>'Sh 3c - Bill Lag'!Print_Area</vt:lpstr>
      <vt:lpstr>REV_LAG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 \ Kevin \ Lee</dc:creator>
  <cp:lastModifiedBy>Allyson Honaker</cp:lastModifiedBy>
  <cp:lastPrinted>2021-08-13T12:49:13Z</cp:lastPrinted>
  <dcterms:created xsi:type="dcterms:W3CDTF">2021-08-12T19:17:42Z</dcterms:created>
  <dcterms:modified xsi:type="dcterms:W3CDTF">2021-08-25T22:25:53Z</dcterms:modified>
</cp:coreProperties>
</file>