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come Taxes\Rate Cases\Columbia Gas of Kentucky\2021 Rate Case (2022 Test Year)\Data Requests\1st Set OAG\1-215\"/>
    </mc:Choice>
  </mc:AlternateContent>
  <bookViews>
    <workbookView xWindow="2790" yWindow="0" windowWidth="19200" windowHeight="7035"/>
  </bookViews>
  <sheets>
    <sheet name="AG 1-215 Attachment 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18" i="1"/>
  <c r="Q36" i="1"/>
  <c r="K47" i="1"/>
  <c r="K34" i="1"/>
  <c r="K33" i="1"/>
  <c r="K32" i="1"/>
  <c r="Q45" i="1"/>
  <c r="O45" i="1" s="1"/>
  <c r="Q44" i="1"/>
  <c r="J44" i="1" s="1"/>
  <c r="Q43" i="1"/>
  <c r="O43" i="1" s="1"/>
  <c r="O47" i="1"/>
  <c r="N47" i="1"/>
  <c r="M47" i="1"/>
  <c r="L47" i="1"/>
  <c r="J47" i="1"/>
  <c r="I47" i="1"/>
  <c r="H47" i="1"/>
  <c r="G47" i="1"/>
  <c r="F47" i="1"/>
  <c r="E47" i="1"/>
  <c r="D47" i="1"/>
  <c r="O34" i="1"/>
  <c r="N34" i="1"/>
  <c r="M34" i="1"/>
  <c r="L34" i="1"/>
  <c r="J34" i="1"/>
  <c r="I34" i="1"/>
  <c r="H34" i="1"/>
  <c r="G34" i="1"/>
  <c r="F34" i="1"/>
  <c r="E34" i="1"/>
  <c r="D34" i="1"/>
  <c r="O33" i="1"/>
  <c r="N33" i="1"/>
  <c r="M33" i="1"/>
  <c r="L33" i="1"/>
  <c r="J33" i="1"/>
  <c r="I33" i="1"/>
  <c r="H33" i="1"/>
  <c r="G33" i="1"/>
  <c r="F33" i="1"/>
  <c r="E33" i="1"/>
  <c r="D33" i="1"/>
  <c r="O32" i="1"/>
  <c r="N32" i="1"/>
  <c r="M32" i="1"/>
  <c r="L32" i="1"/>
  <c r="J32" i="1"/>
  <c r="I32" i="1"/>
  <c r="H32" i="1"/>
  <c r="G32" i="1"/>
  <c r="F32" i="1"/>
  <c r="E32" i="1"/>
  <c r="D32" i="1"/>
  <c r="N43" i="1" l="1"/>
  <c r="K45" i="1"/>
  <c r="E44" i="1"/>
  <c r="L44" i="1"/>
  <c r="K44" i="1"/>
  <c r="E43" i="1"/>
  <c r="F43" i="1"/>
  <c r="H45" i="1"/>
  <c r="G43" i="1"/>
  <c r="J45" i="1"/>
  <c r="H43" i="1"/>
  <c r="I43" i="1"/>
  <c r="N44" i="1"/>
  <c r="D44" i="1"/>
  <c r="M44" i="1"/>
  <c r="I45" i="1"/>
  <c r="K43" i="1"/>
  <c r="G44" i="1"/>
  <c r="D45" i="1"/>
  <c r="J43" i="1"/>
  <c r="H44" i="1"/>
  <c r="E45" i="1"/>
  <c r="N45" i="1"/>
  <c r="O44" i="1"/>
  <c r="M45" i="1"/>
  <c r="L43" i="1"/>
  <c r="I44" i="1"/>
  <c r="F45" i="1"/>
  <c r="F44" i="1"/>
  <c r="L45" i="1"/>
  <c r="D43" i="1"/>
  <c r="M43" i="1"/>
  <c r="G45" i="1"/>
  <c r="A19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F35" i="1" l="1"/>
  <c r="F36" i="1" s="1"/>
  <c r="E35" i="1"/>
  <c r="E36" i="1" s="1"/>
  <c r="K35" i="1"/>
  <c r="K36" i="1" s="1"/>
  <c r="M35" i="1"/>
  <c r="L35" i="1"/>
  <c r="L36" i="1" s="1"/>
  <c r="J35" i="1"/>
  <c r="J36" i="1" s="1"/>
  <c r="I35" i="1"/>
  <c r="I36" i="1" s="1"/>
  <c r="Q46" i="1"/>
  <c r="Q48" i="1" s="1"/>
  <c r="H35" i="1"/>
  <c r="H36" i="1" s="1"/>
  <c r="G35" i="1"/>
  <c r="G36" i="1" s="1"/>
  <c r="O35" i="1"/>
  <c r="N35" i="1"/>
  <c r="N36" i="1" s="1"/>
  <c r="D35" i="1"/>
  <c r="D36" i="1" s="1"/>
  <c r="M36" i="1"/>
  <c r="O36" i="1"/>
  <c r="N46" i="1" l="1"/>
  <c r="N48" i="1" s="1"/>
  <c r="D46" i="1"/>
  <c r="D48" i="1" s="1"/>
  <c r="D50" i="1" s="1"/>
  <c r="D37" i="1" s="1"/>
  <c r="D38" i="1" s="1"/>
  <c r="D40" i="1" s="1"/>
  <c r="H46" i="1"/>
  <c r="H48" i="1" s="1"/>
  <c r="H50" i="1" s="1"/>
  <c r="H37" i="1" s="1"/>
  <c r="H38" i="1" s="1"/>
  <c r="H40" i="1" s="1"/>
  <c r="E46" i="1"/>
  <c r="E48" i="1" s="1"/>
  <c r="E50" i="1" s="1"/>
  <c r="E37" i="1" s="1"/>
  <c r="E38" i="1" s="1"/>
  <c r="E40" i="1" s="1"/>
  <c r="K46" i="1"/>
  <c r="K48" i="1" s="1"/>
  <c r="K50" i="1" s="1"/>
  <c r="K37" i="1" s="1"/>
  <c r="K38" i="1" s="1"/>
  <c r="K40" i="1" s="1"/>
  <c r="O46" i="1"/>
  <c r="O48" i="1" s="1"/>
  <c r="O50" i="1" s="1"/>
  <c r="O37" i="1" s="1"/>
  <c r="O38" i="1" s="1"/>
  <c r="O40" i="1" s="1"/>
  <c r="L46" i="1"/>
  <c r="G46" i="1"/>
  <c r="G48" i="1" s="1"/>
  <c r="G50" i="1" s="1"/>
  <c r="G37" i="1" s="1"/>
  <c r="G38" i="1" s="1"/>
  <c r="G40" i="1" s="1"/>
  <c r="F46" i="1"/>
  <c r="F48" i="1" s="1"/>
  <c r="F50" i="1" s="1"/>
  <c r="F37" i="1" s="1"/>
  <c r="F38" i="1" s="1"/>
  <c r="F40" i="1" s="1"/>
  <c r="I46" i="1"/>
  <c r="I48" i="1" s="1"/>
  <c r="I50" i="1" s="1"/>
  <c r="I37" i="1" s="1"/>
  <c r="I38" i="1" s="1"/>
  <c r="I40" i="1" s="1"/>
  <c r="M46" i="1"/>
  <c r="M48" i="1" s="1"/>
  <c r="J46" i="1"/>
  <c r="J48" i="1" s="1"/>
  <c r="J50" i="1" s="1"/>
  <c r="J37" i="1" s="1"/>
  <c r="J38" i="1" s="1"/>
  <c r="J40" i="1" s="1"/>
  <c r="Q50" i="1"/>
  <c r="L48" i="1"/>
  <c r="L50" i="1" s="1"/>
  <c r="N50" i="1"/>
  <c r="N37" i="1" s="1"/>
  <c r="M50" i="1"/>
  <c r="M37" i="1" s="1"/>
  <c r="Q37" i="1" l="1"/>
  <c r="M38" i="1"/>
  <c r="M40" i="1" s="1"/>
  <c r="L37" i="1"/>
  <c r="N38" i="1"/>
  <c r="N40" i="1" s="1"/>
  <c r="L38" i="1" l="1"/>
  <c r="L40" i="1" s="1"/>
  <c r="Q38" i="1"/>
  <c r="Q40" i="1" s="1"/>
</calcChain>
</file>

<file path=xl/sharedStrings.xml><?xml version="1.0" encoding="utf-8"?>
<sst xmlns="http://schemas.openxmlformats.org/spreadsheetml/2006/main" count="172" uniqueCount="59">
  <si>
    <t>ACCOUNT 282 - DEFERRED INCOME TAXES - DEPRECIATION</t>
  </si>
  <si>
    <t>EXCESS ACCELERATED DEPRECIATION / REPAIRS / 263A - FED</t>
  </si>
  <si>
    <t>EXCESS ACCELERATED DEPRECIATION / REPAIRS / 263A - STATE</t>
  </si>
  <si>
    <t>ADJ JURIS.</t>
  </si>
  <si>
    <t>AMOUNT</t>
  </si>
  <si>
    <t>DEC 31, 2021</t>
  </si>
  <si>
    <t>KY PSC Case No. 2021-00183</t>
  </si>
  <si>
    <t>Page 1 of 1</t>
  </si>
  <si>
    <t>COLUMBIA GAS OF KENTUCKY, INC.</t>
  </si>
  <si>
    <t>LINE NO</t>
  </si>
  <si>
    <t>BOOK DEPRECIATION</t>
  </si>
  <si>
    <t>TAX REPAIRS</t>
  </si>
  <si>
    <t>263A MIXED SERVICE COSTS</t>
  </si>
  <si>
    <t>MACRS DEPRECIATION</t>
  </si>
  <si>
    <t>STATE BONUS DEPRECIATION DECOUPLING</t>
  </si>
  <si>
    <t>FEDERAL</t>
  </si>
  <si>
    <t>FEDERAL BENEFIT OF STATE</t>
  </si>
  <si>
    <t xml:space="preserve">STATE   </t>
  </si>
  <si>
    <t>TOTAL</t>
  </si>
  <si>
    <t>SUBTOTAL BEFORE FBOS</t>
  </si>
  <si>
    <t>ACTIVITY</t>
  </si>
  <si>
    <t>FEDERAL TAX RATE</t>
  </si>
  <si>
    <t>STATE TAX RATE</t>
  </si>
  <si>
    <t>DESCRIPTION</t>
  </si>
  <si>
    <t>ADIT BALANCE</t>
  </si>
  <si>
    <t>MO ACTIVITY</t>
  </si>
  <si>
    <t>12 MONTH</t>
  </si>
  <si>
    <t>Reconcile Federal &amp; State Excess Accelerated Depreciation / Repairs / 263A from August 31, 2021 to December 31, 2021</t>
  </si>
  <si>
    <t>(1)</t>
  </si>
  <si>
    <t>(2)</t>
  </si>
  <si>
    <t>(3)</t>
  </si>
  <si>
    <t>(4)</t>
  </si>
  <si>
    <t>(5)</t>
  </si>
  <si>
    <t>(6)</t>
  </si>
  <si>
    <t>(7)</t>
  </si>
  <si>
    <t>(8)</t>
  </si>
  <si>
    <t>BLANK</t>
  </si>
  <si>
    <t>JAN 31, 2022</t>
  </si>
  <si>
    <t>FEB 28, 2022</t>
  </si>
  <si>
    <t>MAR 31, 2022</t>
  </si>
  <si>
    <t>APR 30, 2022</t>
  </si>
  <si>
    <t>MAY 31, 2022</t>
  </si>
  <si>
    <t>JUN 30, 2022</t>
  </si>
  <si>
    <t>JUL 31, 2022</t>
  </si>
  <si>
    <t>AUG 31, 2022</t>
  </si>
  <si>
    <t>SEP 30, 2022</t>
  </si>
  <si>
    <t>OCT 31, 2022</t>
  </si>
  <si>
    <t>NOV 30, 2022</t>
  </si>
  <si>
    <t>DEC 31, 2022</t>
  </si>
  <si>
    <t>(9)</t>
  </si>
  <si>
    <t>(10)</t>
  </si>
  <si>
    <t>(11)</t>
  </si>
  <si>
    <t>(12)</t>
  </si>
  <si>
    <t>(13)</t>
  </si>
  <si>
    <t>(14)</t>
  </si>
  <si>
    <t>(15)</t>
  </si>
  <si>
    <t>Response to the Attorney General’s Data Request Set One No. 215</t>
  </si>
  <si>
    <t>AG 1-215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</si>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</sst>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2" fillId="0" borderId="0" xfId="3" applyNumberFormat="1" applyFont="1" applyProtection="1"/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2" fillId="0" borderId="0" xfId="4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0" xfId="1" applyNumberFormat="1" applyFont="1"/>
    <xf numFmtId="0" fontId="4" fillId="0" borderId="0" xfId="0" applyFont="1" applyAlignment="1">
      <alignment horizontal="left" indent="2"/>
    </xf>
    <xf numFmtId="164" fontId="4" fillId="0" borderId="0" xfId="0" applyNumberFormat="1" applyFont="1"/>
    <xf numFmtId="164" fontId="4" fillId="0" borderId="1" xfId="0" applyNumberFormat="1" applyFont="1" applyBorder="1"/>
    <xf numFmtId="9" fontId="4" fillId="0" borderId="0" xfId="2" applyFont="1"/>
    <xf numFmtId="164" fontId="4" fillId="0" borderId="3" xfId="1" applyNumberFormat="1" applyFont="1" applyBorder="1"/>
    <xf numFmtId="165" fontId="4" fillId="0" borderId="0" xfId="1" applyNumberFormat="1" applyFont="1"/>
    <xf numFmtId="0" fontId="2" fillId="0" borderId="0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2" fillId="0" borderId="1" xfId="5" applyFont="1" applyBorder="1" applyAlignment="1">
      <alignment horizontal="center"/>
    </xf>
    <xf numFmtId="43" fontId="4" fillId="0" borderId="0" xfId="0" applyNumberFormat="1" applyFont="1"/>
    <xf numFmtId="164" fontId="4" fillId="0" borderId="0" xfId="1" applyNumberFormat="1" applyFont="1" applyFill="1"/>
    <xf numFmtId="0" fontId="2" fillId="0" borderId="0" xfId="5" quotePrefix="1" applyFont="1" applyAlignment="1">
      <alignment horizontal="center"/>
    </xf>
  </cellXfs>
  <cellStyles count="6">
    <cellStyle name="Comma" xfId="1" builtinId="3"/>
    <cellStyle name="Comma 32" xfId="3"/>
    <cellStyle name="Normal" xfId="0" builtinId="0"/>
    <cellStyle name="Normal 2" xfId="5"/>
    <cellStyle name="Normal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topLeftCell="A7" workbookViewId="0">
      <selection activeCell="J19" sqref="J19"/>
    </sheetView>
  </sheetViews>
  <sheetFormatPr defaultRowHeight="12.75" x14ac:dyDescent="0.2"/>
  <cols>
    <col min="1" max="1" width="9.28515625" style="8" bestFit="1" customWidth="1"/>
    <col min="2" max="2" width="61.85546875" style="9" bestFit="1" customWidth="1"/>
    <col min="3" max="15" width="16.7109375" style="9" customWidth="1"/>
    <col min="16" max="16" width="2.7109375" style="9" customWidth="1"/>
    <col min="17" max="17" width="16.7109375" style="9" customWidth="1"/>
    <col min="18" max="18" width="9.140625" style="9"/>
    <col min="19" max="19" width="10.85546875" style="9" bestFit="1" customWidth="1"/>
    <col min="20" max="16384" width="9.140625" style="9"/>
  </cols>
  <sheetData>
    <row r="1" spans="1:17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  <c r="Q1" s="7" t="s">
        <v>6</v>
      </c>
    </row>
    <row r="2" spans="1:17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6"/>
      <c r="Q2" s="7" t="s">
        <v>57</v>
      </c>
    </row>
    <row r="3" spans="1:17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P3" s="6"/>
      <c r="Q3" s="7" t="s">
        <v>58</v>
      </c>
    </row>
    <row r="4" spans="1:17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6"/>
      <c r="Q4" s="7" t="s">
        <v>7</v>
      </c>
    </row>
    <row r="5" spans="1:17" x14ac:dyDescent="0.2">
      <c r="B5" s="5"/>
      <c r="C5" s="6"/>
      <c r="D5" s="6"/>
      <c r="E5" s="6"/>
      <c r="F5" s="6"/>
      <c r="G5" s="5" t="s">
        <v>8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B6" s="5"/>
      <c r="C6" s="6"/>
      <c r="D6" s="6"/>
      <c r="E6" s="6"/>
      <c r="F6" s="6"/>
      <c r="G6" s="5" t="s">
        <v>6</v>
      </c>
      <c r="H6" s="6"/>
      <c r="I6" s="6"/>
      <c r="J6" s="6"/>
      <c r="L6" s="6"/>
      <c r="M6" s="6"/>
      <c r="O6" s="6"/>
      <c r="P6" s="6"/>
      <c r="Q6" s="6"/>
    </row>
    <row r="7" spans="1:17" x14ac:dyDescent="0.2">
      <c r="B7" s="5"/>
      <c r="C7" s="6"/>
      <c r="D7" s="6"/>
      <c r="E7" s="6"/>
      <c r="F7" s="6"/>
      <c r="G7" s="5" t="s">
        <v>56</v>
      </c>
      <c r="H7" s="6"/>
      <c r="I7" s="6"/>
      <c r="J7" s="6"/>
      <c r="L7" s="6"/>
      <c r="M7" s="6"/>
      <c r="O7" s="6"/>
      <c r="P7" s="6"/>
      <c r="Q7" s="6"/>
    </row>
    <row r="8" spans="1:17" x14ac:dyDescent="0.2">
      <c r="B8" s="5"/>
      <c r="C8" s="6"/>
      <c r="D8" s="6"/>
      <c r="E8" s="6"/>
      <c r="F8" s="6"/>
      <c r="G8" s="5" t="s">
        <v>27</v>
      </c>
      <c r="H8" s="6"/>
      <c r="I8" s="6"/>
      <c r="J8" s="6"/>
      <c r="L8" s="6"/>
      <c r="M8" s="6"/>
      <c r="O8" s="6"/>
      <c r="P8" s="6"/>
      <c r="Q8" s="6"/>
    </row>
    <row r="9" spans="1:17" x14ac:dyDescent="0.2">
      <c r="B9" s="5"/>
      <c r="C9" s="6"/>
      <c r="D9" s="6"/>
      <c r="E9" s="6"/>
      <c r="F9" s="6"/>
      <c r="G9" s="6"/>
      <c r="H9" s="6"/>
      <c r="I9" s="6"/>
      <c r="J9" s="6"/>
      <c r="L9" s="6"/>
      <c r="M9" s="6"/>
      <c r="O9" s="6"/>
      <c r="P9" s="6"/>
      <c r="Q9" s="6"/>
    </row>
    <row r="12" spans="1:17" x14ac:dyDescent="0.2">
      <c r="A12" s="10"/>
      <c r="B12" s="11"/>
      <c r="C12" s="25" t="s">
        <v>5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  <c r="K12" s="25" t="s">
        <v>44</v>
      </c>
      <c r="L12" s="25" t="s">
        <v>45</v>
      </c>
      <c r="M12" s="25" t="s">
        <v>46</v>
      </c>
      <c r="N12" s="25" t="s">
        <v>47</v>
      </c>
      <c r="O12" s="25" t="s">
        <v>48</v>
      </c>
      <c r="Q12" s="1" t="s">
        <v>26</v>
      </c>
    </row>
    <row r="13" spans="1:17" x14ac:dyDescent="0.2">
      <c r="A13" s="12"/>
      <c r="B13" s="13"/>
      <c r="C13" s="23" t="s">
        <v>24</v>
      </c>
      <c r="D13" s="23" t="s">
        <v>24</v>
      </c>
      <c r="E13" s="23" t="s">
        <v>24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 t="s">
        <v>24</v>
      </c>
      <c r="M13" s="23" t="s">
        <v>24</v>
      </c>
      <c r="N13" s="23" t="s">
        <v>24</v>
      </c>
      <c r="O13" s="23" t="s">
        <v>24</v>
      </c>
      <c r="Q13" s="23" t="s">
        <v>20</v>
      </c>
    </row>
    <row r="14" spans="1:17" x14ac:dyDescent="0.2">
      <c r="A14" s="12" t="s">
        <v>9</v>
      </c>
      <c r="B14" s="13" t="s">
        <v>0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Q14" s="2" t="s">
        <v>3</v>
      </c>
    </row>
    <row r="15" spans="1:17" x14ac:dyDescent="0.2">
      <c r="A15" s="14"/>
      <c r="B15" s="15"/>
      <c r="C15" s="3" t="s">
        <v>4</v>
      </c>
      <c r="D15" s="3" t="s">
        <v>4</v>
      </c>
      <c r="E15" s="3" t="s">
        <v>4</v>
      </c>
      <c r="F15" s="3" t="s">
        <v>4</v>
      </c>
      <c r="G15" s="3" t="s">
        <v>4</v>
      </c>
      <c r="H15" s="3" t="s">
        <v>4</v>
      </c>
      <c r="I15" s="3" t="s">
        <v>4</v>
      </c>
      <c r="J15" s="3" t="s">
        <v>4</v>
      </c>
      <c r="K15" s="3" t="s">
        <v>4</v>
      </c>
      <c r="L15" s="3" t="s">
        <v>4</v>
      </c>
      <c r="M15" s="3" t="s">
        <v>4</v>
      </c>
      <c r="N15" s="3" t="s">
        <v>4</v>
      </c>
      <c r="O15" s="3" t="s">
        <v>4</v>
      </c>
      <c r="Q15" s="3" t="s">
        <v>4</v>
      </c>
    </row>
    <row r="16" spans="1:17" s="8" customFormat="1" x14ac:dyDescent="0.2">
      <c r="B16" s="24" t="s">
        <v>28</v>
      </c>
      <c r="C16" s="24" t="s">
        <v>29</v>
      </c>
      <c r="D16" s="24" t="s">
        <v>30</v>
      </c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8" t="s">
        <v>49</v>
      </c>
      <c r="K16" s="28" t="s">
        <v>50</v>
      </c>
      <c r="L16" s="28" t="s">
        <v>51</v>
      </c>
      <c r="M16" s="28" t="s">
        <v>52</v>
      </c>
      <c r="N16" s="28" t="s">
        <v>53</v>
      </c>
      <c r="O16" s="28" t="s">
        <v>54</v>
      </c>
      <c r="Q16" s="28" t="s">
        <v>55</v>
      </c>
    </row>
    <row r="18" spans="1:17" x14ac:dyDescent="0.2">
      <c r="A18" s="8">
        <v>1</v>
      </c>
      <c r="B18" s="9" t="s">
        <v>1</v>
      </c>
      <c r="C18" s="16">
        <v>-58057615.123750016</v>
      </c>
      <c r="D18" s="16">
        <v>-58318306.181474999</v>
      </c>
      <c r="E18" s="16">
        <v>-58578997.239199996</v>
      </c>
      <c r="F18" s="16">
        <v>-58839688.296924993</v>
      </c>
      <c r="G18" s="16">
        <v>-59100379.354649991</v>
      </c>
      <c r="H18" s="16">
        <v>-59361070.412374988</v>
      </c>
      <c r="I18" s="16">
        <v>-59621761.470099986</v>
      </c>
      <c r="J18" s="16">
        <v>-59882452.527824983</v>
      </c>
      <c r="K18" s="4">
        <v>-60143143.58554998</v>
      </c>
      <c r="L18" s="16">
        <v>-60403834.643274978</v>
      </c>
      <c r="M18" s="16">
        <v>-60664525.700999975</v>
      </c>
      <c r="N18" s="16">
        <v>-60925216.758724973</v>
      </c>
      <c r="O18" s="4">
        <v>-61185907.81644997</v>
      </c>
      <c r="Q18" s="4">
        <f>O18-C18</f>
        <v>-3128292.6926999539</v>
      </c>
    </row>
    <row r="19" spans="1:17" x14ac:dyDescent="0.2">
      <c r="A19" s="8">
        <f>A18+1</f>
        <v>2</v>
      </c>
      <c r="B19" s="9" t="s">
        <v>2</v>
      </c>
      <c r="C19" s="16">
        <v>-12238613.625</v>
      </c>
      <c r="D19" s="16">
        <v>-12327884.019166667</v>
      </c>
      <c r="E19" s="16">
        <v>-12417154.413333334</v>
      </c>
      <c r="F19" s="16">
        <v>-12506424.807500001</v>
      </c>
      <c r="G19" s="16">
        <v>-12595695.201666668</v>
      </c>
      <c r="H19" s="16">
        <v>-12684965.595833335</v>
      </c>
      <c r="I19" s="16">
        <v>-12774235.990000002</v>
      </c>
      <c r="J19" s="16">
        <v>-12863506.384166669</v>
      </c>
      <c r="K19" s="4">
        <v>-12952776.778333336</v>
      </c>
      <c r="L19" s="16">
        <v>-13042047.172500003</v>
      </c>
      <c r="M19" s="16">
        <v>-13131317.56666667</v>
      </c>
      <c r="N19" s="16">
        <v>-13220587.960833337</v>
      </c>
      <c r="O19" s="4">
        <v>-13309858.355000004</v>
      </c>
      <c r="Q19" s="4">
        <f>O19-C19</f>
        <v>-1071244.7300000042</v>
      </c>
    </row>
    <row r="21" spans="1:17" x14ac:dyDescent="0.2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7" x14ac:dyDescent="0.2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5" spans="1:17" x14ac:dyDescent="0.2">
      <c r="A25" s="10"/>
      <c r="B25" s="11"/>
      <c r="C25" s="25"/>
      <c r="D25" s="25" t="s">
        <v>37</v>
      </c>
      <c r="E25" s="25" t="s">
        <v>38</v>
      </c>
      <c r="F25" s="25" t="s">
        <v>39</v>
      </c>
      <c r="G25" s="25" t="s">
        <v>40</v>
      </c>
      <c r="H25" s="25" t="s">
        <v>41</v>
      </c>
      <c r="I25" s="25" t="s">
        <v>42</v>
      </c>
      <c r="J25" s="25" t="s">
        <v>43</v>
      </c>
      <c r="K25" s="25" t="s">
        <v>44</v>
      </c>
      <c r="L25" s="25" t="s">
        <v>45</v>
      </c>
      <c r="M25" s="25" t="s">
        <v>46</v>
      </c>
      <c r="N25" s="25" t="s">
        <v>47</v>
      </c>
      <c r="O25" s="25" t="s">
        <v>48</v>
      </c>
      <c r="Q25" s="1" t="s">
        <v>26</v>
      </c>
    </row>
    <row r="26" spans="1:17" x14ac:dyDescent="0.2">
      <c r="A26" s="12"/>
      <c r="B26" s="13"/>
      <c r="C26" s="23" t="s">
        <v>36</v>
      </c>
      <c r="D26" s="23" t="s">
        <v>25</v>
      </c>
      <c r="E26" s="23" t="s">
        <v>25</v>
      </c>
      <c r="F26" s="23" t="s">
        <v>25</v>
      </c>
      <c r="G26" s="23" t="s">
        <v>25</v>
      </c>
      <c r="H26" s="23" t="s">
        <v>25</v>
      </c>
      <c r="I26" s="23" t="s">
        <v>25</v>
      </c>
      <c r="J26" s="23" t="s">
        <v>25</v>
      </c>
      <c r="K26" s="23" t="s">
        <v>25</v>
      </c>
      <c r="L26" s="23" t="s">
        <v>25</v>
      </c>
      <c r="M26" s="23" t="s">
        <v>25</v>
      </c>
      <c r="N26" s="23" t="s">
        <v>25</v>
      </c>
      <c r="O26" s="23" t="s">
        <v>25</v>
      </c>
      <c r="Q26" s="23" t="s">
        <v>20</v>
      </c>
    </row>
    <row r="27" spans="1:17" x14ac:dyDescent="0.2">
      <c r="A27" s="12" t="s">
        <v>9</v>
      </c>
      <c r="B27" s="12" t="s">
        <v>23</v>
      </c>
      <c r="C27" s="2"/>
      <c r="D27" s="2" t="s">
        <v>3</v>
      </c>
      <c r="E27" s="2" t="s">
        <v>3</v>
      </c>
      <c r="F27" s="2" t="s">
        <v>3</v>
      </c>
      <c r="G27" s="2" t="s">
        <v>3</v>
      </c>
      <c r="H27" s="2" t="s">
        <v>3</v>
      </c>
      <c r="I27" s="2" t="s">
        <v>3</v>
      </c>
      <c r="J27" s="2" t="s">
        <v>3</v>
      </c>
      <c r="K27" s="2" t="s">
        <v>3</v>
      </c>
      <c r="L27" s="2" t="s">
        <v>3</v>
      </c>
      <c r="M27" s="2" t="s">
        <v>3</v>
      </c>
      <c r="N27" s="2" t="s">
        <v>3</v>
      </c>
      <c r="O27" s="2" t="s">
        <v>3</v>
      </c>
      <c r="Q27" s="2" t="s">
        <v>3</v>
      </c>
    </row>
    <row r="28" spans="1:17" x14ac:dyDescent="0.2">
      <c r="A28" s="14"/>
      <c r="B28" s="15"/>
      <c r="C28" s="3"/>
      <c r="D28" s="3" t="s">
        <v>4</v>
      </c>
      <c r="E28" s="3" t="s">
        <v>4</v>
      </c>
      <c r="F28" s="3" t="s">
        <v>4</v>
      </c>
      <c r="G28" s="3" t="s">
        <v>4</v>
      </c>
      <c r="H28" s="3" t="s">
        <v>4</v>
      </c>
      <c r="I28" s="3" t="s">
        <v>4</v>
      </c>
      <c r="J28" s="3" t="s">
        <v>4</v>
      </c>
      <c r="K28" s="3" t="s">
        <v>4</v>
      </c>
      <c r="L28" s="3" t="s">
        <v>4</v>
      </c>
      <c r="M28" s="3" t="s">
        <v>4</v>
      </c>
      <c r="N28" s="3" t="s">
        <v>4</v>
      </c>
      <c r="O28" s="3" t="s">
        <v>4</v>
      </c>
      <c r="Q28" s="3" t="s">
        <v>4</v>
      </c>
    </row>
    <row r="29" spans="1:17" s="8" customFormat="1" x14ac:dyDescent="0.2">
      <c r="B29" s="24" t="s">
        <v>28</v>
      </c>
      <c r="C29" s="24" t="s">
        <v>29</v>
      </c>
      <c r="D29" s="24" t="s">
        <v>30</v>
      </c>
      <c r="E29" s="24" t="s">
        <v>31</v>
      </c>
      <c r="F29" s="24" t="s">
        <v>32</v>
      </c>
      <c r="G29" s="24" t="s">
        <v>33</v>
      </c>
      <c r="H29" s="24" t="s">
        <v>34</v>
      </c>
      <c r="I29" s="24" t="s">
        <v>35</v>
      </c>
      <c r="J29" s="28" t="s">
        <v>49</v>
      </c>
      <c r="K29" s="28" t="s">
        <v>50</v>
      </c>
      <c r="L29" s="28" t="s">
        <v>51</v>
      </c>
      <c r="M29" s="28" t="s">
        <v>52</v>
      </c>
      <c r="N29" s="28" t="s">
        <v>53</v>
      </c>
      <c r="O29" s="28" t="s">
        <v>54</v>
      </c>
      <c r="Q29" s="28" t="s">
        <v>55</v>
      </c>
    </row>
    <row r="30" spans="1:17" x14ac:dyDescent="0.2">
      <c r="A30" s="1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</row>
    <row r="31" spans="1:17" x14ac:dyDescent="0.2">
      <c r="A31" s="8">
        <f>A19+1</f>
        <v>3</v>
      </c>
      <c r="B31" s="9" t="s">
        <v>15</v>
      </c>
      <c r="O31" s="16"/>
      <c r="Q31" s="16"/>
    </row>
    <row r="32" spans="1:17" x14ac:dyDescent="0.2">
      <c r="A32" s="8">
        <f t="shared" ref="A32:A40" si="0">A31+1</f>
        <v>4</v>
      </c>
      <c r="B32" s="17" t="s">
        <v>10</v>
      </c>
      <c r="D32" s="26">
        <f>$Q32/12</f>
        <v>1634110.2833333332</v>
      </c>
      <c r="E32" s="26">
        <f>$Q32/12</f>
        <v>1634110.2833333332</v>
      </c>
      <c r="F32" s="26">
        <f>$Q32/12</f>
        <v>1634110.2833333332</v>
      </c>
      <c r="G32" s="26">
        <f>$Q32/12</f>
        <v>1634110.2833333332</v>
      </c>
      <c r="H32" s="26">
        <f>$Q32/12</f>
        <v>1634110.2833333332</v>
      </c>
      <c r="I32" s="26">
        <f>$Q32/12</f>
        <v>1634110.2833333332</v>
      </c>
      <c r="J32" s="26">
        <f>$Q32/12</f>
        <v>1634110.2833333332</v>
      </c>
      <c r="K32" s="26">
        <f>$Q32/12</f>
        <v>1634110.2833333332</v>
      </c>
      <c r="L32" s="26">
        <f>$Q32/12</f>
        <v>1634110.2833333332</v>
      </c>
      <c r="M32" s="26">
        <f>$Q32/12</f>
        <v>1634110.2833333332</v>
      </c>
      <c r="N32" s="26">
        <f>$Q32/12</f>
        <v>1634110.2833333332</v>
      </c>
      <c r="O32" s="26">
        <f>$Q32/12</f>
        <v>1634110.2833333332</v>
      </c>
      <c r="Q32" s="27">
        <v>19609323.399999999</v>
      </c>
    </row>
    <row r="33" spans="1:19" x14ac:dyDescent="0.2">
      <c r="A33" s="8">
        <f t="shared" si="0"/>
        <v>5</v>
      </c>
      <c r="B33" s="17" t="s">
        <v>11</v>
      </c>
      <c r="D33" s="26">
        <f>$Q33/12</f>
        <v>-1109840.4166666667</v>
      </c>
      <c r="E33" s="26">
        <f>$Q33/12</f>
        <v>-1109840.4166666667</v>
      </c>
      <c r="F33" s="26">
        <f>$Q33/12</f>
        <v>-1109840.4166666667</v>
      </c>
      <c r="G33" s="26">
        <f>$Q33/12</f>
        <v>-1109840.4166666667</v>
      </c>
      <c r="H33" s="26">
        <f>$Q33/12</f>
        <v>-1109840.4166666667</v>
      </c>
      <c r="I33" s="26">
        <f>$Q33/12</f>
        <v>-1109840.4166666667</v>
      </c>
      <c r="J33" s="26">
        <f>$Q33/12</f>
        <v>-1109840.4166666667</v>
      </c>
      <c r="K33" s="26">
        <f>$Q33/12</f>
        <v>-1109840.4166666667</v>
      </c>
      <c r="L33" s="26">
        <f>$Q33/12</f>
        <v>-1109840.4166666667</v>
      </c>
      <c r="M33" s="26">
        <f>$Q33/12</f>
        <v>-1109840.4166666667</v>
      </c>
      <c r="N33" s="26">
        <f>$Q33/12</f>
        <v>-1109840.4166666667</v>
      </c>
      <c r="O33" s="26">
        <f>$Q33/12</f>
        <v>-1109840.4166666667</v>
      </c>
      <c r="Q33" s="16">
        <v>-13318085</v>
      </c>
    </row>
    <row r="34" spans="1:19" x14ac:dyDescent="0.2">
      <c r="A34" s="8">
        <f t="shared" si="0"/>
        <v>6</v>
      </c>
      <c r="B34" s="17" t="s">
        <v>12</v>
      </c>
      <c r="D34" s="26">
        <f>$Q34/12</f>
        <v>-166636.75</v>
      </c>
      <c r="E34" s="26">
        <f>$Q34/12</f>
        <v>-166636.75</v>
      </c>
      <c r="F34" s="26">
        <f>$Q34/12</f>
        <v>-166636.75</v>
      </c>
      <c r="G34" s="26">
        <f>$Q34/12</f>
        <v>-166636.75</v>
      </c>
      <c r="H34" s="26">
        <f>$Q34/12</f>
        <v>-166636.75</v>
      </c>
      <c r="I34" s="26">
        <f>$Q34/12</f>
        <v>-166636.75</v>
      </c>
      <c r="J34" s="26">
        <f>$Q34/12</f>
        <v>-166636.75</v>
      </c>
      <c r="K34" s="26">
        <f>$Q34/12</f>
        <v>-166636.75</v>
      </c>
      <c r="L34" s="26">
        <f>$Q34/12</f>
        <v>-166636.75</v>
      </c>
      <c r="M34" s="26">
        <f>$Q34/12</f>
        <v>-166636.75</v>
      </c>
      <c r="N34" s="26">
        <f>$Q34/12</f>
        <v>-166636.75</v>
      </c>
      <c r="O34" s="26">
        <f>$Q34/12</f>
        <v>-166636.75</v>
      </c>
      <c r="Q34" s="16">
        <v>-1999641</v>
      </c>
    </row>
    <row r="35" spans="1:19" x14ac:dyDescent="0.2">
      <c r="A35" s="8">
        <f t="shared" si="0"/>
        <v>7</v>
      </c>
      <c r="B35" s="17" t="s">
        <v>13</v>
      </c>
      <c r="D35" s="26">
        <f>$Q35/12</f>
        <v>-1688289.5108333332</v>
      </c>
      <c r="E35" s="26">
        <f>$Q35/12</f>
        <v>-1688289.5108333332</v>
      </c>
      <c r="F35" s="26">
        <f>$Q35/12</f>
        <v>-1688289.5108333332</v>
      </c>
      <c r="G35" s="26">
        <f>$Q35/12</f>
        <v>-1688289.5108333332</v>
      </c>
      <c r="H35" s="26">
        <f>$Q35/12</f>
        <v>-1688289.5108333332</v>
      </c>
      <c r="I35" s="26">
        <f>$Q35/12</f>
        <v>-1688289.5108333332</v>
      </c>
      <c r="J35" s="26">
        <f>$Q35/12</f>
        <v>-1688289.5108333332</v>
      </c>
      <c r="K35" s="26">
        <f>$Q35/12</f>
        <v>-1688289.5108333332</v>
      </c>
      <c r="L35" s="26">
        <f>$Q35/12</f>
        <v>-1688289.5108333332</v>
      </c>
      <c r="M35" s="26">
        <f>$Q35/12</f>
        <v>-1688289.5108333332</v>
      </c>
      <c r="N35" s="26">
        <f>$Q35/12</f>
        <v>-1688289.5108333332</v>
      </c>
      <c r="O35" s="26">
        <f>$Q35/12</f>
        <v>-1688289.5108333332</v>
      </c>
      <c r="Q35" s="16">
        <v>-20259474.129999999</v>
      </c>
      <c r="S35" s="18"/>
    </row>
    <row r="36" spans="1:19" x14ac:dyDescent="0.2">
      <c r="A36" s="8">
        <f t="shared" si="0"/>
        <v>8</v>
      </c>
      <c r="B36" s="17" t="s">
        <v>19</v>
      </c>
      <c r="D36" s="19">
        <f t="shared" ref="D36:K36" si="1">SUM(D32:D35)</f>
        <v>-1330656.3941666668</v>
      </c>
      <c r="E36" s="19">
        <f t="shared" si="1"/>
        <v>-1330656.3941666668</v>
      </c>
      <c r="F36" s="19">
        <f t="shared" si="1"/>
        <v>-1330656.3941666668</v>
      </c>
      <c r="G36" s="19">
        <f t="shared" si="1"/>
        <v>-1330656.3941666668</v>
      </c>
      <c r="H36" s="19">
        <f t="shared" si="1"/>
        <v>-1330656.3941666668</v>
      </c>
      <c r="I36" s="19">
        <f t="shared" si="1"/>
        <v>-1330656.3941666668</v>
      </c>
      <c r="J36" s="19">
        <f t="shared" si="1"/>
        <v>-1330656.3941666668</v>
      </c>
      <c r="K36" s="19">
        <f t="shared" si="1"/>
        <v>-1330656.3941666668</v>
      </c>
      <c r="L36" s="19">
        <f>SUM(L32:L35)</f>
        <v>-1330656.3941666668</v>
      </c>
      <c r="M36" s="19">
        <f t="shared" ref="M36:Q36" si="2">SUM(M32:M35)</f>
        <v>-1330656.3941666668</v>
      </c>
      <c r="N36" s="19">
        <f t="shared" si="2"/>
        <v>-1330656.3941666668</v>
      </c>
      <c r="O36" s="19">
        <f t="shared" si="2"/>
        <v>-1330656.3941666668</v>
      </c>
      <c r="Q36" s="19">
        <f t="shared" si="2"/>
        <v>-15967876.73</v>
      </c>
    </row>
    <row r="37" spans="1:19" x14ac:dyDescent="0.2">
      <c r="A37" s="8">
        <f t="shared" si="0"/>
        <v>9</v>
      </c>
      <c r="B37" s="17" t="s">
        <v>16</v>
      </c>
      <c r="D37" s="18">
        <f t="shared" ref="D37:J37" si="3">-D50</f>
        <v>89270.394708333348</v>
      </c>
      <c r="E37" s="18">
        <f t="shared" si="3"/>
        <v>89270.394708333348</v>
      </c>
      <c r="F37" s="18">
        <f t="shared" si="3"/>
        <v>89270.394708333348</v>
      </c>
      <c r="G37" s="18">
        <f t="shared" si="3"/>
        <v>89270.394708333348</v>
      </c>
      <c r="H37" s="18">
        <f t="shared" si="3"/>
        <v>89270.394708333348</v>
      </c>
      <c r="I37" s="18">
        <f t="shared" si="3"/>
        <v>89270.394708333348</v>
      </c>
      <c r="J37" s="18">
        <f t="shared" si="3"/>
        <v>89270.394708333348</v>
      </c>
      <c r="K37" s="18">
        <f t="shared" ref="K37" si="4">-K50</f>
        <v>89270.394708333348</v>
      </c>
      <c r="L37" s="18">
        <f>-L50</f>
        <v>89270.394708333348</v>
      </c>
      <c r="M37" s="18">
        <f t="shared" ref="M37:Q37" si="5">-M50</f>
        <v>89270.394708333348</v>
      </c>
      <c r="N37" s="18">
        <f t="shared" si="5"/>
        <v>89270.394708333348</v>
      </c>
      <c r="O37" s="18">
        <f t="shared" si="5"/>
        <v>89270.394708333348</v>
      </c>
      <c r="Q37" s="18">
        <f t="shared" si="5"/>
        <v>1071244.7365000001</v>
      </c>
    </row>
    <row r="38" spans="1:19" x14ac:dyDescent="0.2">
      <c r="A38" s="8">
        <f t="shared" si="0"/>
        <v>10</v>
      </c>
      <c r="B38" s="17" t="s">
        <v>18</v>
      </c>
      <c r="D38" s="19">
        <f t="shared" ref="D38:K38" si="6">SUM(D36:D37)</f>
        <v>-1241385.9994583335</v>
      </c>
      <c r="E38" s="19">
        <f t="shared" si="6"/>
        <v>-1241385.9994583335</v>
      </c>
      <c r="F38" s="19">
        <f t="shared" si="6"/>
        <v>-1241385.9994583335</v>
      </c>
      <c r="G38" s="19">
        <f t="shared" si="6"/>
        <v>-1241385.9994583335</v>
      </c>
      <c r="H38" s="19">
        <f t="shared" si="6"/>
        <v>-1241385.9994583335</v>
      </c>
      <c r="I38" s="19">
        <f t="shared" si="6"/>
        <v>-1241385.9994583335</v>
      </c>
      <c r="J38" s="19">
        <f t="shared" si="6"/>
        <v>-1241385.9994583335</v>
      </c>
      <c r="K38" s="19">
        <f t="shared" si="6"/>
        <v>-1241385.9994583335</v>
      </c>
      <c r="L38" s="19">
        <f>SUM(L36:L37)</f>
        <v>-1241385.9994583335</v>
      </c>
      <c r="M38" s="19">
        <f>SUM(M36:M37)</f>
        <v>-1241385.9994583335</v>
      </c>
      <c r="N38" s="19">
        <f t="shared" ref="N38:Q38" si="7">SUM(N36:N37)</f>
        <v>-1241385.9994583335</v>
      </c>
      <c r="O38" s="19">
        <f t="shared" si="7"/>
        <v>-1241385.9994583335</v>
      </c>
      <c r="Q38" s="19">
        <f t="shared" si="7"/>
        <v>-14896631.9935</v>
      </c>
    </row>
    <row r="39" spans="1:19" x14ac:dyDescent="0.2">
      <c r="A39" s="8">
        <f t="shared" si="0"/>
        <v>11</v>
      </c>
      <c r="B39" s="17" t="s">
        <v>21</v>
      </c>
      <c r="D39" s="20">
        <v>0.21</v>
      </c>
      <c r="E39" s="20">
        <v>0.21</v>
      </c>
      <c r="F39" s="20">
        <v>0.21</v>
      </c>
      <c r="G39" s="20">
        <v>0.21</v>
      </c>
      <c r="H39" s="20">
        <v>0.21</v>
      </c>
      <c r="I39" s="20">
        <v>0.21</v>
      </c>
      <c r="J39" s="20">
        <v>0.21</v>
      </c>
      <c r="K39" s="20">
        <v>0.21</v>
      </c>
      <c r="L39" s="20">
        <v>0.21</v>
      </c>
      <c r="M39" s="20">
        <v>0.21</v>
      </c>
      <c r="N39" s="20">
        <v>0.21</v>
      </c>
      <c r="O39" s="20">
        <v>0.21</v>
      </c>
      <c r="Q39" s="20">
        <v>0.21</v>
      </c>
    </row>
    <row r="40" spans="1:19" ht="13.5" thickBot="1" x14ac:dyDescent="0.25">
      <c r="A40" s="8">
        <f t="shared" si="0"/>
        <v>12</v>
      </c>
      <c r="B40" s="9" t="s">
        <v>1</v>
      </c>
      <c r="D40" s="21">
        <f t="shared" ref="D40:J40" si="8">D38*21%</f>
        <v>-260691.05988625003</v>
      </c>
      <c r="E40" s="21">
        <f t="shared" si="8"/>
        <v>-260691.05988625003</v>
      </c>
      <c r="F40" s="21">
        <f t="shared" si="8"/>
        <v>-260691.05988625003</v>
      </c>
      <c r="G40" s="21">
        <f t="shared" si="8"/>
        <v>-260691.05988625003</v>
      </c>
      <c r="H40" s="21">
        <f t="shared" si="8"/>
        <v>-260691.05988625003</v>
      </c>
      <c r="I40" s="21">
        <f t="shared" si="8"/>
        <v>-260691.05988625003</v>
      </c>
      <c r="J40" s="21">
        <f t="shared" si="8"/>
        <v>-260691.05988625003</v>
      </c>
      <c r="K40" s="21">
        <f t="shared" ref="K40" si="9">K38*21%</f>
        <v>-260691.05988625003</v>
      </c>
      <c r="L40" s="21">
        <f>L38*21%</f>
        <v>-260691.05988625003</v>
      </c>
      <c r="M40" s="21">
        <f t="shared" ref="M40:Q40" si="10">M38*21%</f>
        <v>-260691.05988625003</v>
      </c>
      <c r="N40" s="21">
        <f t="shared" si="10"/>
        <v>-260691.05988625003</v>
      </c>
      <c r="O40" s="21">
        <f t="shared" si="10"/>
        <v>-260691.05988625003</v>
      </c>
      <c r="P40" s="16"/>
      <c r="Q40" s="21">
        <f t="shared" si="10"/>
        <v>-3128292.7186349998</v>
      </c>
    </row>
    <row r="41" spans="1:19" ht="13.5" thickTop="1" x14ac:dyDescent="0.2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9" x14ac:dyDescent="0.2">
      <c r="A42" s="8">
        <f>A40+1</f>
        <v>13</v>
      </c>
      <c r="B42" s="9" t="s">
        <v>17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9" x14ac:dyDescent="0.2">
      <c r="A43" s="8">
        <f t="shared" ref="A43:A50" si="11">A42+1</f>
        <v>14</v>
      </c>
      <c r="B43" s="17" t="s">
        <v>10</v>
      </c>
      <c r="D43" s="26">
        <f>$Q43/12</f>
        <v>1634110.2833333332</v>
      </c>
      <c r="E43" s="26">
        <f>$Q43/12</f>
        <v>1634110.2833333332</v>
      </c>
      <c r="F43" s="26">
        <f>$Q43/12</f>
        <v>1634110.2833333332</v>
      </c>
      <c r="G43" s="26">
        <f>$Q43/12</f>
        <v>1634110.2833333332</v>
      </c>
      <c r="H43" s="26">
        <f>$Q43/12</f>
        <v>1634110.2833333332</v>
      </c>
      <c r="I43" s="26">
        <f>$Q43/12</f>
        <v>1634110.2833333332</v>
      </c>
      <c r="J43" s="26">
        <f>$Q43/12</f>
        <v>1634110.2833333332</v>
      </c>
      <c r="K43" s="26">
        <f>$Q43/12</f>
        <v>1634110.2833333332</v>
      </c>
      <c r="L43" s="26">
        <f>$Q43/12</f>
        <v>1634110.2833333332</v>
      </c>
      <c r="M43" s="26">
        <f>$Q43/12</f>
        <v>1634110.2833333332</v>
      </c>
      <c r="N43" s="26">
        <f>$Q43/12</f>
        <v>1634110.2833333332</v>
      </c>
      <c r="O43" s="26">
        <f>$Q43/12</f>
        <v>1634110.2833333332</v>
      </c>
      <c r="Q43" s="16">
        <f>Q32</f>
        <v>19609323.399999999</v>
      </c>
    </row>
    <row r="44" spans="1:19" x14ac:dyDescent="0.2">
      <c r="A44" s="8">
        <f t="shared" si="11"/>
        <v>15</v>
      </c>
      <c r="B44" s="17" t="s">
        <v>11</v>
      </c>
      <c r="D44" s="26">
        <f>$Q44/12</f>
        <v>-1109840.4166666667</v>
      </c>
      <c r="E44" s="26">
        <f>$Q44/12</f>
        <v>-1109840.4166666667</v>
      </c>
      <c r="F44" s="26">
        <f>$Q44/12</f>
        <v>-1109840.4166666667</v>
      </c>
      <c r="G44" s="26">
        <f>$Q44/12</f>
        <v>-1109840.4166666667</v>
      </c>
      <c r="H44" s="26">
        <f>$Q44/12</f>
        <v>-1109840.4166666667</v>
      </c>
      <c r="I44" s="26">
        <f>$Q44/12</f>
        <v>-1109840.4166666667</v>
      </c>
      <c r="J44" s="26">
        <f>$Q44/12</f>
        <v>-1109840.4166666667</v>
      </c>
      <c r="K44" s="26">
        <f>$Q44/12</f>
        <v>-1109840.4166666667</v>
      </c>
      <c r="L44" s="26">
        <f>$Q44/12</f>
        <v>-1109840.4166666667</v>
      </c>
      <c r="M44" s="26">
        <f>$Q44/12</f>
        <v>-1109840.4166666667</v>
      </c>
      <c r="N44" s="26">
        <f>$Q44/12</f>
        <v>-1109840.4166666667</v>
      </c>
      <c r="O44" s="26">
        <f>$Q44/12</f>
        <v>-1109840.4166666667</v>
      </c>
      <c r="Q44" s="16">
        <f>Q33</f>
        <v>-13318085</v>
      </c>
    </row>
    <row r="45" spans="1:19" x14ac:dyDescent="0.2">
      <c r="A45" s="8">
        <f t="shared" si="11"/>
        <v>16</v>
      </c>
      <c r="B45" s="17" t="s">
        <v>12</v>
      </c>
      <c r="D45" s="26">
        <f>$Q45/12</f>
        <v>-166636.75</v>
      </c>
      <c r="E45" s="26">
        <f>$Q45/12</f>
        <v>-166636.75</v>
      </c>
      <c r="F45" s="26">
        <f>$Q45/12</f>
        <v>-166636.75</v>
      </c>
      <c r="G45" s="26">
        <f>$Q45/12</f>
        <v>-166636.75</v>
      </c>
      <c r="H45" s="26">
        <f>$Q45/12</f>
        <v>-166636.75</v>
      </c>
      <c r="I45" s="26">
        <f>$Q45/12</f>
        <v>-166636.75</v>
      </c>
      <c r="J45" s="26">
        <f>$Q45/12</f>
        <v>-166636.75</v>
      </c>
      <c r="K45" s="26">
        <f>$Q45/12</f>
        <v>-166636.75</v>
      </c>
      <c r="L45" s="26">
        <f>$Q45/12</f>
        <v>-166636.75</v>
      </c>
      <c r="M45" s="26">
        <f>$Q45/12</f>
        <v>-166636.75</v>
      </c>
      <c r="N45" s="26">
        <f>$Q45/12</f>
        <v>-166636.75</v>
      </c>
      <c r="O45" s="26">
        <f>$Q45/12</f>
        <v>-166636.75</v>
      </c>
      <c r="Q45" s="16">
        <f>Q34</f>
        <v>-1999641</v>
      </c>
    </row>
    <row r="46" spans="1:19" x14ac:dyDescent="0.2">
      <c r="A46" s="8">
        <f t="shared" si="11"/>
        <v>17</v>
      </c>
      <c r="B46" s="17" t="s">
        <v>13</v>
      </c>
      <c r="D46" s="26">
        <f>$Q46/12</f>
        <v>-1688289.5108333332</v>
      </c>
      <c r="E46" s="26">
        <f>$Q46/12</f>
        <v>-1688289.5108333332</v>
      </c>
      <c r="F46" s="26">
        <f>$Q46/12</f>
        <v>-1688289.5108333332</v>
      </c>
      <c r="G46" s="26">
        <f>$Q46/12</f>
        <v>-1688289.5108333332</v>
      </c>
      <c r="H46" s="26">
        <f>$Q46/12</f>
        <v>-1688289.5108333332</v>
      </c>
      <c r="I46" s="26">
        <f>$Q46/12</f>
        <v>-1688289.5108333332</v>
      </c>
      <c r="J46" s="26">
        <f>$Q46/12</f>
        <v>-1688289.5108333332</v>
      </c>
      <c r="K46" s="26">
        <f>$Q46/12</f>
        <v>-1688289.5108333332</v>
      </c>
      <c r="L46" s="26">
        <f>$Q46/12</f>
        <v>-1688289.5108333332</v>
      </c>
      <c r="M46" s="26">
        <f>$Q46/12</f>
        <v>-1688289.5108333332</v>
      </c>
      <c r="N46" s="26">
        <f>$Q46/12</f>
        <v>-1688289.5108333332</v>
      </c>
      <c r="O46" s="26">
        <f>$Q46/12</f>
        <v>-1688289.5108333332</v>
      </c>
      <c r="Q46" s="16">
        <f>Q35</f>
        <v>-20259474.129999999</v>
      </c>
    </row>
    <row r="47" spans="1:19" x14ac:dyDescent="0.2">
      <c r="A47" s="8">
        <f t="shared" si="11"/>
        <v>18</v>
      </c>
      <c r="B47" s="17" t="s">
        <v>14</v>
      </c>
      <c r="D47" s="26">
        <f>$Q47/12</f>
        <v>-454751.5</v>
      </c>
      <c r="E47" s="26">
        <f>$Q47/12</f>
        <v>-454751.5</v>
      </c>
      <c r="F47" s="26">
        <f>$Q47/12</f>
        <v>-454751.5</v>
      </c>
      <c r="G47" s="26">
        <f>$Q47/12</f>
        <v>-454751.5</v>
      </c>
      <c r="H47" s="26">
        <f>$Q47/12</f>
        <v>-454751.5</v>
      </c>
      <c r="I47" s="26">
        <f>$Q47/12</f>
        <v>-454751.5</v>
      </c>
      <c r="J47" s="26">
        <f>$Q47/12</f>
        <v>-454751.5</v>
      </c>
      <c r="K47" s="26">
        <f>$Q47/12</f>
        <v>-454751.5</v>
      </c>
      <c r="L47" s="26">
        <f>$Q47/12</f>
        <v>-454751.5</v>
      </c>
      <c r="M47" s="26">
        <f>$Q47/12</f>
        <v>-454751.5</v>
      </c>
      <c r="N47" s="26">
        <f>$Q47/12</f>
        <v>-454751.5</v>
      </c>
      <c r="O47" s="26">
        <f>$Q47/12</f>
        <v>-454751.5</v>
      </c>
      <c r="Q47" s="16">
        <v>-5457018</v>
      </c>
    </row>
    <row r="48" spans="1:19" x14ac:dyDescent="0.2">
      <c r="A48" s="8">
        <f t="shared" si="11"/>
        <v>19</v>
      </c>
      <c r="B48" s="17" t="s">
        <v>18</v>
      </c>
      <c r="D48" s="19">
        <f t="shared" ref="D48:K48" si="12">SUM(D43:D47)</f>
        <v>-1785407.8941666668</v>
      </c>
      <c r="E48" s="19">
        <f t="shared" si="12"/>
        <v>-1785407.8941666668</v>
      </c>
      <c r="F48" s="19">
        <f t="shared" si="12"/>
        <v>-1785407.8941666668</v>
      </c>
      <c r="G48" s="19">
        <f t="shared" si="12"/>
        <v>-1785407.8941666668</v>
      </c>
      <c r="H48" s="19">
        <f t="shared" si="12"/>
        <v>-1785407.8941666668</v>
      </c>
      <c r="I48" s="19">
        <f t="shared" si="12"/>
        <v>-1785407.8941666668</v>
      </c>
      <c r="J48" s="19">
        <f t="shared" si="12"/>
        <v>-1785407.8941666668</v>
      </c>
      <c r="K48" s="19">
        <f t="shared" si="12"/>
        <v>-1785407.8941666668</v>
      </c>
      <c r="L48" s="19">
        <f>SUM(L43:L47)</f>
        <v>-1785407.8941666668</v>
      </c>
      <c r="M48" s="19">
        <f t="shared" ref="M48:O48" si="13">SUM(M43:M47)</f>
        <v>-1785407.8941666668</v>
      </c>
      <c r="N48" s="19">
        <f t="shared" si="13"/>
        <v>-1785407.8941666668</v>
      </c>
      <c r="O48" s="19">
        <f t="shared" si="13"/>
        <v>-1785407.8941666668</v>
      </c>
      <c r="Q48" s="19">
        <f t="shared" ref="Q48" si="14">SUM(Q43:Q47)</f>
        <v>-21424894.73</v>
      </c>
    </row>
    <row r="49" spans="1:17" x14ac:dyDescent="0.2">
      <c r="A49" s="8">
        <f t="shared" si="11"/>
        <v>20</v>
      </c>
      <c r="B49" s="17" t="s">
        <v>22</v>
      </c>
      <c r="D49" s="20">
        <v>0.05</v>
      </c>
      <c r="E49" s="20">
        <v>0.05</v>
      </c>
      <c r="F49" s="20">
        <v>0.05</v>
      </c>
      <c r="G49" s="20">
        <v>0.05</v>
      </c>
      <c r="H49" s="20">
        <v>0.05</v>
      </c>
      <c r="I49" s="20">
        <v>0.05</v>
      </c>
      <c r="J49" s="20">
        <v>0.05</v>
      </c>
      <c r="K49" s="20">
        <v>0.05</v>
      </c>
      <c r="L49" s="20">
        <v>0.05</v>
      </c>
      <c r="M49" s="20">
        <v>0.05</v>
      </c>
      <c r="N49" s="20">
        <v>0.05</v>
      </c>
      <c r="O49" s="20">
        <v>0.05</v>
      </c>
      <c r="Q49" s="20">
        <v>0.05</v>
      </c>
    </row>
    <row r="50" spans="1:17" ht="13.5" thickBot="1" x14ac:dyDescent="0.25">
      <c r="A50" s="8">
        <f t="shared" si="11"/>
        <v>21</v>
      </c>
      <c r="B50" s="9" t="s">
        <v>2</v>
      </c>
      <c r="D50" s="21">
        <f t="shared" ref="D50:J50" si="15">D48*5%</f>
        <v>-89270.394708333348</v>
      </c>
      <c r="E50" s="21">
        <f t="shared" si="15"/>
        <v>-89270.394708333348</v>
      </c>
      <c r="F50" s="21">
        <f t="shared" si="15"/>
        <v>-89270.394708333348</v>
      </c>
      <c r="G50" s="21">
        <f t="shared" si="15"/>
        <v>-89270.394708333348</v>
      </c>
      <c r="H50" s="21">
        <f t="shared" si="15"/>
        <v>-89270.394708333348</v>
      </c>
      <c r="I50" s="21">
        <f t="shared" si="15"/>
        <v>-89270.394708333348</v>
      </c>
      <c r="J50" s="21">
        <f t="shared" si="15"/>
        <v>-89270.394708333348</v>
      </c>
      <c r="K50" s="21">
        <f t="shared" ref="K50" si="16">K48*5%</f>
        <v>-89270.394708333348</v>
      </c>
      <c r="L50" s="21">
        <f>L48*5%</f>
        <v>-89270.394708333348</v>
      </c>
      <c r="M50" s="21">
        <f t="shared" ref="M50:Q50" si="17">M48*5%</f>
        <v>-89270.394708333348</v>
      </c>
      <c r="N50" s="21">
        <f t="shared" si="17"/>
        <v>-89270.394708333348</v>
      </c>
      <c r="O50" s="21">
        <f t="shared" si="17"/>
        <v>-89270.394708333348</v>
      </c>
      <c r="P50" s="16"/>
      <c r="Q50" s="21">
        <f t="shared" si="17"/>
        <v>-1071244.7365000001</v>
      </c>
    </row>
    <row r="51" spans="1:17" ht="13.5" thickTop="1" x14ac:dyDescent="0.2">
      <c r="D51" s="16"/>
      <c r="E51" s="16"/>
      <c r="F51" s="16"/>
      <c r="G51" s="16"/>
      <c r="H51" s="16"/>
      <c r="I51" s="16"/>
      <c r="J51" s="16"/>
      <c r="L51" s="16"/>
      <c r="M51" s="16"/>
      <c r="N51" s="16"/>
      <c r="O51" s="16"/>
      <c r="P51" s="16"/>
      <c r="Q51" s="16"/>
    </row>
    <row r="52" spans="1:17" x14ac:dyDescent="0.2">
      <c r="D52" s="22"/>
      <c r="E52" s="22"/>
      <c r="F52" s="22"/>
      <c r="G52" s="22"/>
      <c r="H52" s="22"/>
      <c r="I52" s="22"/>
      <c r="J52" s="22"/>
      <c r="L52" s="22"/>
      <c r="M52" s="22"/>
      <c r="N52" s="22"/>
      <c r="O52" s="22"/>
      <c r="Q52" s="22"/>
    </row>
    <row r="53" spans="1:17" x14ac:dyDescent="0.2">
      <c r="Q53" s="18"/>
    </row>
    <row r="54" spans="1:17" x14ac:dyDescent="0.2">
      <c r="Q54" s="26"/>
    </row>
  </sheetData>
  <pageMargins left="0.25" right="0.25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1-215 Attachment B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Harding \ Jennifer</cp:lastModifiedBy>
  <cp:lastPrinted>2021-07-21T16:26:07Z</cp:lastPrinted>
  <dcterms:created xsi:type="dcterms:W3CDTF">2021-07-21T14:24:35Z</dcterms:created>
  <dcterms:modified xsi:type="dcterms:W3CDTF">2021-07-21T16:28:45Z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