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8E9E1E1C-0C14-47B4-8232-E007804C65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G 1-119 Attachment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E53" i="1"/>
  <c r="I51" i="1"/>
  <c r="E51" i="1"/>
  <c r="E49" i="1"/>
  <c r="E45" i="1"/>
  <c r="H45" i="1"/>
  <c r="G45" i="1"/>
  <c r="H44" i="1"/>
  <c r="E44" i="1"/>
  <c r="G44" i="1"/>
  <c r="H43" i="1"/>
  <c r="G43" i="1"/>
  <c r="I43" i="1" s="1"/>
  <c r="E43" i="1"/>
  <c r="H42" i="1"/>
  <c r="G42" i="1"/>
  <c r="E42" i="1"/>
  <c r="I41" i="1"/>
  <c r="H41" i="1"/>
  <c r="E41" i="1"/>
  <c r="E40" i="1"/>
  <c r="H40" i="1"/>
  <c r="G40" i="1"/>
  <c r="H39" i="1"/>
  <c r="E39" i="1"/>
  <c r="G39" i="1"/>
  <c r="H38" i="1"/>
  <c r="G38" i="1"/>
  <c r="E38" i="1"/>
  <c r="H37" i="1"/>
  <c r="I37" i="1" s="1"/>
  <c r="G37" i="1"/>
  <c r="E37" i="1"/>
  <c r="G36" i="1"/>
  <c r="H36" i="1"/>
  <c r="I36" i="1" s="1"/>
  <c r="H35" i="1"/>
  <c r="E35" i="1"/>
  <c r="H34" i="1"/>
  <c r="G34" i="1"/>
  <c r="E33" i="1"/>
  <c r="G33" i="1"/>
  <c r="I33" i="1" s="1"/>
  <c r="H32" i="1"/>
  <c r="E32" i="1"/>
  <c r="G32" i="1"/>
  <c r="G28" i="1"/>
  <c r="I28" i="1" s="1"/>
  <c r="E28" i="1"/>
  <c r="H27" i="1"/>
  <c r="E27" i="1"/>
  <c r="H26" i="1"/>
  <c r="G26" i="1"/>
  <c r="H25" i="1"/>
  <c r="I25" i="1" s="1"/>
  <c r="G25" i="1"/>
  <c r="E24" i="1"/>
  <c r="H24" i="1"/>
  <c r="G24" i="1"/>
  <c r="H23" i="1"/>
  <c r="E23" i="1"/>
  <c r="G23" i="1"/>
  <c r="H22" i="1"/>
  <c r="G22" i="1"/>
  <c r="E22" i="1"/>
  <c r="H21" i="1"/>
  <c r="I21" i="1" s="1"/>
  <c r="G21" i="1"/>
  <c r="E21" i="1"/>
  <c r="G20" i="1"/>
  <c r="H20" i="1"/>
  <c r="I20" i="1" s="1"/>
  <c r="H19" i="1"/>
  <c r="I19" i="1" s="1"/>
  <c r="G19" i="1"/>
  <c r="H18" i="1"/>
  <c r="G18" i="1"/>
  <c r="D29" i="1"/>
  <c r="C29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H14" i="1"/>
  <c r="G14" i="1"/>
  <c r="I39" i="1" l="1"/>
  <c r="I42" i="1"/>
  <c r="I45" i="1"/>
  <c r="I38" i="1"/>
  <c r="I22" i="1"/>
  <c r="I14" i="1"/>
  <c r="I24" i="1"/>
  <c r="A29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6" i="1" s="1"/>
  <c r="A58" i="1" s="1"/>
  <c r="A64" i="1" s="1"/>
  <c r="A65" i="1" s="1"/>
  <c r="A67" i="1" s="1"/>
  <c r="A68" i="1" s="1"/>
  <c r="I34" i="1"/>
  <c r="I35" i="1"/>
  <c r="H46" i="1"/>
  <c r="I40" i="1"/>
  <c r="I44" i="1"/>
  <c r="I18" i="1"/>
  <c r="I26" i="1"/>
  <c r="I23" i="1"/>
  <c r="E20" i="1"/>
  <c r="I32" i="1"/>
  <c r="E36" i="1"/>
  <c r="E19" i="1"/>
  <c r="E18" i="1"/>
  <c r="E26" i="1"/>
  <c r="G27" i="1"/>
  <c r="I27" i="1" s="1"/>
  <c r="E34" i="1"/>
  <c r="E46" i="1" s="1"/>
  <c r="G35" i="1"/>
  <c r="G46" i="1" s="1"/>
  <c r="D46" i="1"/>
  <c r="C46" i="1"/>
  <c r="E14" i="1"/>
  <c r="E17" i="1"/>
  <c r="E25" i="1"/>
  <c r="G17" i="1"/>
  <c r="G29" i="1" s="1"/>
  <c r="H17" i="1"/>
  <c r="I46" i="1" l="1"/>
  <c r="G56" i="1"/>
  <c r="G48" i="1"/>
  <c r="G50" i="1" s="1"/>
  <c r="G52" i="1" s="1"/>
  <c r="G54" i="1" s="1"/>
  <c r="G58" i="1" s="1"/>
  <c r="I17" i="1"/>
  <c r="I29" i="1" s="1"/>
  <c r="H29" i="1"/>
  <c r="H48" i="1" s="1"/>
  <c r="D48" i="1"/>
  <c r="D56" i="1"/>
  <c r="E29" i="1"/>
  <c r="C56" i="1"/>
  <c r="C48" i="1"/>
  <c r="C50" i="1" s="1"/>
  <c r="C52" i="1" s="1"/>
  <c r="C54" i="1" s="1"/>
  <c r="H56" i="1"/>
  <c r="I56" i="1" s="1"/>
  <c r="I68" i="1" s="1"/>
  <c r="I67" i="1" s="1"/>
  <c r="E56" i="1" l="1"/>
  <c r="E68" i="1" s="1"/>
  <c r="E67" i="1" s="1"/>
  <c r="H50" i="1"/>
  <c r="H52" i="1" s="1"/>
  <c r="I48" i="1"/>
  <c r="I50" i="1" s="1"/>
  <c r="D50" i="1"/>
  <c r="D52" i="1" s="1"/>
  <c r="D54" i="1" s="1"/>
  <c r="E48" i="1"/>
  <c r="E50" i="1" s="1"/>
  <c r="E52" i="1" s="1"/>
  <c r="C58" i="1"/>
  <c r="D58" i="1" l="1"/>
  <c r="E54" i="1"/>
  <c r="H54" i="1"/>
  <c r="I52" i="1"/>
  <c r="I54" i="1" l="1"/>
  <c r="H58" i="1"/>
  <c r="E64" i="1"/>
  <c r="E65" i="1" s="1"/>
  <c r="E58" i="1"/>
  <c r="I64" i="1" l="1"/>
  <c r="I65" i="1" s="1"/>
  <c r="I58" i="1"/>
</calcChain>
</file>

<file path=xl/sharedStrings.xml><?xml version="1.0" encoding="utf-8"?>
<sst xmlns="http://schemas.openxmlformats.org/spreadsheetml/2006/main" count="72" uniqueCount="68">
  <si>
    <t>KY PSC Case No. 2021-00183</t>
  </si>
  <si>
    <t>AG 1-119</t>
  </si>
  <si>
    <t>Attachment A</t>
  </si>
  <si>
    <t>Page 1 of 1</t>
  </si>
  <si>
    <t>COLUMBIA GAS OF KENTUCKY, INC.</t>
  </si>
  <si>
    <t>CASE NO. 2021 - 00183</t>
  </si>
  <si>
    <t>2019 Federal &amp; State Return to Provision</t>
  </si>
  <si>
    <t>Line</t>
  </si>
  <si>
    <t xml:space="preserve">Federal </t>
  </si>
  <si>
    <t>State</t>
  </si>
  <si>
    <t>No.</t>
  </si>
  <si>
    <t>Description</t>
  </si>
  <si>
    <t>2019 Provision</t>
  </si>
  <si>
    <t>2019 Return</t>
  </si>
  <si>
    <t>RTP True-up</t>
  </si>
  <si>
    <t>(1)</t>
  </si>
  <si>
    <t>(2)</t>
  </si>
  <si>
    <t>(3)</t>
  </si>
  <si>
    <t>(4)</t>
  </si>
  <si>
    <t>(5)</t>
  </si>
  <si>
    <t>(6)</t>
  </si>
  <si>
    <t>(7)</t>
  </si>
  <si>
    <t>Pretax Book Income (Loss)</t>
  </si>
  <si>
    <t>Permanent Differences</t>
  </si>
  <si>
    <t xml:space="preserve">  AFUDC Equity</t>
  </si>
  <si>
    <t xml:space="preserve">  Business Meals &amp; Entertainment</t>
  </si>
  <si>
    <t xml:space="preserve">  Business PT Meals &amp; Entertainment</t>
  </si>
  <si>
    <t xml:space="preserve">  Employee Stock Purchase Plan</t>
  </si>
  <si>
    <t xml:space="preserve">  Fines &amp; Penalties</t>
  </si>
  <si>
    <t xml:space="preserve">  Lobbying Expenses</t>
  </si>
  <si>
    <t xml:space="preserve">  NCS Allocation - ESPP</t>
  </si>
  <si>
    <t xml:space="preserve">  NCS Allocation - M &amp; E</t>
  </si>
  <si>
    <t xml:space="preserve">  NCS Allocation - Parking</t>
  </si>
  <si>
    <t xml:space="preserve">  NCS Allocation - Perm Lobbying</t>
  </si>
  <si>
    <t xml:space="preserve">  NCS Allocation - Perm Taxes</t>
  </si>
  <si>
    <t xml:space="preserve">  WOTC Add-back - TR</t>
  </si>
  <si>
    <t>Subtotal</t>
  </si>
  <si>
    <t>Temporary Differences</t>
  </si>
  <si>
    <t>OPEB</t>
  </si>
  <si>
    <t xml:space="preserve">  Charitable Contributions</t>
  </si>
  <si>
    <t xml:space="preserve"> / 1</t>
  </si>
  <si>
    <t xml:space="preserve">  Inventory Capitalization</t>
  </si>
  <si>
    <t xml:space="preserve">  LIFO Storage Adjustment</t>
  </si>
  <si>
    <t>Other Employee Benefits</t>
  </si>
  <si>
    <t>Other State and Local Taxes</t>
  </si>
  <si>
    <t>OtherAccruedLiabilities</t>
  </si>
  <si>
    <t>Pensions</t>
  </si>
  <si>
    <t>Power Tax Property</t>
  </si>
  <si>
    <t xml:space="preserve">Power Tax Property - State Decoupling </t>
  </si>
  <si>
    <t>Property Plant Equipment</t>
  </si>
  <si>
    <t>Regulatory Assets</t>
  </si>
  <si>
    <t>Regulatory Liability</t>
  </si>
  <si>
    <t xml:space="preserve">  Bad Debts</t>
  </si>
  <si>
    <t>Taxable  Income Before State Tax Deduction</t>
  </si>
  <si>
    <t>State Tax Deduction</t>
  </si>
  <si>
    <t>Taxable  Income</t>
  </si>
  <si>
    <t>NOL</t>
  </si>
  <si>
    <t>Taxable Income After NOL</t>
  </si>
  <si>
    <t>Income Tax Rate</t>
  </si>
  <si>
    <t>Current Tax Expense</t>
  </si>
  <si>
    <t>Deferred  Tax Expense</t>
  </si>
  <si>
    <t>Total Tax</t>
  </si>
  <si>
    <t xml:space="preserve"> / 1 The consolidated group was limited and could not deduct the charitable contribution, so the deduction was deferred on separate company basis</t>
  </si>
  <si>
    <t>Federal Tax Entries</t>
  </si>
  <si>
    <t>DR 409  Income Tax Expense</t>
  </si>
  <si>
    <t>CR 236 Income Tax Payable</t>
  </si>
  <si>
    <t>DR 190/282 Deferred Income Tax Asset / Liability</t>
  </si>
  <si>
    <t>CR 410/411  Deferred 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</si>
</sst>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4" fillId="0" borderId="0" xfId="0" applyFont="1"/>
    <xf numFmtId="49" fontId="2" fillId="0" borderId="0" xfId="0" applyNumberFormat="1" applyFont="1"/>
    <xf numFmtId="164" fontId="2" fillId="0" borderId="1" xfId="1" applyNumberFormat="1" applyFont="1" applyBorder="1"/>
    <xf numFmtId="49" fontId="4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0" fontId="2" fillId="0" borderId="0" xfId="2" applyNumberFormat="1" applyFont="1"/>
    <xf numFmtId="164" fontId="4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workbookViewId="0">
      <selection activeCell="G31" sqref="G31"/>
    </sheetView>
  </sheetViews>
  <sheetFormatPr defaultRowHeight="12.75" x14ac:dyDescent="0.2"/>
  <cols>
    <col min="1" max="1" width="9.140625" style="1"/>
    <col min="2" max="2" width="41.85546875" style="2" customWidth="1"/>
    <col min="3" max="5" width="14.7109375" style="3" customWidth="1"/>
    <col min="6" max="6" width="8.140625" style="2" customWidth="1"/>
    <col min="7" max="9" width="14.7109375" style="3" customWidth="1"/>
    <col min="10" max="16384" width="9.140625" style="2"/>
  </cols>
  <sheetData>
    <row r="1" spans="1:9" x14ac:dyDescent="0.2">
      <c r="I1" s="4" t="s">
        <v>0</v>
      </c>
    </row>
    <row r="2" spans="1:9" x14ac:dyDescent="0.2">
      <c r="I2" s="4" t="s">
        <v>1</v>
      </c>
    </row>
    <row r="3" spans="1:9" x14ac:dyDescent="0.2">
      <c r="I3" s="5" t="s">
        <v>2</v>
      </c>
    </row>
    <row r="4" spans="1:9" x14ac:dyDescent="0.2">
      <c r="I4" s="5" t="s">
        <v>3</v>
      </c>
    </row>
    <row r="5" spans="1:9" x14ac:dyDescent="0.2">
      <c r="I5" s="5"/>
    </row>
    <row r="6" spans="1:9" x14ac:dyDescent="0.2">
      <c r="D6" s="6" t="s">
        <v>4</v>
      </c>
      <c r="I6" s="5"/>
    </row>
    <row r="7" spans="1:9" x14ac:dyDescent="0.2">
      <c r="D7" s="6" t="s">
        <v>5</v>
      </c>
      <c r="I7" s="5"/>
    </row>
    <row r="8" spans="1:9" x14ac:dyDescent="0.2">
      <c r="D8" s="6" t="s">
        <v>6</v>
      </c>
      <c r="I8" s="5"/>
    </row>
    <row r="10" spans="1:9" s="6" customFormat="1" x14ac:dyDescent="0.2">
      <c r="A10" s="7" t="s">
        <v>7</v>
      </c>
      <c r="B10" s="7"/>
      <c r="C10" s="19" t="s">
        <v>8</v>
      </c>
      <c r="D10" s="19"/>
      <c r="E10" s="19"/>
      <c r="F10" s="7"/>
      <c r="G10" s="19" t="s">
        <v>9</v>
      </c>
      <c r="H10" s="19"/>
      <c r="I10" s="19"/>
    </row>
    <row r="11" spans="1:9" s="6" customFormat="1" ht="13.5" thickBot="1" x14ac:dyDescent="0.25">
      <c r="A11" s="8" t="s">
        <v>10</v>
      </c>
      <c r="B11" s="8" t="s">
        <v>11</v>
      </c>
      <c r="C11" s="9" t="s">
        <v>12</v>
      </c>
      <c r="D11" s="9" t="s">
        <v>13</v>
      </c>
      <c r="E11" s="9" t="s">
        <v>14</v>
      </c>
      <c r="F11" s="8"/>
      <c r="G11" s="9" t="s">
        <v>12</v>
      </c>
      <c r="H11" s="9" t="s">
        <v>13</v>
      </c>
      <c r="I11" s="9" t="s">
        <v>14</v>
      </c>
    </row>
    <row r="12" spans="1:9" s="1" customFormat="1" x14ac:dyDescent="0.2">
      <c r="B12" s="10" t="s">
        <v>15</v>
      </c>
      <c r="C12" s="11" t="s">
        <v>16</v>
      </c>
      <c r="D12" s="11" t="s">
        <v>17</v>
      </c>
      <c r="E12" s="11" t="s">
        <v>18</v>
      </c>
      <c r="G12" s="11" t="s">
        <v>19</v>
      </c>
      <c r="H12" s="11" t="s">
        <v>20</v>
      </c>
      <c r="I12" s="11" t="s">
        <v>21</v>
      </c>
    </row>
    <row r="14" spans="1:9" ht="15" customHeight="1" x14ac:dyDescent="0.2">
      <c r="A14" s="1">
        <v>1</v>
      </c>
      <c r="B14" s="12" t="s">
        <v>22</v>
      </c>
      <c r="C14" s="3">
        <v>19462573</v>
      </c>
      <c r="D14" s="3">
        <v>19462573</v>
      </c>
      <c r="E14" s="3">
        <f>D14-C14</f>
        <v>0</v>
      </c>
      <c r="G14" s="3">
        <f>C14</f>
        <v>19462573</v>
      </c>
      <c r="H14" s="3">
        <f>D14</f>
        <v>19462573</v>
      </c>
      <c r="I14" s="3">
        <f>H14-G14</f>
        <v>0</v>
      </c>
    </row>
    <row r="16" spans="1:9" x14ac:dyDescent="0.2">
      <c r="A16" s="1">
        <f>A14+1</f>
        <v>2</v>
      </c>
      <c r="B16" s="12" t="s">
        <v>23</v>
      </c>
    </row>
    <row r="17" spans="1:9" x14ac:dyDescent="0.2">
      <c r="A17" s="1">
        <f>A16+1</f>
        <v>3</v>
      </c>
      <c r="B17" s="13" t="s">
        <v>24</v>
      </c>
      <c r="C17" s="3">
        <v>0</v>
      </c>
      <c r="D17" s="3">
        <v>-179308</v>
      </c>
      <c r="E17" s="3">
        <f t="shared" ref="E17:E28" si="0">D17-C17</f>
        <v>-179308</v>
      </c>
      <c r="G17" s="3">
        <f t="shared" ref="G17:G28" si="1">C17</f>
        <v>0</v>
      </c>
      <c r="H17" s="3">
        <f t="shared" ref="H17:H27" si="2">D17</f>
        <v>-179308</v>
      </c>
      <c r="I17" s="3">
        <f t="shared" ref="I17:I28" si="3">H17-G17</f>
        <v>-179308</v>
      </c>
    </row>
    <row r="18" spans="1:9" x14ac:dyDescent="0.2">
      <c r="A18" s="1">
        <f t="shared" ref="A18:A29" si="4">A17+1</f>
        <v>4</v>
      </c>
      <c r="B18" s="13" t="s">
        <v>25</v>
      </c>
      <c r="C18" s="3">
        <v>40528</v>
      </c>
      <c r="D18" s="3">
        <v>133726</v>
      </c>
      <c r="E18" s="3">
        <f t="shared" si="0"/>
        <v>93198</v>
      </c>
      <c r="G18" s="3">
        <f t="shared" si="1"/>
        <v>40528</v>
      </c>
      <c r="H18" s="3">
        <f t="shared" si="2"/>
        <v>133726</v>
      </c>
      <c r="I18" s="3">
        <f t="shared" si="3"/>
        <v>93198</v>
      </c>
    </row>
    <row r="19" spans="1:9" x14ac:dyDescent="0.2">
      <c r="A19" s="1">
        <f t="shared" si="4"/>
        <v>5</v>
      </c>
      <c r="B19" s="13" t="s">
        <v>26</v>
      </c>
      <c r="C19" s="3">
        <v>6784</v>
      </c>
      <c r="D19" s="3">
        <v>6784</v>
      </c>
      <c r="E19" s="3">
        <f t="shared" si="0"/>
        <v>0</v>
      </c>
      <c r="G19" s="3">
        <f t="shared" si="1"/>
        <v>6784</v>
      </c>
      <c r="H19" s="3">
        <f t="shared" si="2"/>
        <v>6784</v>
      </c>
      <c r="I19" s="3">
        <f t="shared" si="3"/>
        <v>0</v>
      </c>
    </row>
    <row r="20" spans="1:9" x14ac:dyDescent="0.2">
      <c r="A20" s="1">
        <f t="shared" si="4"/>
        <v>6</v>
      </c>
      <c r="B20" s="13" t="s">
        <v>27</v>
      </c>
      <c r="C20" s="3">
        <v>4254</v>
      </c>
      <c r="D20" s="3">
        <v>4254</v>
      </c>
      <c r="E20" s="3">
        <f t="shared" si="0"/>
        <v>0</v>
      </c>
      <c r="G20" s="3">
        <f t="shared" si="1"/>
        <v>4254</v>
      </c>
      <c r="H20" s="3">
        <f t="shared" si="2"/>
        <v>4254</v>
      </c>
      <c r="I20" s="3">
        <f t="shared" si="3"/>
        <v>0</v>
      </c>
    </row>
    <row r="21" spans="1:9" x14ac:dyDescent="0.2">
      <c r="A21" s="1">
        <f t="shared" si="4"/>
        <v>7</v>
      </c>
      <c r="B21" s="13" t="s">
        <v>28</v>
      </c>
      <c r="C21" s="3">
        <v>180000</v>
      </c>
      <c r="D21" s="3">
        <v>180000</v>
      </c>
      <c r="E21" s="3">
        <f t="shared" si="0"/>
        <v>0</v>
      </c>
      <c r="G21" s="3">
        <f t="shared" si="1"/>
        <v>180000</v>
      </c>
      <c r="H21" s="3">
        <f t="shared" si="2"/>
        <v>180000</v>
      </c>
      <c r="I21" s="3">
        <f t="shared" si="3"/>
        <v>0</v>
      </c>
    </row>
    <row r="22" spans="1:9" x14ac:dyDescent="0.2">
      <c r="A22" s="1">
        <f t="shared" si="4"/>
        <v>8</v>
      </c>
      <c r="B22" s="13" t="s">
        <v>29</v>
      </c>
      <c r="C22" s="3">
        <v>3150</v>
      </c>
      <c r="D22" s="3">
        <v>35561</v>
      </c>
      <c r="E22" s="3">
        <f t="shared" si="0"/>
        <v>32411</v>
      </c>
      <c r="G22" s="3">
        <f t="shared" si="1"/>
        <v>3150</v>
      </c>
      <c r="H22" s="3">
        <f t="shared" si="2"/>
        <v>35561</v>
      </c>
      <c r="I22" s="3">
        <f t="shared" si="3"/>
        <v>32411</v>
      </c>
    </row>
    <row r="23" spans="1:9" x14ac:dyDescent="0.2">
      <c r="A23" s="1">
        <f t="shared" si="4"/>
        <v>9</v>
      </c>
      <c r="B23" s="13" t="s">
        <v>30</v>
      </c>
      <c r="C23" s="3">
        <v>0</v>
      </c>
      <c r="D23" s="3">
        <v>7202</v>
      </c>
      <c r="E23" s="3">
        <f t="shared" si="0"/>
        <v>7202</v>
      </c>
      <c r="G23" s="3">
        <f t="shared" si="1"/>
        <v>0</v>
      </c>
      <c r="H23" s="3">
        <f t="shared" si="2"/>
        <v>7202</v>
      </c>
      <c r="I23" s="3">
        <f t="shared" si="3"/>
        <v>7202</v>
      </c>
    </row>
    <row r="24" spans="1:9" x14ac:dyDescent="0.2">
      <c r="A24" s="1">
        <f t="shared" si="4"/>
        <v>10</v>
      </c>
      <c r="B24" s="13" t="s">
        <v>31</v>
      </c>
      <c r="C24" s="3">
        <v>35300</v>
      </c>
      <c r="D24" s="3">
        <v>41701</v>
      </c>
      <c r="E24" s="3">
        <f t="shared" si="0"/>
        <v>6401</v>
      </c>
      <c r="G24" s="3">
        <f t="shared" si="1"/>
        <v>35300</v>
      </c>
      <c r="H24" s="3">
        <f t="shared" si="2"/>
        <v>41701</v>
      </c>
      <c r="I24" s="3">
        <f t="shared" si="3"/>
        <v>6401</v>
      </c>
    </row>
    <row r="25" spans="1:9" x14ac:dyDescent="0.2">
      <c r="A25" s="1">
        <f t="shared" si="4"/>
        <v>11</v>
      </c>
      <c r="B25" s="13" t="s">
        <v>32</v>
      </c>
      <c r="C25" s="3">
        <v>6583</v>
      </c>
      <c r="D25" s="3">
        <v>4018</v>
      </c>
      <c r="E25" s="3">
        <f t="shared" si="0"/>
        <v>-2565</v>
      </c>
      <c r="G25" s="3">
        <f t="shared" si="1"/>
        <v>6583</v>
      </c>
      <c r="H25" s="3">
        <f t="shared" si="2"/>
        <v>4018</v>
      </c>
      <c r="I25" s="3">
        <f t="shared" si="3"/>
        <v>-2565</v>
      </c>
    </row>
    <row r="26" spans="1:9" x14ac:dyDescent="0.2">
      <c r="A26" s="1">
        <f t="shared" si="4"/>
        <v>12</v>
      </c>
      <c r="B26" s="13" t="s">
        <v>33</v>
      </c>
      <c r="C26" s="3">
        <v>583</v>
      </c>
      <c r="D26" s="3">
        <v>50039</v>
      </c>
      <c r="E26" s="3">
        <f t="shared" si="0"/>
        <v>49456</v>
      </c>
      <c r="G26" s="3">
        <f t="shared" si="1"/>
        <v>583</v>
      </c>
      <c r="H26" s="3">
        <f t="shared" si="2"/>
        <v>50039</v>
      </c>
      <c r="I26" s="3">
        <f t="shared" si="3"/>
        <v>49456</v>
      </c>
    </row>
    <row r="27" spans="1:9" x14ac:dyDescent="0.2">
      <c r="A27" s="1">
        <f t="shared" si="4"/>
        <v>13</v>
      </c>
      <c r="B27" s="13" t="s">
        <v>34</v>
      </c>
      <c r="C27" s="3">
        <v>4772</v>
      </c>
      <c r="D27" s="3">
        <v>5340</v>
      </c>
      <c r="E27" s="3">
        <f t="shared" si="0"/>
        <v>568</v>
      </c>
      <c r="G27" s="3">
        <f t="shared" si="1"/>
        <v>4772</v>
      </c>
      <c r="H27" s="3">
        <f t="shared" si="2"/>
        <v>5340</v>
      </c>
      <c r="I27" s="3">
        <f t="shared" si="3"/>
        <v>568</v>
      </c>
    </row>
    <row r="28" spans="1:9" x14ac:dyDescent="0.2">
      <c r="A28" s="1">
        <f t="shared" si="4"/>
        <v>14</v>
      </c>
      <c r="B28" s="13" t="s">
        <v>35</v>
      </c>
      <c r="C28" s="3">
        <v>0</v>
      </c>
      <c r="D28" s="3">
        <v>10400</v>
      </c>
      <c r="E28" s="3">
        <f t="shared" si="0"/>
        <v>10400</v>
      </c>
      <c r="G28" s="3">
        <f t="shared" si="1"/>
        <v>0</v>
      </c>
      <c r="H28" s="3">
        <v>0</v>
      </c>
      <c r="I28" s="3">
        <f t="shared" si="3"/>
        <v>0</v>
      </c>
    </row>
    <row r="29" spans="1:9" x14ac:dyDescent="0.2">
      <c r="A29" s="1">
        <f t="shared" si="4"/>
        <v>15</v>
      </c>
      <c r="B29" s="13" t="s">
        <v>36</v>
      </c>
      <c r="C29" s="14">
        <f>SUM(C17:C28)</f>
        <v>281954</v>
      </c>
      <c r="D29" s="14">
        <f>SUM(D17:D28)</f>
        <v>299717</v>
      </c>
      <c r="E29" s="14">
        <f>SUM(E17:E28)</f>
        <v>17763</v>
      </c>
      <c r="G29" s="14">
        <f>SUM(G17:G28)</f>
        <v>281954</v>
      </c>
      <c r="H29" s="14">
        <f>SUM(H17:H28)</f>
        <v>289317</v>
      </c>
      <c r="I29" s="14">
        <f>SUM(I17:I28)</f>
        <v>7363</v>
      </c>
    </row>
    <row r="30" spans="1:9" x14ac:dyDescent="0.2">
      <c r="B30" s="13"/>
    </row>
    <row r="31" spans="1:9" x14ac:dyDescent="0.2">
      <c r="B31" s="15" t="s">
        <v>37</v>
      </c>
    </row>
    <row r="32" spans="1:9" x14ac:dyDescent="0.2">
      <c r="A32" s="1">
        <f>A28+1</f>
        <v>15</v>
      </c>
      <c r="B32" s="13" t="s">
        <v>38</v>
      </c>
      <c r="C32" s="3">
        <v>-597272</v>
      </c>
      <c r="D32" s="3">
        <v>-597272</v>
      </c>
      <c r="E32" s="3">
        <f t="shared" ref="E32:E45" si="5">D32-C32</f>
        <v>0</v>
      </c>
      <c r="G32" s="3">
        <f>C32</f>
        <v>-597272</v>
      </c>
      <c r="H32" s="3">
        <f>D32</f>
        <v>-597272</v>
      </c>
      <c r="I32" s="3">
        <f t="shared" ref="I32:I45" si="6">H32-G32</f>
        <v>0</v>
      </c>
    </row>
    <row r="33" spans="1:12" x14ac:dyDescent="0.2">
      <c r="A33" s="1">
        <f t="shared" ref="A33:A46" si="7">A32+1</f>
        <v>16</v>
      </c>
      <c r="B33" s="13" t="s">
        <v>39</v>
      </c>
      <c r="C33" s="3">
        <v>0</v>
      </c>
      <c r="D33" s="3">
        <v>118299</v>
      </c>
      <c r="E33" s="3">
        <f t="shared" si="5"/>
        <v>118299</v>
      </c>
      <c r="F33" s="2" t="s">
        <v>40</v>
      </c>
      <c r="G33" s="3">
        <f t="shared" ref="G33:G40" si="8">C33</f>
        <v>0</v>
      </c>
      <c r="H33" s="3">
        <v>0</v>
      </c>
      <c r="I33" s="3">
        <f t="shared" si="6"/>
        <v>0</v>
      </c>
    </row>
    <row r="34" spans="1:12" x14ac:dyDescent="0.2">
      <c r="A34" s="1">
        <f t="shared" si="7"/>
        <v>17</v>
      </c>
      <c r="B34" s="13" t="s">
        <v>41</v>
      </c>
      <c r="C34" s="3">
        <v>-47972</v>
      </c>
      <c r="D34" s="3">
        <v>-59847</v>
      </c>
      <c r="E34" s="3">
        <f t="shared" si="5"/>
        <v>-11875</v>
      </c>
      <c r="G34" s="3">
        <f t="shared" si="8"/>
        <v>-47972</v>
      </c>
      <c r="H34" s="3">
        <f t="shared" ref="H34:H40" si="9">D34</f>
        <v>-59847</v>
      </c>
      <c r="I34" s="3">
        <f t="shared" si="6"/>
        <v>-11875</v>
      </c>
    </row>
    <row r="35" spans="1:12" x14ac:dyDescent="0.2">
      <c r="A35" s="1">
        <f t="shared" si="7"/>
        <v>18</v>
      </c>
      <c r="B35" s="13" t="s">
        <v>42</v>
      </c>
      <c r="C35" s="3">
        <v>-4216</v>
      </c>
      <c r="D35" s="3">
        <v>-4216</v>
      </c>
      <c r="E35" s="3">
        <f t="shared" si="5"/>
        <v>0</v>
      </c>
      <c r="G35" s="3">
        <f t="shared" si="8"/>
        <v>-4216</v>
      </c>
      <c r="H35" s="3">
        <f t="shared" si="9"/>
        <v>-4216</v>
      </c>
      <c r="I35" s="3">
        <f t="shared" si="6"/>
        <v>0</v>
      </c>
    </row>
    <row r="36" spans="1:12" x14ac:dyDescent="0.2">
      <c r="A36" s="1">
        <f t="shared" si="7"/>
        <v>19</v>
      </c>
      <c r="B36" s="13" t="s">
        <v>43</v>
      </c>
      <c r="C36" s="3">
        <v>510999</v>
      </c>
      <c r="D36" s="3">
        <v>510999</v>
      </c>
      <c r="E36" s="3">
        <f t="shared" si="5"/>
        <v>0</v>
      </c>
      <c r="G36" s="3">
        <f t="shared" si="8"/>
        <v>510999</v>
      </c>
      <c r="H36" s="3">
        <f t="shared" si="9"/>
        <v>510999</v>
      </c>
      <c r="I36" s="3">
        <f t="shared" si="6"/>
        <v>0</v>
      </c>
    </row>
    <row r="37" spans="1:12" x14ac:dyDescent="0.2">
      <c r="A37" s="1">
        <f t="shared" si="7"/>
        <v>20</v>
      </c>
      <c r="B37" s="13" t="s">
        <v>44</v>
      </c>
      <c r="C37" s="3">
        <v>205931</v>
      </c>
      <c r="D37" s="3">
        <v>205931</v>
      </c>
      <c r="E37" s="3">
        <f t="shared" si="5"/>
        <v>0</v>
      </c>
      <c r="G37" s="3">
        <f t="shared" si="8"/>
        <v>205931</v>
      </c>
      <c r="H37" s="3">
        <f t="shared" si="9"/>
        <v>205931</v>
      </c>
      <c r="I37" s="3">
        <f t="shared" si="6"/>
        <v>0</v>
      </c>
    </row>
    <row r="38" spans="1:12" x14ac:dyDescent="0.2">
      <c r="A38" s="1">
        <f t="shared" si="7"/>
        <v>21</v>
      </c>
      <c r="B38" s="13" t="s">
        <v>45</v>
      </c>
      <c r="C38" s="3">
        <v>152357</v>
      </c>
      <c r="D38" s="3">
        <v>152357</v>
      </c>
      <c r="E38" s="3">
        <f t="shared" si="5"/>
        <v>0</v>
      </c>
      <c r="G38" s="3">
        <f t="shared" si="8"/>
        <v>152357</v>
      </c>
      <c r="H38" s="3">
        <f t="shared" si="9"/>
        <v>152357</v>
      </c>
      <c r="I38" s="3">
        <f t="shared" si="6"/>
        <v>0</v>
      </c>
    </row>
    <row r="39" spans="1:12" x14ac:dyDescent="0.2">
      <c r="A39" s="1">
        <f t="shared" si="7"/>
        <v>22</v>
      </c>
      <c r="B39" s="13" t="s">
        <v>46</v>
      </c>
      <c r="C39" s="3">
        <v>-1232411</v>
      </c>
      <c r="D39" s="3">
        <v>-1232411</v>
      </c>
      <c r="E39" s="3">
        <f t="shared" si="5"/>
        <v>0</v>
      </c>
      <c r="G39" s="3">
        <f t="shared" si="8"/>
        <v>-1232411</v>
      </c>
      <c r="H39" s="3">
        <f t="shared" si="9"/>
        <v>-1232411</v>
      </c>
      <c r="I39" s="3">
        <f t="shared" si="6"/>
        <v>0</v>
      </c>
    </row>
    <row r="40" spans="1:12" x14ac:dyDescent="0.2">
      <c r="A40" s="1">
        <f t="shared" si="7"/>
        <v>23</v>
      </c>
      <c r="B40" s="13" t="s">
        <v>47</v>
      </c>
      <c r="C40" s="3">
        <v>-14710881</v>
      </c>
      <c r="D40" s="3">
        <v>-14554747</v>
      </c>
      <c r="E40" s="3">
        <f t="shared" si="5"/>
        <v>156134</v>
      </c>
      <c r="G40" s="3">
        <f t="shared" si="8"/>
        <v>-14710881</v>
      </c>
      <c r="H40" s="3">
        <f t="shared" si="9"/>
        <v>-14554747</v>
      </c>
      <c r="I40" s="3">
        <f t="shared" si="6"/>
        <v>156134</v>
      </c>
      <c r="K40" s="16"/>
      <c r="L40" s="17"/>
    </row>
    <row r="41" spans="1:12" x14ac:dyDescent="0.2">
      <c r="A41" s="1">
        <f t="shared" si="7"/>
        <v>24</v>
      </c>
      <c r="B41" s="13" t="s">
        <v>48</v>
      </c>
      <c r="C41" s="3">
        <v>0</v>
      </c>
      <c r="D41" s="3">
        <v>0</v>
      </c>
      <c r="E41" s="3">
        <f t="shared" si="5"/>
        <v>0</v>
      </c>
      <c r="G41" s="3">
        <v>-6806376</v>
      </c>
      <c r="H41" s="3">
        <f>-6806376+484973</f>
        <v>-6321403</v>
      </c>
      <c r="I41" s="3">
        <f t="shared" si="6"/>
        <v>484973</v>
      </c>
    </row>
    <row r="42" spans="1:12" x14ac:dyDescent="0.2">
      <c r="A42" s="1">
        <f t="shared" si="7"/>
        <v>25</v>
      </c>
      <c r="B42" s="13" t="s">
        <v>49</v>
      </c>
      <c r="C42" s="3">
        <v>28022</v>
      </c>
      <c r="D42" s="3">
        <v>28022</v>
      </c>
      <c r="E42" s="3">
        <f t="shared" si="5"/>
        <v>0</v>
      </c>
      <c r="G42" s="3">
        <f t="shared" ref="G42:H45" si="10">C42</f>
        <v>28022</v>
      </c>
      <c r="H42" s="3">
        <f t="shared" si="10"/>
        <v>28022</v>
      </c>
      <c r="I42" s="3">
        <f t="shared" si="6"/>
        <v>0</v>
      </c>
    </row>
    <row r="43" spans="1:12" x14ac:dyDescent="0.2">
      <c r="A43" s="1">
        <f t="shared" si="7"/>
        <v>26</v>
      </c>
      <c r="B43" s="13" t="s">
        <v>50</v>
      </c>
      <c r="C43" s="3">
        <v>2184838</v>
      </c>
      <c r="D43" s="3">
        <v>2184838</v>
      </c>
      <c r="E43" s="3">
        <f t="shared" si="5"/>
        <v>0</v>
      </c>
      <c r="G43" s="3">
        <f t="shared" si="10"/>
        <v>2184838</v>
      </c>
      <c r="H43" s="3">
        <f t="shared" si="10"/>
        <v>2184838</v>
      </c>
      <c r="I43" s="3">
        <f t="shared" si="6"/>
        <v>0</v>
      </c>
    </row>
    <row r="44" spans="1:12" x14ac:dyDescent="0.2">
      <c r="A44" s="1">
        <f t="shared" si="7"/>
        <v>27</v>
      </c>
      <c r="B44" s="13" t="s">
        <v>51</v>
      </c>
      <c r="C44" s="3">
        <v>-230574</v>
      </c>
      <c r="D44" s="3">
        <v>-230574</v>
      </c>
      <c r="E44" s="3">
        <f t="shared" si="5"/>
        <v>0</v>
      </c>
      <c r="G44" s="3">
        <f t="shared" si="10"/>
        <v>-230574</v>
      </c>
      <c r="H44" s="3">
        <f t="shared" si="10"/>
        <v>-230574</v>
      </c>
      <c r="I44" s="3">
        <f t="shared" si="6"/>
        <v>0</v>
      </c>
    </row>
    <row r="45" spans="1:12" x14ac:dyDescent="0.2">
      <c r="A45" s="1">
        <f t="shared" si="7"/>
        <v>28</v>
      </c>
      <c r="B45" s="13" t="s">
        <v>52</v>
      </c>
      <c r="C45" s="3">
        <v>-150019</v>
      </c>
      <c r="D45" s="3">
        <v>-150019</v>
      </c>
      <c r="E45" s="3">
        <f t="shared" si="5"/>
        <v>0</v>
      </c>
      <c r="G45" s="3">
        <f t="shared" si="10"/>
        <v>-150019</v>
      </c>
      <c r="H45" s="3">
        <f t="shared" si="10"/>
        <v>-150019</v>
      </c>
      <c r="I45" s="3">
        <f t="shared" si="6"/>
        <v>0</v>
      </c>
    </row>
    <row r="46" spans="1:12" x14ac:dyDescent="0.2">
      <c r="A46" s="1">
        <f t="shared" si="7"/>
        <v>29</v>
      </c>
      <c r="B46" s="13" t="s">
        <v>36</v>
      </c>
      <c r="C46" s="14">
        <f>SUM(C32:C45)</f>
        <v>-13891198</v>
      </c>
      <c r="D46" s="14">
        <f t="shared" ref="D46:E46" si="11">SUM(D32:D45)</f>
        <v>-13628640</v>
      </c>
      <c r="E46" s="14">
        <f t="shared" si="11"/>
        <v>262558</v>
      </c>
      <c r="G46" s="14">
        <f t="shared" ref="G46:I46" si="12">SUM(G32:G45)</f>
        <v>-20697574</v>
      </c>
      <c r="H46" s="14">
        <f t="shared" si="12"/>
        <v>-20068342</v>
      </c>
      <c r="I46" s="14">
        <f t="shared" si="12"/>
        <v>629232</v>
      </c>
    </row>
    <row r="47" spans="1:12" x14ac:dyDescent="0.2">
      <c r="B47" s="13"/>
    </row>
    <row r="48" spans="1:12" x14ac:dyDescent="0.2">
      <c r="A48" s="1">
        <f>A46+1</f>
        <v>30</v>
      </c>
      <c r="B48" s="2" t="s">
        <v>53</v>
      </c>
      <c r="C48" s="3">
        <f>SUM(C46,C29,C14)</f>
        <v>5853329</v>
      </c>
      <c r="D48" s="3">
        <f>SUM(D46,D29,D14)</f>
        <v>6133650</v>
      </c>
      <c r="E48" s="3">
        <f t="shared" ref="E48:E56" si="13">D48-C48</f>
        <v>280321</v>
      </c>
      <c r="G48" s="3">
        <f>SUM(G46,G29,G14)</f>
        <v>-953047</v>
      </c>
      <c r="H48" s="3">
        <f>SUM(H46,H29,H14)</f>
        <v>-316452</v>
      </c>
      <c r="I48" s="3">
        <f t="shared" ref="I48:I54" si="14">H48-G48</f>
        <v>636595</v>
      </c>
    </row>
    <row r="49" spans="1:9" x14ac:dyDescent="0.2">
      <c r="A49" s="1">
        <f>A48+1</f>
        <v>31</v>
      </c>
      <c r="B49" s="13" t="s">
        <v>54</v>
      </c>
      <c r="C49" s="3">
        <v>-179635</v>
      </c>
      <c r="D49" s="3">
        <v>-179635</v>
      </c>
      <c r="E49" s="3">
        <f>D49-C49</f>
        <v>0</v>
      </c>
    </row>
    <row r="50" spans="1:9" x14ac:dyDescent="0.2">
      <c r="A50" s="1">
        <f t="shared" ref="A50:A54" si="15">A49+1</f>
        <v>32</v>
      </c>
      <c r="B50" s="2" t="s">
        <v>55</v>
      </c>
      <c r="C50" s="14">
        <f>SUM(C48:C49)</f>
        <v>5673694</v>
      </c>
      <c r="D50" s="14">
        <f t="shared" ref="D50:E50" si="16">SUM(D48:D49)</f>
        <v>5954015</v>
      </c>
      <c r="E50" s="14">
        <f t="shared" si="16"/>
        <v>280321</v>
      </c>
      <c r="G50" s="14">
        <f>SUM(G48:G49)</f>
        <v>-953047</v>
      </c>
      <c r="H50" s="14">
        <f t="shared" ref="H50:I50" si="17">SUM(H48:H49)</f>
        <v>-316452</v>
      </c>
      <c r="I50" s="14">
        <f t="shared" si="17"/>
        <v>636595</v>
      </c>
    </row>
    <row r="51" spans="1:9" x14ac:dyDescent="0.2">
      <c r="A51" s="1">
        <f t="shared" si="15"/>
        <v>33</v>
      </c>
      <c r="B51" s="2" t="s">
        <v>56</v>
      </c>
      <c r="C51" s="3">
        <v>-32436</v>
      </c>
      <c r="D51" s="3">
        <v>-34039</v>
      </c>
      <c r="E51" s="3">
        <f t="shared" si="13"/>
        <v>-1603</v>
      </c>
      <c r="G51" s="3">
        <v>0</v>
      </c>
      <c r="H51" s="3">
        <v>0</v>
      </c>
      <c r="I51" s="3">
        <f t="shared" si="14"/>
        <v>0</v>
      </c>
    </row>
    <row r="52" spans="1:9" x14ac:dyDescent="0.2">
      <c r="A52" s="1">
        <f t="shared" si="15"/>
        <v>34</v>
      </c>
      <c r="B52" s="2" t="s">
        <v>57</v>
      </c>
      <c r="C52" s="14">
        <f>SUM(C50:C51)</f>
        <v>5641258</v>
      </c>
      <c r="D52" s="14">
        <f>SUM(D50:D51)</f>
        <v>5919976</v>
      </c>
      <c r="E52" s="14">
        <f>SUM(E50:E51)</f>
        <v>278718</v>
      </c>
      <c r="G52" s="14">
        <f>SUM(G50:G51)</f>
        <v>-953047</v>
      </c>
      <c r="H52" s="14">
        <f>SUM(H50:H51)</f>
        <v>-316452</v>
      </c>
      <c r="I52" s="14">
        <f t="shared" si="14"/>
        <v>636595</v>
      </c>
    </row>
    <row r="53" spans="1:9" x14ac:dyDescent="0.2">
      <c r="A53" s="1">
        <f t="shared" si="15"/>
        <v>35</v>
      </c>
      <c r="B53" s="2" t="s">
        <v>58</v>
      </c>
      <c r="C53" s="18">
        <v>0.21</v>
      </c>
      <c r="D53" s="18">
        <v>0.21</v>
      </c>
      <c r="E53" s="18">
        <f t="shared" si="13"/>
        <v>0</v>
      </c>
      <c r="G53" s="18">
        <v>0.05</v>
      </c>
      <c r="H53" s="18">
        <v>0.05</v>
      </c>
      <c r="I53" s="18">
        <f t="shared" si="14"/>
        <v>0</v>
      </c>
    </row>
    <row r="54" spans="1:9" x14ac:dyDescent="0.2">
      <c r="A54" s="1">
        <f t="shared" si="15"/>
        <v>36</v>
      </c>
      <c r="B54" s="2" t="s">
        <v>59</v>
      </c>
      <c r="C54" s="14">
        <f>C52*C53</f>
        <v>1184664.18</v>
      </c>
      <c r="D54" s="14">
        <f>D52*D53</f>
        <v>1243194.96</v>
      </c>
      <c r="E54" s="14">
        <f t="shared" si="13"/>
        <v>58530.780000000028</v>
      </c>
      <c r="G54" s="14">
        <f>G52*G53</f>
        <v>-47652.350000000006</v>
      </c>
      <c r="H54" s="14">
        <f>H52*H53</f>
        <v>-15822.6</v>
      </c>
      <c r="I54" s="14">
        <f t="shared" si="14"/>
        <v>31829.750000000007</v>
      </c>
    </row>
    <row r="56" spans="1:9" x14ac:dyDescent="0.2">
      <c r="A56" s="1">
        <f>A54+1</f>
        <v>37</v>
      </c>
      <c r="B56" s="2" t="s">
        <v>60</v>
      </c>
      <c r="C56" s="3">
        <f>(-C46-C51)*C53</f>
        <v>2923963.1399999997</v>
      </c>
      <c r="D56" s="3">
        <f>(-D46-D51)*D53</f>
        <v>2869162.59</v>
      </c>
      <c r="E56" s="3">
        <f t="shared" si="13"/>
        <v>-54800.549999999814</v>
      </c>
      <c r="G56" s="3">
        <f>(-G46-G51)*G53</f>
        <v>1034878.7000000001</v>
      </c>
      <c r="H56" s="3">
        <f>(-H46-H51)*H53</f>
        <v>1003417.1000000001</v>
      </c>
      <c r="I56" s="3">
        <f t="shared" ref="I56" si="18">H56-G56</f>
        <v>-31461.599999999977</v>
      </c>
    </row>
    <row r="58" spans="1:9" x14ac:dyDescent="0.2">
      <c r="A58" s="1">
        <f>A56+1</f>
        <v>38</v>
      </c>
      <c r="B58" s="2" t="s">
        <v>61</v>
      </c>
      <c r="C58" s="3">
        <f>SUM(C54,C56)</f>
        <v>4108627.3199999994</v>
      </c>
      <c r="D58" s="3">
        <f>SUM(D54,D56)</f>
        <v>4112357.55</v>
      </c>
      <c r="E58" s="3">
        <f>SUM(E54,E56)</f>
        <v>3730.2300000002142</v>
      </c>
      <c r="G58" s="3">
        <f>SUM(G54,G56)</f>
        <v>987226.35000000009</v>
      </c>
      <c r="H58" s="3">
        <f>SUM(H54,H56)</f>
        <v>987594.50000000012</v>
      </c>
      <c r="I58" s="3">
        <f>SUM(I54,I56)</f>
        <v>368.15000000003056</v>
      </c>
    </row>
    <row r="61" spans="1:9" x14ac:dyDescent="0.2">
      <c r="B61" s="2" t="s">
        <v>62</v>
      </c>
    </row>
    <row r="63" spans="1:9" x14ac:dyDescent="0.2">
      <c r="B63" s="2" t="s">
        <v>63</v>
      </c>
    </row>
    <row r="64" spans="1:9" x14ac:dyDescent="0.2">
      <c r="A64" s="1">
        <f>A58+1</f>
        <v>39</v>
      </c>
      <c r="B64" s="2" t="s">
        <v>64</v>
      </c>
      <c r="E64" s="3">
        <f>E54</f>
        <v>58530.780000000028</v>
      </c>
      <c r="G64" s="2"/>
      <c r="I64" s="3">
        <f>I54</f>
        <v>31829.750000000007</v>
      </c>
    </row>
    <row r="65" spans="1:9" x14ac:dyDescent="0.2">
      <c r="A65" s="1">
        <f>A64+1</f>
        <v>40</v>
      </c>
      <c r="B65" s="2" t="s">
        <v>65</v>
      </c>
      <c r="E65" s="3">
        <f>-E64</f>
        <v>-58530.780000000028</v>
      </c>
      <c r="G65" s="2"/>
      <c r="I65" s="3">
        <f>-I64</f>
        <v>-31829.750000000007</v>
      </c>
    </row>
    <row r="66" spans="1:9" x14ac:dyDescent="0.2">
      <c r="G66" s="2"/>
    </row>
    <row r="67" spans="1:9" x14ac:dyDescent="0.2">
      <c r="A67" s="1">
        <f>A65+1</f>
        <v>41</v>
      </c>
      <c r="B67" s="2" t="s">
        <v>66</v>
      </c>
      <c r="E67" s="3">
        <f>-E68</f>
        <v>54800.549999999814</v>
      </c>
      <c r="G67" s="2"/>
      <c r="I67" s="3">
        <f>-I68</f>
        <v>31461.599999999977</v>
      </c>
    </row>
    <row r="68" spans="1:9" x14ac:dyDescent="0.2">
      <c r="A68" s="1">
        <f>A67+1</f>
        <v>42</v>
      </c>
      <c r="B68" s="2" t="s">
        <v>67</v>
      </c>
      <c r="E68" s="3">
        <f>E56</f>
        <v>-54800.549999999814</v>
      </c>
      <c r="G68" s="2"/>
      <c r="I68" s="3">
        <f>I56</f>
        <v>-31461.599999999977</v>
      </c>
    </row>
  </sheetData>
  <mergeCells count="2">
    <mergeCell ref="C10:E10"/>
    <mergeCell ref="G10:I10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1-119 Attachment 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dcterms:created xsi:type="dcterms:W3CDTF">2021-07-21T21:54:46Z</dcterms:created>
  <dcterms:modified xsi:type="dcterms:W3CDTF">2021-07-21T23:36:00Z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