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FF12067C-93AD-44EC-9D40-43C1B57871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G 1-110 Attachment A Pg 1" sheetId="1" r:id="rId1"/>
    <sheet name="AG 1-110 Attachment A Pg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D19" i="2"/>
  <c r="D59" i="2" s="1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O28" i="1"/>
  <c r="N28" i="1"/>
  <c r="J28" i="1"/>
  <c r="I28" i="1"/>
  <c r="H28" i="1"/>
  <c r="F28" i="1"/>
  <c r="G28" i="1"/>
  <c r="Q21" i="1"/>
  <c r="R21" i="1" s="1"/>
  <c r="Q20" i="1"/>
  <c r="R20" i="1" s="1"/>
  <c r="Q19" i="1"/>
  <c r="R19" i="1" s="1"/>
  <c r="Q18" i="1"/>
  <c r="R18" i="1" s="1"/>
  <c r="Q17" i="1"/>
  <c r="R17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Q16" i="1"/>
  <c r="R16" i="1" s="1"/>
  <c r="A16" i="1"/>
  <c r="Q15" i="1"/>
  <c r="R15" i="1" s="1"/>
  <c r="P15" i="1"/>
  <c r="E16" i="1" s="1"/>
  <c r="P16" i="1" s="1"/>
  <c r="E17" i="1" s="1"/>
  <c r="P17" i="1" s="1"/>
  <c r="E18" i="1" s="1"/>
  <c r="P18" i="1" s="1"/>
  <c r="E19" i="1" s="1"/>
  <c r="P19" i="1" s="1"/>
  <c r="E20" i="1" s="1"/>
  <c r="P20" i="1" s="1"/>
  <c r="E21" i="1" s="1"/>
  <c r="P21" i="1" s="1"/>
  <c r="E22" i="1" s="1"/>
  <c r="P22" i="1" s="1"/>
  <c r="E23" i="1" s="1"/>
  <c r="P23" i="1" s="1"/>
  <c r="E24" i="1" s="1"/>
  <c r="P24" i="1" s="1"/>
  <c r="E25" i="1" s="1"/>
  <c r="P25" i="1" s="1"/>
  <c r="E26" i="1" s="1"/>
  <c r="P26" i="1" s="1"/>
  <c r="M28" i="1"/>
  <c r="L28" i="1"/>
  <c r="Q24" i="1"/>
  <c r="R24" i="1" s="1"/>
  <c r="E19" i="2" l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Q26" i="1"/>
  <c r="R26" i="1" s="1"/>
  <c r="K28" i="1"/>
  <c r="P28" i="1" s="1"/>
  <c r="P32" i="1" s="1"/>
  <c r="Q23" i="1"/>
  <c r="R23" i="1" s="1"/>
  <c r="Q22" i="1"/>
  <c r="R22" i="1" s="1"/>
  <c r="Q25" i="1"/>
  <c r="R25" i="1" s="1"/>
</calcChain>
</file>

<file path=xl/sharedStrings.xml><?xml version="1.0" encoding="utf-8"?>
<sst xmlns="http://schemas.openxmlformats.org/spreadsheetml/2006/main" count="150" uniqueCount="74">
  <si>
    <t>KY PSC Case No. 2021-00183</t>
  </si>
  <si>
    <t>AG 1-110</t>
  </si>
  <si>
    <t>Attachment A</t>
  </si>
  <si>
    <t>COLUMBIA GAS OF KENTUCKY, INC</t>
  </si>
  <si>
    <t>DEFERRED INCOME TAXES FEDERAL NOL (Net Operating Loss Carryforward)</t>
  </si>
  <si>
    <t>BALANCE ENDING</t>
  </si>
  <si>
    <t>Forecasted Period December 31, 2022</t>
  </si>
  <si>
    <t>Actual</t>
  </si>
  <si>
    <t>Forecast</t>
  </si>
  <si>
    <t xml:space="preserve"> / 1</t>
  </si>
  <si>
    <t>Line No</t>
  </si>
  <si>
    <t>Tax Year</t>
  </si>
  <si>
    <t>NOL Limitation</t>
  </si>
  <si>
    <t>NOL C/F Period</t>
  </si>
  <si>
    <t>NOL Carryforward
from Prior Years</t>
  </si>
  <si>
    <t>NOL Generated
in Current Year</t>
  </si>
  <si>
    <t>Charitable Contributions Conversion</t>
  </si>
  <si>
    <t>NOL Utilized
in Prior years</t>
  </si>
  <si>
    <t>NOL Utilized
in 2012</t>
  </si>
  <si>
    <t>NOL Utilized
in 2013</t>
  </si>
  <si>
    <t>NOL Utilized
in 2018</t>
  </si>
  <si>
    <t>NOL Utilized
in 2019</t>
  </si>
  <si>
    <t>NOL Utilized
in 2020</t>
  </si>
  <si>
    <t>NOL Utilized
in 2021</t>
  </si>
  <si>
    <t>NOL Utilized
in 2022</t>
  </si>
  <si>
    <t>NOL Carryforward
to Future Years</t>
  </si>
  <si>
    <t>NOL Balance by Year</t>
  </si>
  <si>
    <t>NOL ADIT 
@ 21%</t>
  </si>
  <si>
    <t>Reference</t>
  </si>
  <si>
    <t>(1) = 12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</si>
  <si>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</si>
  <si>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</si>
  <si>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</si>
  <si>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</si>
  <si>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</si>
  <si>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</si>
  <si>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</si>
  <si>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</si>
  <si>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</si>
  <si>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</si>
  <si>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 = Sum (1:11)</t>
  </si>
  <si>
    <t>(13)</t>
  </si>
  <si>
    <t>(14)</t>
  </si>
  <si>
    <t>(15)</t>
  </si>
  <si>
    <t>None</t>
  </si>
  <si>
    <t>20 Yrs</t>
  </si>
  <si>
    <t>Indefinite</t>
  </si>
  <si>
    <t>Sch B-6, Sht 1, Cln 5, Ln 38</t>
  </si>
  <si>
    <t>Total</t>
  </si>
  <si>
    <t>Federal Tax Rate</t>
  </si>
  <si>
    <t xml:space="preserve"> / 1 The NOL utilization is applies to the earliest NOL due to carryforward limitation</t>
  </si>
  <si>
    <t>Accumulated Deferred Tax Asset</t>
  </si>
  <si>
    <t>Page 1 of 2</t>
  </si>
  <si>
    <t>Line No.</t>
  </si>
  <si>
    <t>Year</t>
  </si>
  <si>
    <t>Deficient</t>
  </si>
  <si>
    <t>ADIT</t>
  </si>
  <si>
    <t>Federal NOL</t>
  </si>
  <si>
    <t>39-yr SL Amort</t>
  </si>
  <si>
    <t>(1)</t>
  </si>
  <si>
    <t>Re-measurment</t>
  </si>
  <si>
    <t>Amortization</t>
  </si>
  <si>
    <t>Cumulative</t>
  </si>
  <si>
    <t>Ending Balance</t>
  </si>
  <si>
    <t>Description</t>
  </si>
  <si>
    <t>Sch B-6, Sht 2, Cln 17, Ln 38</t>
  </si>
  <si>
    <t>Sch B-6, Sht 2, Cln 17, Ln 140</t>
  </si>
  <si>
    <t>Sch B-6, Sht 1, Cln 5, Ln 140</t>
  </si>
  <si>
    <t>DEFICIENT ACCUMULATED DEFERRED INCOME TAXES FEDERAL NOL (Net Operating Loss Carryforward)</t>
  </si>
  <si>
    <t xml:space="preserve"> / 1 Commission Order Case No. 2018-00041</t>
  </si>
  <si>
    <t>2018 2-months</t>
  </si>
  <si>
    <t>2018 10-months + 2019</t>
  </si>
  <si>
    <t>Page 2 of 2</t>
  </si>
  <si>
    <t xml:space="preserve"> / 2 NOL utilization is in accordance with the group company tax sharing agreement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</si>
</sst>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right"/>
    </xf>
    <xf numFmtId="0" fontId="3" fillId="0" borderId="0" xfId="3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4" applyFont="1" applyAlignment="1">
      <alignment horizontal="center" vertical="center"/>
    </xf>
    <xf numFmtId="164" fontId="3" fillId="0" borderId="0" xfId="5" applyNumberFormat="1" applyFont="1" applyAlignment="1">
      <alignment vertical="center"/>
    </xf>
    <xf numFmtId="164" fontId="3" fillId="0" borderId="0" xfId="0" applyNumberFormat="1" applyFont="1"/>
    <xf numFmtId="164" fontId="3" fillId="0" borderId="0" xfId="1" applyNumberFormat="1" applyFont="1"/>
    <xf numFmtId="0" fontId="3" fillId="0" borderId="0" xfId="0" applyFont="1"/>
    <xf numFmtId="164" fontId="3" fillId="0" borderId="0" xfId="5" applyNumberFormat="1" applyFont="1" applyFill="1" applyAlignment="1">
      <alignment vertical="center"/>
    </xf>
    <xf numFmtId="164" fontId="3" fillId="0" borderId="0" xfId="5" applyNumberFormat="1" applyFont="1" applyFill="1"/>
    <xf numFmtId="37" fontId="3" fillId="0" borderId="0" xfId="0" applyNumberFormat="1" applyFont="1"/>
    <xf numFmtId="43" fontId="3" fillId="0" borderId="0" xfId="0" applyNumberFormat="1" applyFont="1"/>
    <xf numFmtId="9" fontId="4" fillId="0" borderId="0" xfId="4" applyNumberFormat="1" applyFont="1" applyAlignment="1">
      <alignment horizontal="center" vertical="center"/>
    </xf>
    <xf numFmtId="0" fontId="3" fillId="0" borderId="0" xfId="0" applyFont="1" applyFill="1" applyBorder="1"/>
    <xf numFmtId="0" fontId="4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164" fontId="3" fillId="0" borderId="0" xfId="1" applyNumberFormat="1" applyFont="1" applyFill="1" applyBorder="1"/>
    <xf numFmtId="0" fontId="3" fillId="0" borderId="0" xfId="0" applyFont="1" applyAlignment="1">
      <alignment horizontal="center"/>
    </xf>
    <xf numFmtId="164" fontId="4" fillId="0" borderId="2" xfId="4" applyNumberFormat="1" applyFont="1" applyBorder="1" applyAlignment="1">
      <alignment vertical="center"/>
    </xf>
    <xf numFmtId="164" fontId="5" fillId="0" borderId="0" xfId="1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Alignment="1">
      <alignment horizontal="right"/>
    </xf>
    <xf numFmtId="9" fontId="3" fillId="0" borderId="0" xfId="0" applyNumberFormat="1" applyFont="1"/>
    <xf numFmtId="37" fontId="5" fillId="0" borderId="0" xfId="0" applyNumberFormat="1" applyFont="1"/>
    <xf numFmtId="164" fontId="3" fillId="0" borderId="3" xfId="1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164" fontId="4" fillId="0" borderId="0" xfId="1" applyNumberFormat="1" applyFont="1"/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3" fillId="0" borderId="0" xfId="3" applyFont="1" applyFill="1" applyAlignment="1">
      <alignment horizontal="center"/>
    </xf>
    <xf numFmtId="49" fontId="3" fillId="0" borderId="0" xfId="3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Comma" xfId="1" builtinId="3"/>
    <cellStyle name="Comma 8" xfId="5" xr:uid="{00000000-0005-0000-0000-000001000000}"/>
    <cellStyle name="Normal" xfId="0" builtinId="0"/>
    <cellStyle name="Normal 34" xfId="4" xr:uid="{00000000-0005-0000-0000-000003000000}"/>
    <cellStyle name="Normal_~4424190" xfId="3" xr:uid="{00000000-0005-0000-0000-000004000000}"/>
    <cellStyle name="Normal_Copy of Schedules A thru L Cost of Servive September30, 2006 Outcome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5"/>
  <sheetViews>
    <sheetView tabSelected="1" workbookViewId="0">
      <selection activeCell="M34" sqref="M34"/>
    </sheetView>
  </sheetViews>
  <sheetFormatPr defaultColWidth="9.140625" defaultRowHeight="12.75" x14ac:dyDescent="0.2"/>
  <cols>
    <col min="1" max="1" width="4.42578125" style="18" bestFit="1" customWidth="1"/>
    <col min="2" max="2" width="5" style="18" bestFit="1" customWidth="1"/>
    <col min="3" max="3" width="9" style="18" bestFit="1" customWidth="1"/>
    <col min="4" max="4" width="8.28515625" style="18" bestFit="1" customWidth="1"/>
    <col min="5" max="5" width="13.28515625" style="18" customWidth="1"/>
    <col min="6" max="6" width="12.7109375" style="18" customWidth="1"/>
    <col min="7" max="7" width="11.85546875" style="18" bestFit="1" customWidth="1"/>
    <col min="8" max="8" width="12" style="18" bestFit="1" customWidth="1"/>
    <col min="9" max="14" width="11.42578125" style="18" bestFit="1" customWidth="1"/>
    <col min="15" max="15" width="12.42578125" style="18" customWidth="1"/>
    <col min="16" max="16" width="15.7109375" style="18" bestFit="1" customWidth="1"/>
    <col min="17" max="17" width="11.28515625" style="18" bestFit="1" customWidth="1"/>
    <col min="18" max="18" width="10.28515625" style="18" bestFit="1" customWidth="1"/>
    <col min="19" max="19" width="26" style="18" bestFit="1" customWidth="1"/>
    <col min="20" max="20" width="14.140625" style="18" bestFit="1" customWidth="1"/>
    <col min="21" max="21" width="15.7109375" style="18" customWidth="1"/>
    <col min="22" max="22" width="17" style="18" customWidth="1"/>
    <col min="23" max="23" width="10.42578125" style="18" bestFit="1" customWidth="1"/>
    <col min="24" max="16384" width="9.140625" style="18"/>
  </cols>
  <sheetData>
    <row r="1" spans="1:19" s="1" customFormat="1" x14ac:dyDescent="0.2">
      <c r="B1" s="2"/>
      <c r="C1" s="2"/>
      <c r="S1" s="3" t="s">
        <v>0</v>
      </c>
    </row>
    <row r="2" spans="1:19" s="1" customFormat="1" x14ac:dyDescent="0.2">
      <c r="B2" s="2"/>
      <c r="C2" s="2"/>
      <c r="S2" s="4" t="s">
        <v>1</v>
      </c>
    </row>
    <row r="3" spans="1:19" s="1" customFormat="1" x14ac:dyDescent="0.2">
      <c r="B3" s="2"/>
      <c r="C3" s="2"/>
      <c r="S3" s="4" t="s">
        <v>2</v>
      </c>
    </row>
    <row r="4" spans="1:19" s="1" customFormat="1" x14ac:dyDescent="0.2">
      <c r="B4" s="2"/>
      <c r="C4" s="2"/>
      <c r="N4" s="4"/>
      <c r="O4" s="4"/>
      <c r="S4" s="4" t="s">
        <v>52</v>
      </c>
    </row>
    <row r="5" spans="1:19" s="1" customFormat="1" x14ac:dyDescent="0.2">
      <c r="B5" s="2"/>
      <c r="C5" s="2"/>
    </row>
    <row r="6" spans="1:19" s="1" customFormat="1" ht="15" customHeight="1" x14ac:dyDescent="0.2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19" s="1" customFormat="1" ht="15" customHeight="1" x14ac:dyDescent="0.2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s="1" customFormat="1" ht="15" customHeight="1" x14ac:dyDescent="0.2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</row>
    <row r="9" spans="1:19" s="1" customFormat="1" ht="15" customHeight="1" x14ac:dyDescent="0.2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1" spans="1:19" s="5" customFormat="1" x14ac:dyDescent="0.25">
      <c r="I11" s="5" t="s">
        <v>7</v>
      </c>
      <c r="J11" s="5" t="s">
        <v>7</v>
      </c>
      <c r="K11" s="5" t="s">
        <v>7</v>
      </c>
      <c r="L11" s="5" t="s">
        <v>7</v>
      </c>
      <c r="M11" s="5" t="s">
        <v>7</v>
      </c>
      <c r="N11" s="5" t="s">
        <v>8</v>
      </c>
      <c r="O11" s="5" t="s">
        <v>8</v>
      </c>
      <c r="P11" s="5" t="s">
        <v>9</v>
      </c>
    </row>
    <row r="12" spans="1:19" s="8" customFormat="1" ht="51" x14ac:dyDescent="0.25">
      <c r="A12" s="6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  <c r="K12" s="7" t="s">
        <v>20</v>
      </c>
      <c r="L12" s="7" t="s">
        <v>21</v>
      </c>
      <c r="M12" s="7" t="s">
        <v>22</v>
      </c>
      <c r="N12" s="7" t="s">
        <v>23</v>
      </c>
      <c r="O12" s="7" t="s">
        <v>24</v>
      </c>
      <c r="P12" s="7" t="s">
        <v>25</v>
      </c>
      <c r="Q12" s="7" t="s">
        <v>26</v>
      </c>
      <c r="R12" s="7" t="s">
        <v>27</v>
      </c>
      <c r="S12" s="7" t="s">
        <v>28</v>
      </c>
    </row>
    <row r="13" spans="1:19" s="5" customFormat="1" x14ac:dyDescent="0.25">
      <c r="E13" s="9" t="s">
        <v>29</v>
      </c>
      <c r="F13" s="9" t="s">
        <v>30</v>
      </c>
      <c r="G13" s="9" t="s">
        <v>31</v>
      </c>
      <c r="H13" s="9" t="s">
        <v>32</v>
      </c>
      <c r="I13" s="9" t="s">
        <v>33</v>
      </c>
      <c r="J13" s="9" t="s">
        <v>34</v>
      </c>
      <c r="K13" s="9" t="s">
        <v>35</v>
      </c>
      <c r="L13" s="9" t="s">
        <v>36</v>
      </c>
      <c r="M13" s="9" t="s">
        <v>37</v>
      </c>
      <c r="N13" s="9" t="s">
        <v>38</v>
      </c>
      <c r="O13" s="9" t="s">
        <v>39</v>
      </c>
      <c r="P13" s="9" t="s">
        <v>40</v>
      </c>
      <c r="Q13" s="9" t="s">
        <v>41</v>
      </c>
      <c r="R13" s="9" t="s">
        <v>42</v>
      </c>
      <c r="S13" s="9" t="s">
        <v>43</v>
      </c>
    </row>
    <row r="14" spans="1:19" s="13" customFormat="1" x14ac:dyDescent="0.2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9" x14ac:dyDescent="0.2">
      <c r="A15" s="5">
        <v>1</v>
      </c>
      <c r="B15" s="14">
        <v>2011</v>
      </c>
      <c r="C15" s="14" t="s">
        <v>44</v>
      </c>
      <c r="D15" s="14" t="s">
        <v>45</v>
      </c>
      <c r="E15" s="15">
        <v>0</v>
      </c>
      <c r="F15" s="15">
        <v>2640454</v>
      </c>
      <c r="G15" s="15">
        <v>0</v>
      </c>
      <c r="H15" s="15">
        <v>-1768512</v>
      </c>
      <c r="I15" s="15">
        <v>-36390.688000000002</v>
      </c>
      <c r="J15" s="15">
        <v>-2935.3760000000002</v>
      </c>
      <c r="K15" s="15">
        <v>-205570</v>
      </c>
      <c r="L15" s="15">
        <v>-34039</v>
      </c>
      <c r="M15" s="15">
        <v>-22142</v>
      </c>
      <c r="N15" s="15">
        <v>0</v>
      </c>
      <c r="O15" s="15">
        <v>-87736.274140705136</v>
      </c>
      <c r="P15" s="15">
        <f>SUM(E15:O15)</f>
        <v>483128.66185929487</v>
      </c>
      <c r="Q15" s="16">
        <f>SUM(F15:H15)</f>
        <v>871942</v>
      </c>
      <c r="R15" s="17">
        <f t="shared" ref="R15:R24" si="0">Q15*21%</f>
        <v>183107.82</v>
      </c>
    </row>
    <row r="16" spans="1:19" x14ac:dyDescent="0.2">
      <c r="A16" s="5">
        <f t="shared" ref="A16:A26" si="1">A15+1</f>
        <v>2</v>
      </c>
      <c r="B16" s="14">
        <v>2012</v>
      </c>
      <c r="C16" s="14" t="s">
        <v>44</v>
      </c>
      <c r="D16" s="14" t="s">
        <v>45</v>
      </c>
      <c r="E16" s="15">
        <f t="shared" ref="E16:E26" si="2">P15</f>
        <v>483128.66185929487</v>
      </c>
      <c r="F16" s="15">
        <v>0</v>
      </c>
      <c r="G16" s="15">
        <v>144621</v>
      </c>
      <c r="H16" s="15">
        <v>0</v>
      </c>
      <c r="I16" s="15">
        <v>0</v>
      </c>
      <c r="J16" s="15">
        <v>0</v>
      </c>
      <c r="K16" s="15"/>
      <c r="L16" s="15">
        <v>0</v>
      </c>
      <c r="M16" s="15">
        <v>0</v>
      </c>
      <c r="N16" s="15">
        <v>0</v>
      </c>
      <c r="O16" s="15">
        <v>0</v>
      </c>
      <c r="P16" s="15">
        <f t="shared" ref="P16:P26" si="3">SUM(E16:O16)</f>
        <v>627749.66185929487</v>
      </c>
      <c r="Q16" s="16">
        <f>SUM(F15:I16)</f>
        <v>980172.31200000003</v>
      </c>
      <c r="R16" s="17">
        <f t="shared" si="0"/>
        <v>205836.18552</v>
      </c>
    </row>
    <row r="17" spans="1:25" x14ac:dyDescent="0.2">
      <c r="A17" s="5">
        <f t="shared" si="1"/>
        <v>3</v>
      </c>
      <c r="B17" s="14">
        <v>2013</v>
      </c>
      <c r="C17" s="14" t="s">
        <v>44</v>
      </c>
      <c r="D17" s="14" t="s">
        <v>45</v>
      </c>
      <c r="E17" s="15">
        <f t="shared" si="2"/>
        <v>627749.66185929487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3"/>
        <v>627749.66185929487</v>
      </c>
      <c r="Q17" s="16">
        <f>SUM(F15:J17)</f>
        <v>977236.93599999999</v>
      </c>
      <c r="R17" s="17">
        <f t="shared" si="0"/>
        <v>205219.75655999998</v>
      </c>
    </row>
    <row r="18" spans="1:25" x14ac:dyDescent="0.2">
      <c r="A18" s="5">
        <f t="shared" si="1"/>
        <v>4</v>
      </c>
      <c r="B18" s="14">
        <v>2014</v>
      </c>
      <c r="C18" s="14" t="s">
        <v>44</v>
      </c>
      <c r="D18" s="14" t="s">
        <v>45</v>
      </c>
      <c r="E18" s="15">
        <f t="shared" si="2"/>
        <v>627749.66185929487</v>
      </c>
      <c r="F18" s="15">
        <v>33693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f t="shared" si="3"/>
        <v>661442.66185929487</v>
      </c>
      <c r="Q18" s="16">
        <f>SUM(F15:J18)</f>
        <v>1010929.936</v>
      </c>
      <c r="R18" s="17">
        <f t="shared" si="0"/>
        <v>212295.28655999998</v>
      </c>
    </row>
    <row r="19" spans="1:25" x14ac:dyDescent="0.2">
      <c r="A19" s="5">
        <f t="shared" si="1"/>
        <v>5</v>
      </c>
      <c r="B19" s="14">
        <v>2015</v>
      </c>
      <c r="C19" s="14" t="s">
        <v>44</v>
      </c>
      <c r="D19" s="14" t="s">
        <v>45</v>
      </c>
      <c r="E19" s="15">
        <f t="shared" si="2"/>
        <v>661442.66185929487</v>
      </c>
      <c r="F19" s="15">
        <v>270877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3"/>
        <v>932319.66185929487</v>
      </c>
      <c r="Q19" s="16">
        <f>SUM(F15:J19)</f>
        <v>1281806.936</v>
      </c>
      <c r="R19" s="17">
        <f t="shared" si="0"/>
        <v>269179.45655999996</v>
      </c>
    </row>
    <row r="20" spans="1:25" x14ac:dyDescent="0.2">
      <c r="A20" s="5">
        <f t="shared" si="1"/>
        <v>6</v>
      </c>
      <c r="B20" s="14">
        <v>2016</v>
      </c>
      <c r="C20" s="14" t="s">
        <v>44</v>
      </c>
      <c r="D20" s="14" t="s">
        <v>45</v>
      </c>
      <c r="E20" s="15">
        <f t="shared" si="2"/>
        <v>932319.66185929487</v>
      </c>
      <c r="F20" s="19">
        <v>12033547</v>
      </c>
      <c r="G20" s="15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5">
        <v>0</v>
      </c>
      <c r="N20" s="15">
        <v>0</v>
      </c>
      <c r="O20" s="15">
        <v>0</v>
      </c>
      <c r="P20" s="15">
        <f t="shared" si="3"/>
        <v>12965866.661859294</v>
      </c>
      <c r="Q20" s="16">
        <f>SUM(F15:J20)</f>
        <v>13315353.936000001</v>
      </c>
      <c r="R20" s="17">
        <f t="shared" si="0"/>
        <v>2796224.32656</v>
      </c>
    </row>
    <row r="21" spans="1:25" x14ac:dyDescent="0.2">
      <c r="A21" s="5">
        <f t="shared" si="1"/>
        <v>7</v>
      </c>
      <c r="B21" s="14">
        <v>2017</v>
      </c>
      <c r="C21" s="14" t="s">
        <v>44</v>
      </c>
      <c r="D21" s="14" t="s">
        <v>45</v>
      </c>
      <c r="E21" s="15">
        <f t="shared" si="2"/>
        <v>12965866.661859294</v>
      </c>
      <c r="F21" s="19">
        <v>6583635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3"/>
        <v>19549501.661859296</v>
      </c>
      <c r="Q21" s="16">
        <f>SUM(F15:J21)</f>
        <v>19898988.936000001</v>
      </c>
      <c r="R21" s="17">
        <f t="shared" si="0"/>
        <v>4178787.6765600001</v>
      </c>
    </row>
    <row r="22" spans="1:25" x14ac:dyDescent="0.2">
      <c r="A22" s="5">
        <f t="shared" si="1"/>
        <v>8</v>
      </c>
      <c r="B22" s="14">
        <v>2018</v>
      </c>
      <c r="C22" s="14" t="s">
        <v>44</v>
      </c>
      <c r="D22" s="14" t="s">
        <v>45</v>
      </c>
      <c r="E22" s="15">
        <f t="shared" si="2"/>
        <v>19549501.661859296</v>
      </c>
      <c r="F22" s="19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3"/>
        <v>19549501.661859296</v>
      </c>
      <c r="Q22" s="16">
        <f>SUM(F15:K22)</f>
        <v>19693418.936000001</v>
      </c>
      <c r="R22" s="17">
        <f t="shared" si="0"/>
        <v>4135617.9765599999</v>
      </c>
    </row>
    <row r="23" spans="1:25" x14ac:dyDescent="0.2">
      <c r="A23" s="5">
        <f t="shared" si="1"/>
        <v>9</v>
      </c>
      <c r="B23" s="14">
        <v>2019</v>
      </c>
      <c r="C23" s="14" t="s">
        <v>44</v>
      </c>
      <c r="D23" s="14" t="s">
        <v>45</v>
      </c>
      <c r="E23" s="15">
        <f t="shared" si="2"/>
        <v>19549501.661859296</v>
      </c>
      <c r="F23" s="19">
        <v>0</v>
      </c>
      <c r="G23" s="15">
        <v>779104</v>
      </c>
      <c r="H23" s="15"/>
      <c r="I23" s="15"/>
      <c r="J23" s="15"/>
      <c r="K23" s="15"/>
      <c r="L23" s="15"/>
      <c r="M23" s="15">
        <v>0</v>
      </c>
      <c r="N23" s="15">
        <v>0</v>
      </c>
      <c r="O23" s="15">
        <v>0</v>
      </c>
      <c r="P23" s="15">
        <f t="shared" si="3"/>
        <v>20328605.661859296</v>
      </c>
      <c r="Q23" s="21">
        <f>SUM(F15:L23)</f>
        <v>20438483.936000001</v>
      </c>
      <c r="R23" s="17">
        <f t="shared" si="0"/>
        <v>4292081.6265599998</v>
      </c>
      <c r="S23" s="22"/>
    </row>
    <row r="24" spans="1:25" x14ac:dyDescent="0.2">
      <c r="A24" s="5">
        <f t="shared" si="1"/>
        <v>10</v>
      </c>
      <c r="B24" s="14">
        <v>2020</v>
      </c>
      <c r="C24" s="14" t="s">
        <v>44</v>
      </c>
      <c r="D24" s="14" t="s">
        <v>45</v>
      </c>
      <c r="E24" s="15">
        <f t="shared" si="2"/>
        <v>20328605.661859296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3"/>
        <v>20328605.661859296</v>
      </c>
      <c r="Q24" s="21">
        <f>SUM(F15:M24)</f>
        <v>20416341.936000001</v>
      </c>
      <c r="R24" s="17">
        <f t="shared" si="0"/>
        <v>4287431.8065600004</v>
      </c>
    </row>
    <row r="25" spans="1:25" x14ac:dyDescent="0.2">
      <c r="A25" s="5">
        <f t="shared" si="1"/>
        <v>11</v>
      </c>
      <c r="B25" s="14">
        <v>2021</v>
      </c>
      <c r="C25" s="23">
        <v>0.8</v>
      </c>
      <c r="D25" s="23" t="s">
        <v>46</v>
      </c>
      <c r="E25" s="15">
        <f t="shared" si="2"/>
        <v>20328605.661859296</v>
      </c>
      <c r="F25" s="15">
        <v>1889193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3"/>
        <v>22217798.661859296</v>
      </c>
      <c r="Q25" s="21">
        <f>SUM(F15:N25)</f>
        <v>22305534.936000001</v>
      </c>
      <c r="R25" s="17">
        <f>Q25*21%</f>
        <v>4684162.3365599997</v>
      </c>
      <c r="S25" s="24" t="s">
        <v>47</v>
      </c>
      <c r="T25" s="24"/>
      <c r="U25" s="24"/>
      <c r="V25" s="24"/>
      <c r="W25" s="24"/>
      <c r="X25" s="24"/>
      <c r="Y25" s="24"/>
    </row>
    <row r="26" spans="1:25" x14ac:dyDescent="0.2">
      <c r="A26" s="5">
        <f t="shared" si="1"/>
        <v>12</v>
      </c>
      <c r="B26" s="14">
        <v>2022</v>
      </c>
      <c r="C26" s="23">
        <v>0.8</v>
      </c>
      <c r="D26" s="23" t="s">
        <v>46</v>
      </c>
      <c r="E26" s="15">
        <f t="shared" si="2"/>
        <v>22217798.661859296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 t="shared" si="3"/>
        <v>22217798.661859296</v>
      </c>
      <c r="Q26" s="21">
        <f>SUM(F15:O26)</f>
        <v>22217798.661859296</v>
      </c>
      <c r="R26" s="17">
        <f>Q26*21%</f>
        <v>4665737.7189904517</v>
      </c>
      <c r="S26" s="24" t="s">
        <v>65</v>
      </c>
      <c r="T26" s="24"/>
      <c r="U26" s="24"/>
      <c r="V26" s="24"/>
      <c r="W26" s="24"/>
      <c r="X26" s="24"/>
      <c r="Y26" s="24"/>
    </row>
    <row r="27" spans="1:25" x14ac:dyDescent="0.2">
      <c r="B27" s="25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5"/>
      <c r="R27" s="24"/>
      <c r="S27" s="24"/>
      <c r="T27" s="27"/>
      <c r="U27" s="24"/>
      <c r="V27" s="24"/>
      <c r="W27" s="24"/>
      <c r="X27" s="24"/>
      <c r="Y27" s="24"/>
    </row>
    <row r="28" spans="1:25" ht="13.5" thickBot="1" x14ac:dyDescent="0.25">
      <c r="A28" s="28">
        <f>A26+1</f>
        <v>13</v>
      </c>
      <c r="B28" s="25"/>
      <c r="D28" s="25"/>
      <c r="E28" s="25" t="s">
        <v>48</v>
      </c>
      <c r="F28" s="29">
        <f t="shared" ref="F28:O28" si="4">SUM(F15:F27)</f>
        <v>23451399</v>
      </c>
      <c r="G28" s="29">
        <f t="shared" si="4"/>
        <v>923725</v>
      </c>
      <c r="H28" s="29">
        <f t="shared" si="4"/>
        <v>-1768512</v>
      </c>
      <c r="I28" s="29">
        <f t="shared" si="4"/>
        <v>-36390.688000000002</v>
      </c>
      <c r="J28" s="29">
        <f t="shared" si="4"/>
        <v>-2935.3760000000002</v>
      </c>
      <c r="K28" s="29">
        <f t="shared" si="4"/>
        <v>-205570</v>
      </c>
      <c r="L28" s="29">
        <f t="shared" si="4"/>
        <v>-34039</v>
      </c>
      <c r="M28" s="29">
        <f t="shared" si="4"/>
        <v>-22142</v>
      </c>
      <c r="N28" s="29">
        <f t="shared" si="4"/>
        <v>0</v>
      </c>
      <c r="O28" s="29">
        <f t="shared" si="4"/>
        <v>-87736.274140705136</v>
      </c>
      <c r="P28" s="29">
        <f>SUM(F28:O28)</f>
        <v>22217798.661859296</v>
      </c>
      <c r="R28" s="24"/>
      <c r="S28" s="24"/>
      <c r="T28" s="30"/>
      <c r="U28" s="24"/>
      <c r="V28" s="27"/>
      <c r="W28" s="27"/>
      <c r="X28" s="31"/>
      <c r="Y28" s="24"/>
    </row>
    <row r="29" spans="1:25" ht="13.5" thickTop="1" x14ac:dyDescent="0.2">
      <c r="R29" s="24"/>
      <c r="S29" s="24"/>
      <c r="T29" s="27"/>
      <c r="U29" s="24"/>
      <c r="V29" s="24"/>
      <c r="W29" s="24"/>
      <c r="X29" s="24"/>
      <c r="Y29" s="24"/>
    </row>
    <row r="30" spans="1:25" x14ac:dyDescent="0.2">
      <c r="H30" s="16"/>
      <c r="I30" s="16"/>
      <c r="J30" s="16"/>
      <c r="O30" s="32" t="s">
        <v>49</v>
      </c>
      <c r="P30" s="33">
        <v>0.21</v>
      </c>
      <c r="R30" s="24"/>
      <c r="S30" s="24"/>
      <c r="T30" s="24"/>
      <c r="U30" s="24"/>
      <c r="V30" s="24"/>
      <c r="W30" s="24"/>
      <c r="X30" s="24"/>
      <c r="Y30" s="24"/>
    </row>
    <row r="31" spans="1:25" x14ac:dyDescent="0.2">
      <c r="A31" s="18" t="s">
        <v>50</v>
      </c>
      <c r="H31" s="21"/>
      <c r="I31" s="21"/>
      <c r="J31" s="21"/>
      <c r="L31" s="16"/>
      <c r="M31" s="16"/>
      <c r="O31" s="32"/>
      <c r="R31" s="24"/>
      <c r="S31" s="24"/>
      <c r="T31" s="24"/>
      <c r="U31" s="24"/>
      <c r="V31" s="24"/>
      <c r="W31" s="24"/>
      <c r="X31" s="24"/>
      <c r="Y31" s="24"/>
    </row>
    <row r="32" spans="1:25" x14ac:dyDescent="0.2">
      <c r="A32" s="18" t="s">
        <v>73</v>
      </c>
      <c r="F32" s="16"/>
      <c r="G32" s="17"/>
      <c r="H32" s="17"/>
      <c r="I32" s="17"/>
      <c r="J32" s="17"/>
      <c r="M32" s="34"/>
      <c r="O32" s="32" t="s">
        <v>51</v>
      </c>
      <c r="P32" s="35">
        <f>P28*P30</f>
        <v>4665737.7189904517</v>
      </c>
      <c r="R32" s="24"/>
      <c r="S32" s="24"/>
      <c r="T32" s="24"/>
      <c r="U32" s="24"/>
      <c r="V32" s="24"/>
      <c r="W32" s="24"/>
      <c r="X32" s="24"/>
      <c r="Y32" s="24"/>
    </row>
    <row r="33" spans="3:25" x14ac:dyDescent="0.2">
      <c r="F33" s="16"/>
      <c r="G33" s="17"/>
      <c r="H33" s="17"/>
      <c r="I33" s="17"/>
      <c r="J33" s="17"/>
      <c r="L33" s="16"/>
      <c r="M33" s="22"/>
      <c r="R33" s="24"/>
      <c r="S33" s="24"/>
      <c r="T33" s="24"/>
      <c r="U33" s="24"/>
      <c r="V33" s="24"/>
      <c r="W33" s="24"/>
      <c r="X33" s="24"/>
      <c r="Y33" s="24"/>
    </row>
    <row r="34" spans="3:25" x14ac:dyDescent="0.2">
      <c r="F34" s="17"/>
      <c r="G34" s="17"/>
      <c r="H34" s="17"/>
      <c r="I34" s="17"/>
      <c r="J34" s="17"/>
      <c r="K34" s="16"/>
      <c r="P34" s="17"/>
      <c r="R34" s="24"/>
      <c r="S34" s="24"/>
      <c r="T34" s="24"/>
      <c r="U34" s="24"/>
      <c r="V34" s="24"/>
      <c r="W34" s="24"/>
      <c r="X34" s="24"/>
      <c r="Y34" s="24"/>
    </row>
    <row r="35" spans="3:25" x14ac:dyDescent="0.2">
      <c r="F35" s="17"/>
      <c r="G35" s="17"/>
      <c r="H35" s="17"/>
      <c r="I35" s="17"/>
      <c r="J35" s="17"/>
      <c r="K35" s="16"/>
      <c r="L35" s="22"/>
      <c r="M35" s="21"/>
      <c r="N35" s="22"/>
      <c r="O35" s="22"/>
      <c r="R35" s="24"/>
      <c r="S35" s="24"/>
      <c r="T35" s="24"/>
      <c r="U35" s="24"/>
      <c r="V35" s="24"/>
      <c r="W35" s="24"/>
      <c r="X35" s="24"/>
      <c r="Y35" s="24"/>
    </row>
    <row r="36" spans="3:25" x14ac:dyDescent="0.2">
      <c r="F36" s="17"/>
      <c r="G36" s="17"/>
      <c r="H36" s="17"/>
      <c r="I36" s="17"/>
      <c r="J36" s="17"/>
      <c r="K36" s="16"/>
      <c r="P36" s="16"/>
      <c r="R36" s="24"/>
      <c r="S36" s="24"/>
      <c r="T36" s="24"/>
      <c r="U36" s="24"/>
      <c r="V36" s="24"/>
      <c r="W36" s="24"/>
      <c r="X36" s="24"/>
      <c r="Y36" s="24"/>
    </row>
    <row r="37" spans="3:25" x14ac:dyDescent="0.2">
      <c r="F37" s="17"/>
      <c r="G37" s="17"/>
      <c r="R37" s="24"/>
      <c r="S37" s="24"/>
      <c r="T37" s="24"/>
      <c r="U37" s="24"/>
      <c r="V37" s="24"/>
      <c r="W37" s="24"/>
      <c r="X37" s="24"/>
      <c r="Y37" s="24"/>
    </row>
    <row r="38" spans="3:25" x14ac:dyDescent="0.2">
      <c r="F38" s="17"/>
      <c r="G38" s="17"/>
      <c r="P38" s="22"/>
      <c r="R38" s="24"/>
      <c r="S38" s="24"/>
      <c r="T38" s="24"/>
      <c r="U38" s="24"/>
      <c r="V38" s="24"/>
      <c r="W38" s="24"/>
      <c r="X38" s="24"/>
      <c r="Y38" s="24"/>
    </row>
    <row r="39" spans="3:25" x14ac:dyDescent="0.2">
      <c r="F39" s="17"/>
      <c r="G39" s="17"/>
      <c r="R39" s="24"/>
      <c r="S39" s="24"/>
      <c r="T39" s="24"/>
      <c r="U39" s="24"/>
      <c r="V39" s="24"/>
      <c r="W39" s="24"/>
      <c r="X39" s="24"/>
      <c r="Y39" s="24"/>
    </row>
    <row r="40" spans="3:25" x14ac:dyDescent="0.2">
      <c r="F40" s="17"/>
      <c r="G40" s="17"/>
    </row>
    <row r="41" spans="3:25" x14ac:dyDescent="0.2">
      <c r="F41" s="17"/>
      <c r="G41" s="17"/>
    </row>
    <row r="42" spans="3:25" x14ac:dyDescent="0.2">
      <c r="F42" s="17"/>
      <c r="G42" s="17"/>
    </row>
    <row r="43" spans="3:25" x14ac:dyDescent="0.2">
      <c r="C43" s="17"/>
    </row>
    <row r="44" spans="3:25" x14ac:dyDescent="0.2">
      <c r="C44" s="17"/>
    </row>
    <row r="45" spans="3:25" x14ac:dyDescent="0.2">
      <c r="C45" s="17"/>
    </row>
  </sheetData>
  <mergeCells count="4">
    <mergeCell ref="A6:S6"/>
    <mergeCell ref="A7:S7"/>
    <mergeCell ref="A8:S8"/>
    <mergeCell ref="A9:S9"/>
  </mergeCells>
  <pageMargins left="0.25" right="0.25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1"/>
  <sheetViews>
    <sheetView workbookViewId="0">
      <selection activeCell="F29" sqref="F29"/>
    </sheetView>
  </sheetViews>
  <sheetFormatPr defaultRowHeight="12.75" x14ac:dyDescent="0.2"/>
  <cols>
    <col min="1" max="1" width="9.140625" style="36"/>
    <col min="2" max="2" width="13.85546875" style="36" customWidth="1"/>
    <col min="3" max="3" width="15.42578125" style="36" bestFit="1" customWidth="1"/>
    <col min="4" max="5" width="20.7109375" style="37" customWidth="1"/>
    <col min="6" max="6" width="27" style="37" bestFit="1" customWidth="1"/>
    <col min="7" max="16384" width="9.140625" style="37"/>
  </cols>
  <sheetData>
    <row r="1" spans="1:6" x14ac:dyDescent="0.2">
      <c r="F1" s="3" t="s">
        <v>0</v>
      </c>
    </row>
    <row r="2" spans="1:6" x14ac:dyDescent="0.2">
      <c r="F2" s="4" t="s">
        <v>1</v>
      </c>
    </row>
    <row r="3" spans="1:6" x14ac:dyDescent="0.2">
      <c r="F3" s="4" t="s">
        <v>2</v>
      </c>
    </row>
    <row r="4" spans="1:6" x14ac:dyDescent="0.2">
      <c r="F4" s="4" t="s">
        <v>72</v>
      </c>
    </row>
    <row r="6" spans="1:6" x14ac:dyDescent="0.2">
      <c r="A6" s="47" t="s">
        <v>3</v>
      </c>
      <c r="B6" s="47"/>
      <c r="C6" s="47"/>
      <c r="D6" s="47"/>
      <c r="E6" s="47"/>
      <c r="F6" s="47"/>
    </row>
    <row r="7" spans="1:6" x14ac:dyDescent="0.2">
      <c r="A7" s="47" t="s">
        <v>68</v>
      </c>
      <c r="B7" s="47"/>
      <c r="C7" s="47"/>
      <c r="D7" s="47"/>
      <c r="E7" s="47"/>
      <c r="F7" s="47"/>
    </row>
    <row r="8" spans="1:6" x14ac:dyDescent="0.2">
      <c r="A8" s="47" t="s">
        <v>5</v>
      </c>
      <c r="B8" s="47"/>
      <c r="C8" s="47"/>
      <c r="D8" s="47"/>
      <c r="E8" s="47"/>
      <c r="F8" s="47"/>
    </row>
    <row r="9" spans="1:6" x14ac:dyDescent="0.2">
      <c r="A9" s="47" t="s">
        <v>6</v>
      </c>
      <c r="B9" s="47"/>
      <c r="C9" s="47"/>
      <c r="D9" s="47"/>
      <c r="E9" s="47"/>
      <c r="F9" s="47"/>
    </row>
    <row r="11" spans="1:6" x14ac:dyDescent="0.2">
      <c r="D11" s="36" t="s">
        <v>58</v>
      </c>
      <c r="E11" s="36" t="s">
        <v>62</v>
      </c>
      <c r="F11" s="36"/>
    </row>
    <row r="12" spans="1:6" x14ac:dyDescent="0.2">
      <c r="D12" s="36" t="s">
        <v>57</v>
      </c>
      <c r="E12" s="36" t="s">
        <v>57</v>
      </c>
      <c r="F12" s="36"/>
    </row>
    <row r="13" spans="1:6" x14ac:dyDescent="0.2">
      <c r="D13" s="36" t="s">
        <v>55</v>
      </c>
      <c r="E13" s="36" t="s">
        <v>55</v>
      </c>
      <c r="F13" s="36"/>
    </row>
    <row r="14" spans="1:6" x14ac:dyDescent="0.2">
      <c r="A14" s="36" t="s">
        <v>53</v>
      </c>
      <c r="B14" s="36" t="s">
        <v>54</v>
      </c>
      <c r="C14" s="36" t="s">
        <v>64</v>
      </c>
      <c r="D14" s="36" t="s">
        <v>56</v>
      </c>
      <c r="E14" s="36" t="s">
        <v>56</v>
      </c>
      <c r="F14" s="36" t="s">
        <v>28</v>
      </c>
    </row>
    <row r="15" spans="1:6" x14ac:dyDescent="0.2">
      <c r="A15" s="38"/>
      <c r="B15" s="39" t="s">
        <v>59</v>
      </c>
      <c r="C15" s="39" t="s">
        <v>30</v>
      </c>
      <c r="D15" s="39" t="s">
        <v>31</v>
      </c>
      <c r="E15" s="39" t="s">
        <v>32</v>
      </c>
      <c r="F15" s="39" t="s">
        <v>33</v>
      </c>
    </row>
    <row r="17" spans="1:6" x14ac:dyDescent="0.2">
      <c r="A17" s="36">
        <v>1</v>
      </c>
      <c r="B17" s="44">
        <v>43100</v>
      </c>
      <c r="C17" s="44" t="s">
        <v>60</v>
      </c>
      <c r="D17" s="40">
        <v>1026003</v>
      </c>
    </row>
    <row r="18" spans="1:6" x14ac:dyDescent="0.2">
      <c r="B18" s="44"/>
      <c r="C18" s="44"/>
      <c r="D18" s="40"/>
    </row>
    <row r="19" spans="1:6" x14ac:dyDescent="0.2">
      <c r="A19" s="36">
        <f>A17+1</f>
        <v>2</v>
      </c>
      <c r="B19" s="44">
        <v>43465</v>
      </c>
      <c r="C19" s="44" t="s">
        <v>61</v>
      </c>
      <c r="D19" s="40">
        <f>-D$17/39/12*2</f>
        <v>-4384.6282051282051</v>
      </c>
      <c r="E19" s="41">
        <f>D17+D19</f>
        <v>1021618.3717948718</v>
      </c>
      <c r="F19" s="37" t="s">
        <v>70</v>
      </c>
    </row>
    <row r="20" spans="1:6" x14ac:dyDescent="0.2">
      <c r="A20" s="36">
        <f t="shared" ref="A20:A56" si="0">A19+1</f>
        <v>3</v>
      </c>
      <c r="B20" s="44">
        <v>43830</v>
      </c>
      <c r="C20" s="44" t="s">
        <v>61</v>
      </c>
      <c r="D20" s="40">
        <f>-D$17/39+-D$17/39/12*10</f>
        <v>-48230.91025641025</v>
      </c>
      <c r="E20" s="41">
        <f>E19+D20</f>
        <v>973387.4615384615</v>
      </c>
      <c r="F20" s="37" t="s">
        <v>71</v>
      </c>
    </row>
    <row r="21" spans="1:6" x14ac:dyDescent="0.2">
      <c r="A21" s="36">
        <f t="shared" si="0"/>
        <v>4</v>
      </c>
      <c r="B21" s="44">
        <v>44196</v>
      </c>
      <c r="C21" s="44" t="s">
        <v>61</v>
      </c>
      <c r="D21" s="40">
        <f t="shared" ref="D21:D57" si="1">-D$17/39</f>
        <v>-26307.76923076923</v>
      </c>
      <c r="E21" s="41">
        <f t="shared" ref="E21:E56" si="2">E20+D21</f>
        <v>947079.69230769225</v>
      </c>
    </row>
    <row r="22" spans="1:6" x14ac:dyDescent="0.2">
      <c r="A22" s="36">
        <f t="shared" si="0"/>
        <v>5</v>
      </c>
      <c r="B22" s="44">
        <v>44561</v>
      </c>
      <c r="C22" s="44" t="s">
        <v>61</v>
      </c>
      <c r="D22" s="40">
        <f t="shared" si="1"/>
        <v>-26307.76923076923</v>
      </c>
      <c r="E22" s="41">
        <f t="shared" si="2"/>
        <v>920771.92307692301</v>
      </c>
      <c r="F22" s="24" t="s">
        <v>67</v>
      </c>
    </row>
    <row r="23" spans="1:6" x14ac:dyDescent="0.2">
      <c r="A23" s="36">
        <f t="shared" si="0"/>
        <v>6</v>
      </c>
      <c r="B23" s="44">
        <v>44926</v>
      </c>
      <c r="C23" s="44" t="s">
        <v>61</v>
      </c>
      <c r="D23" s="40">
        <f t="shared" si="1"/>
        <v>-26307.76923076923</v>
      </c>
      <c r="E23" s="41">
        <f t="shared" si="2"/>
        <v>894464.15384615376</v>
      </c>
      <c r="F23" s="24" t="s">
        <v>66</v>
      </c>
    </row>
    <row r="24" spans="1:6" x14ac:dyDescent="0.2">
      <c r="A24" s="36">
        <f t="shared" si="0"/>
        <v>7</v>
      </c>
      <c r="B24" s="44">
        <v>45291</v>
      </c>
      <c r="C24" s="44" t="s">
        <v>61</v>
      </c>
      <c r="D24" s="40">
        <f t="shared" si="1"/>
        <v>-26307.76923076923</v>
      </c>
      <c r="E24" s="41">
        <f t="shared" si="2"/>
        <v>868156.38461538451</v>
      </c>
    </row>
    <row r="25" spans="1:6" x14ac:dyDescent="0.2">
      <c r="A25" s="36">
        <f t="shared" si="0"/>
        <v>8</v>
      </c>
      <c r="B25" s="44">
        <v>45657</v>
      </c>
      <c r="C25" s="44" t="s">
        <v>61</v>
      </c>
      <c r="D25" s="40">
        <f t="shared" si="1"/>
        <v>-26307.76923076923</v>
      </c>
      <c r="E25" s="41">
        <f t="shared" si="2"/>
        <v>841848.61538461526</v>
      </c>
    </row>
    <row r="26" spans="1:6" x14ac:dyDescent="0.2">
      <c r="A26" s="36">
        <f t="shared" si="0"/>
        <v>9</v>
      </c>
      <c r="B26" s="44">
        <v>46022</v>
      </c>
      <c r="C26" s="44" t="s">
        <v>61</v>
      </c>
      <c r="D26" s="40">
        <f t="shared" si="1"/>
        <v>-26307.76923076923</v>
      </c>
      <c r="E26" s="41">
        <f t="shared" si="2"/>
        <v>815540.84615384601</v>
      </c>
    </row>
    <row r="27" spans="1:6" x14ac:dyDescent="0.2">
      <c r="A27" s="36">
        <f t="shared" si="0"/>
        <v>10</v>
      </c>
      <c r="B27" s="44">
        <v>46387</v>
      </c>
      <c r="C27" s="44" t="s">
        <v>61</v>
      </c>
      <c r="D27" s="40">
        <f t="shared" si="1"/>
        <v>-26307.76923076923</v>
      </c>
      <c r="E27" s="41">
        <f t="shared" si="2"/>
        <v>789233.07692307676</v>
      </c>
    </row>
    <row r="28" spans="1:6" x14ac:dyDescent="0.2">
      <c r="A28" s="36">
        <f t="shared" si="0"/>
        <v>11</v>
      </c>
      <c r="B28" s="44">
        <v>46752</v>
      </c>
      <c r="C28" s="44" t="s">
        <v>61</v>
      </c>
      <c r="D28" s="40">
        <f t="shared" si="1"/>
        <v>-26307.76923076923</v>
      </c>
      <c r="E28" s="41">
        <f t="shared" si="2"/>
        <v>762925.30769230751</v>
      </c>
    </row>
    <row r="29" spans="1:6" x14ac:dyDescent="0.2">
      <c r="A29" s="36">
        <f t="shared" si="0"/>
        <v>12</v>
      </c>
      <c r="B29" s="44">
        <v>47118</v>
      </c>
      <c r="C29" s="44" t="s">
        <v>61</v>
      </c>
      <c r="D29" s="40">
        <f t="shared" si="1"/>
        <v>-26307.76923076923</v>
      </c>
      <c r="E29" s="41">
        <f t="shared" si="2"/>
        <v>736617.53846153826</v>
      </c>
    </row>
    <row r="30" spans="1:6" x14ac:dyDescent="0.2">
      <c r="A30" s="36">
        <f t="shared" si="0"/>
        <v>13</v>
      </c>
      <c r="B30" s="44">
        <v>47483</v>
      </c>
      <c r="C30" s="44" t="s">
        <v>61</v>
      </c>
      <c r="D30" s="40">
        <f t="shared" si="1"/>
        <v>-26307.76923076923</v>
      </c>
      <c r="E30" s="41">
        <f t="shared" si="2"/>
        <v>710309.76923076902</v>
      </c>
    </row>
    <row r="31" spans="1:6" x14ac:dyDescent="0.2">
      <c r="A31" s="36">
        <f t="shared" si="0"/>
        <v>14</v>
      </c>
      <c r="B31" s="44">
        <v>47848</v>
      </c>
      <c r="C31" s="44" t="s">
        <v>61</v>
      </c>
      <c r="D31" s="40">
        <f t="shared" si="1"/>
        <v>-26307.76923076923</v>
      </c>
      <c r="E31" s="41">
        <f t="shared" si="2"/>
        <v>684001.99999999977</v>
      </c>
    </row>
    <row r="32" spans="1:6" x14ac:dyDescent="0.2">
      <c r="A32" s="36">
        <f t="shared" si="0"/>
        <v>15</v>
      </c>
      <c r="B32" s="44">
        <v>48213</v>
      </c>
      <c r="C32" s="44" t="s">
        <v>61</v>
      </c>
      <c r="D32" s="40">
        <f t="shared" si="1"/>
        <v>-26307.76923076923</v>
      </c>
      <c r="E32" s="41">
        <f t="shared" si="2"/>
        <v>657694.23076923052</v>
      </c>
    </row>
    <row r="33" spans="1:5" x14ac:dyDescent="0.2">
      <c r="A33" s="36">
        <f t="shared" si="0"/>
        <v>16</v>
      </c>
      <c r="B33" s="44">
        <v>48579</v>
      </c>
      <c r="C33" s="44" t="s">
        <v>61</v>
      </c>
      <c r="D33" s="40">
        <f t="shared" si="1"/>
        <v>-26307.76923076923</v>
      </c>
      <c r="E33" s="41">
        <f t="shared" si="2"/>
        <v>631386.46153846127</v>
      </c>
    </row>
    <row r="34" spans="1:5" x14ac:dyDescent="0.2">
      <c r="A34" s="36">
        <f t="shared" si="0"/>
        <v>17</v>
      </c>
      <c r="B34" s="44">
        <v>48944</v>
      </c>
      <c r="C34" s="44" t="s">
        <v>61</v>
      </c>
      <c r="D34" s="40">
        <f t="shared" si="1"/>
        <v>-26307.76923076923</v>
      </c>
      <c r="E34" s="41">
        <f t="shared" si="2"/>
        <v>605078.69230769202</v>
      </c>
    </row>
    <row r="35" spans="1:5" x14ac:dyDescent="0.2">
      <c r="A35" s="36">
        <f t="shared" si="0"/>
        <v>18</v>
      </c>
      <c r="B35" s="44">
        <v>49309</v>
      </c>
      <c r="C35" s="44" t="s">
        <v>61</v>
      </c>
      <c r="D35" s="40">
        <f t="shared" si="1"/>
        <v>-26307.76923076923</v>
      </c>
      <c r="E35" s="41">
        <f t="shared" si="2"/>
        <v>578770.92307692277</v>
      </c>
    </row>
    <row r="36" spans="1:5" x14ac:dyDescent="0.2">
      <c r="A36" s="36">
        <f t="shared" si="0"/>
        <v>19</v>
      </c>
      <c r="B36" s="44">
        <v>49674</v>
      </c>
      <c r="C36" s="44" t="s">
        <v>61</v>
      </c>
      <c r="D36" s="40">
        <f t="shared" si="1"/>
        <v>-26307.76923076923</v>
      </c>
      <c r="E36" s="41">
        <f t="shared" si="2"/>
        <v>552463.15384615352</v>
      </c>
    </row>
    <row r="37" spans="1:5" x14ac:dyDescent="0.2">
      <c r="A37" s="36">
        <f t="shared" si="0"/>
        <v>20</v>
      </c>
      <c r="B37" s="44">
        <v>50040</v>
      </c>
      <c r="C37" s="44" t="s">
        <v>61</v>
      </c>
      <c r="D37" s="40">
        <f t="shared" si="1"/>
        <v>-26307.76923076923</v>
      </c>
      <c r="E37" s="41">
        <f t="shared" si="2"/>
        <v>526155.38461538428</v>
      </c>
    </row>
    <row r="38" spans="1:5" x14ac:dyDescent="0.2">
      <c r="A38" s="36">
        <f t="shared" si="0"/>
        <v>21</v>
      </c>
      <c r="B38" s="44">
        <v>50405</v>
      </c>
      <c r="C38" s="44" t="s">
        <v>61</v>
      </c>
      <c r="D38" s="40">
        <f t="shared" si="1"/>
        <v>-26307.76923076923</v>
      </c>
      <c r="E38" s="41">
        <f t="shared" si="2"/>
        <v>499847.61538461503</v>
      </c>
    </row>
    <row r="39" spans="1:5" x14ac:dyDescent="0.2">
      <c r="A39" s="36">
        <f t="shared" si="0"/>
        <v>22</v>
      </c>
      <c r="B39" s="44">
        <v>50770</v>
      </c>
      <c r="C39" s="44" t="s">
        <v>61</v>
      </c>
      <c r="D39" s="40">
        <f t="shared" si="1"/>
        <v>-26307.76923076923</v>
      </c>
      <c r="E39" s="41">
        <f t="shared" si="2"/>
        <v>473539.84615384578</v>
      </c>
    </row>
    <row r="40" spans="1:5" x14ac:dyDescent="0.2">
      <c r="A40" s="36">
        <f t="shared" si="0"/>
        <v>23</v>
      </c>
      <c r="B40" s="44">
        <v>51135</v>
      </c>
      <c r="C40" s="44" t="s">
        <v>61</v>
      </c>
      <c r="D40" s="40">
        <f t="shared" si="1"/>
        <v>-26307.76923076923</v>
      </c>
      <c r="E40" s="41">
        <f t="shared" si="2"/>
        <v>447232.07692307653</v>
      </c>
    </row>
    <row r="41" spans="1:5" x14ac:dyDescent="0.2">
      <c r="A41" s="36">
        <f t="shared" si="0"/>
        <v>24</v>
      </c>
      <c r="B41" s="44">
        <v>51501</v>
      </c>
      <c r="C41" s="44" t="s">
        <v>61</v>
      </c>
      <c r="D41" s="40">
        <f t="shared" si="1"/>
        <v>-26307.76923076923</v>
      </c>
      <c r="E41" s="41">
        <f t="shared" si="2"/>
        <v>420924.30769230728</v>
      </c>
    </row>
    <row r="42" spans="1:5" x14ac:dyDescent="0.2">
      <c r="A42" s="36">
        <f t="shared" si="0"/>
        <v>25</v>
      </c>
      <c r="B42" s="44">
        <v>51866</v>
      </c>
      <c r="C42" s="44" t="s">
        <v>61</v>
      </c>
      <c r="D42" s="40">
        <f t="shared" si="1"/>
        <v>-26307.76923076923</v>
      </c>
      <c r="E42" s="41">
        <f t="shared" si="2"/>
        <v>394616.53846153803</v>
      </c>
    </row>
    <row r="43" spans="1:5" x14ac:dyDescent="0.2">
      <c r="A43" s="36">
        <f t="shared" si="0"/>
        <v>26</v>
      </c>
      <c r="B43" s="44">
        <v>52231</v>
      </c>
      <c r="C43" s="44" t="s">
        <v>61</v>
      </c>
      <c r="D43" s="40">
        <f t="shared" si="1"/>
        <v>-26307.76923076923</v>
      </c>
      <c r="E43" s="41">
        <f t="shared" si="2"/>
        <v>368308.76923076878</v>
      </c>
    </row>
    <row r="44" spans="1:5" x14ac:dyDescent="0.2">
      <c r="A44" s="36">
        <f t="shared" si="0"/>
        <v>27</v>
      </c>
      <c r="B44" s="44">
        <v>52596</v>
      </c>
      <c r="C44" s="44" t="s">
        <v>61</v>
      </c>
      <c r="D44" s="40">
        <f t="shared" si="1"/>
        <v>-26307.76923076923</v>
      </c>
      <c r="E44" s="41">
        <f t="shared" si="2"/>
        <v>342000.99999999953</v>
      </c>
    </row>
    <row r="45" spans="1:5" x14ac:dyDescent="0.2">
      <c r="A45" s="36">
        <f t="shared" si="0"/>
        <v>28</v>
      </c>
      <c r="B45" s="44">
        <v>52962</v>
      </c>
      <c r="C45" s="44" t="s">
        <v>61</v>
      </c>
      <c r="D45" s="40">
        <f t="shared" si="1"/>
        <v>-26307.76923076923</v>
      </c>
      <c r="E45" s="41">
        <f t="shared" si="2"/>
        <v>315693.23076923029</v>
      </c>
    </row>
    <row r="46" spans="1:5" x14ac:dyDescent="0.2">
      <c r="A46" s="36">
        <f t="shared" si="0"/>
        <v>29</v>
      </c>
      <c r="B46" s="44">
        <v>53327</v>
      </c>
      <c r="C46" s="44" t="s">
        <v>61</v>
      </c>
      <c r="D46" s="40">
        <f t="shared" si="1"/>
        <v>-26307.76923076923</v>
      </c>
      <c r="E46" s="41">
        <f t="shared" si="2"/>
        <v>289385.46153846104</v>
      </c>
    </row>
    <row r="47" spans="1:5" x14ac:dyDescent="0.2">
      <c r="A47" s="36">
        <f t="shared" si="0"/>
        <v>30</v>
      </c>
      <c r="B47" s="44">
        <v>53692</v>
      </c>
      <c r="C47" s="44" t="s">
        <v>61</v>
      </c>
      <c r="D47" s="40">
        <f t="shared" si="1"/>
        <v>-26307.76923076923</v>
      </c>
      <c r="E47" s="41">
        <f t="shared" si="2"/>
        <v>263077.69230769179</v>
      </c>
    </row>
    <row r="48" spans="1:5" x14ac:dyDescent="0.2">
      <c r="A48" s="36">
        <f t="shared" si="0"/>
        <v>31</v>
      </c>
      <c r="B48" s="44">
        <v>54057</v>
      </c>
      <c r="C48" s="44" t="s">
        <v>61</v>
      </c>
      <c r="D48" s="40">
        <f t="shared" si="1"/>
        <v>-26307.76923076923</v>
      </c>
      <c r="E48" s="41">
        <f t="shared" si="2"/>
        <v>236769.92307692257</v>
      </c>
    </row>
    <row r="49" spans="1:5" x14ac:dyDescent="0.2">
      <c r="A49" s="36">
        <f t="shared" si="0"/>
        <v>32</v>
      </c>
      <c r="B49" s="44">
        <v>54423</v>
      </c>
      <c r="C49" s="44" t="s">
        <v>61</v>
      </c>
      <c r="D49" s="40">
        <f t="shared" si="1"/>
        <v>-26307.76923076923</v>
      </c>
      <c r="E49" s="41">
        <f t="shared" si="2"/>
        <v>210462.15384615335</v>
      </c>
    </row>
    <row r="50" spans="1:5" x14ac:dyDescent="0.2">
      <c r="A50" s="36">
        <f t="shared" si="0"/>
        <v>33</v>
      </c>
      <c r="B50" s="44">
        <v>54788</v>
      </c>
      <c r="C50" s="44" t="s">
        <v>61</v>
      </c>
      <c r="D50" s="40">
        <f t="shared" si="1"/>
        <v>-26307.76923076923</v>
      </c>
      <c r="E50" s="41">
        <f t="shared" si="2"/>
        <v>184154.38461538413</v>
      </c>
    </row>
    <row r="51" spans="1:5" x14ac:dyDescent="0.2">
      <c r="A51" s="36">
        <f t="shared" si="0"/>
        <v>34</v>
      </c>
      <c r="B51" s="44">
        <v>55153</v>
      </c>
      <c r="C51" s="44" t="s">
        <v>61</v>
      </c>
      <c r="D51" s="40">
        <f t="shared" si="1"/>
        <v>-26307.76923076923</v>
      </c>
      <c r="E51" s="41">
        <f t="shared" si="2"/>
        <v>157846.61538461491</v>
      </c>
    </row>
    <row r="52" spans="1:5" x14ac:dyDescent="0.2">
      <c r="A52" s="36">
        <f t="shared" si="0"/>
        <v>35</v>
      </c>
      <c r="B52" s="44">
        <v>55518</v>
      </c>
      <c r="C52" s="44" t="s">
        <v>61</v>
      </c>
      <c r="D52" s="40">
        <f t="shared" si="1"/>
        <v>-26307.76923076923</v>
      </c>
      <c r="E52" s="41">
        <f t="shared" si="2"/>
        <v>131538.84615384569</v>
      </c>
    </row>
    <row r="53" spans="1:5" x14ac:dyDescent="0.2">
      <c r="A53" s="36">
        <f t="shared" si="0"/>
        <v>36</v>
      </c>
      <c r="B53" s="44">
        <v>55884</v>
      </c>
      <c r="C53" s="44" t="s">
        <v>61</v>
      </c>
      <c r="D53" s="40">
        <f t="shared" si="1"/>
        <v>-26307.76923076923</v>
      </c>
      <c r="E53" s="41">
        <f t="shared" si="2"/>
        <v>105231.07692307646</v>
      </c>
    </row>
    <row r="54" spans="1:5" x14ac:dyDescent="0.2">
      <c r="A54" s="36">
        <f t="shared" si="0"/>
        <v>37</v>
      </c>
      <c r="B54" s="44">
        <v>56249</v>
      </c>
      <c r="C54" s="44" t="s">
        <v>61</v>
      </c>
      <c r="D54" s="40">
        <f t="shared" si="1"/>
        <v>-26307.76923076923</v>
      </c>
      <c r="E54" s="41">
        <f t="shared" si="2"/>
        <v>78923.307692307222</v>
      </c>
    </row>
    <row r="55" spans="1:5" x14ac:dyDescent="0.2">
      <c r="A55" s="36">
        <f t="shared" si="0"/>
        <v>38</v>
      </c>
      <c r="B55" s="44">
        <v>56614</v>
      </c>
      <c r="C55" s="44" t="s">
        <v>61</v>
      </c>
      <c r="D55" s="40">
        <f t="shared" si="1"/>
        <v>-26307.76923076923</v>
      </c>
      <c r="E55" s="41">
        <f t="shared" si="2"/>
        <v>52615.538461537988</v>
      </c>
    </row>
    <row r="56" spans="1:5" x14ac:dyDescent="0.2">
      <c r="A56" s="36">
        <f t="shared" si="0"/>
        <v>39</v>
      </c>
      <c r="B56" s="44">
        <v>56979</v>
      </c>
      <c r="C56" s="44" t="s">
        <v>61</v>
      </c>
      <c r="D56" s="40">
        <f t="shared" si="1"/>
        <v>-26307.76923076923</v>
      </c>
      <c r="E56" s="41">
        <f t="shared" si="2"/>
        <v>26307.769230768758</v>
      </c>
    </row>
    <row r="57" spans="1:5" x14ac:dyDescent="0.2">
      <c r="A57" s="36">
        <f t="shared" ref="A57" si="3">A56+1</f>
        <v>40</v>
      </c>
      <c r="B57" s="44">
        <v>57345</v>
      </c>
      <c r="C57" s="44" t="s">
        <v>61</v>
      </c>
      <c r="D57" s="40">
        <f t="shared" si="1"/>
        <v>-26307.76923076923</v>
      </c>
      <c r="E57" s="41">
        <f t="shared" ref="E57" si="4">E56+D57</f>
        <v>-4.7293724492192268E-10</v>
      </c>
    </row>
    <row r="59" spans="1:5" ht="13.5" thickBot="1" x14ac:dyDescent="0.25">
      <c r="C59" s="44" t="s">
        <v>63</v>
      </c>
      <c r="D59" s="42">
        <f>SUM(D17:D58)</f>
        <v>-4.7293724492192268E-10</v>
      </c>
    </row>
    <row r="60" spans="1:5" ht="13.5" thickTop="1" x14ac:dyDescent="0.2"/>
    <row r="61" spans="1:5" x14ac:dyDescent="0.2">
      <c r="A61" s="43" t="s">
        <v>69</v>
      </c>
    </row>
  </sheetData>
  <mergeCells count="4">
    <mergeCell ref="A6:F6"/>
    <mergeCell ref="A7:F7"/>
    <mergeCell ref="A8:F8"/>
    <mergeCell ref="A9:F9"/>
  </mergeCells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1-110 Attachment A Pg 1</vt:lpstr>
      <vt:lpstr>AG 1-110 Attachment A Pg 2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 \ Jennifer</dc:creator>
  <cp:lastModifiedBy>Ryan \ John</cp:lastModifiedBy>
  <cp:lastPrinted>2021-07-20T02:02:55Z</cp:lastPrinted>
  <dcterms:created xsi:type="dcterms:W3CDTF">2021-07-20T01:15:08Z</dcterms:created>
  <dcterms:modified xsi:type="dcterms:W3CDTF">2021-07-21T18:31:48Z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