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wnhamfpp032\RATECOMM\CKY\Rate Case Filings\Rate Case - 2021\Schedules\Schedule M (Revenues)\Scenarios\Settlement\Stipulation\"/>
    </mc:Choice>
  </mc:AlternateContent>
  <bookViews>
    <workbookView xWindow="0" yWindow="0" windowWidth="28800" windowHeight="11840" activeTab="1"/>
  </bookViews>
  <sheets>
    <sheet name="As Filed" sheetId="3" r:id="rId1"/>
    <sheet name="Stipulation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25" i="1"/>
  <c r="B28" i="1"/>
  <c r="C28" i="1"/>
  <c r="C27" i="1"/>
  <c r="D28" i="1"/>
  <c r="K10" i="1" l="1"/>
  <c r="M41" i="1"/>
  <c r="L41" i="1"/>
  <c r="K40" i="1"/>
  <c r="K33" i="1"/>
  <c r="K15" i="1"/>
  <c r="K9" i="1"/>
  <c r="J9" i="1"/>
  <c r="K8" i="1"/>
  <c r="J8" i="1"/>
  <c r="J35" i="3" l="1"/>
  <c r="K35" i="3"/>
  <c r="L35" i="3" s="1"/>
  <c r="J36" i="3"/>
  <c r="K36" i="3"/>
  <c r="J37" i="3"/>
  <c r="K37" i="3"/>
  <c r="J38" i="3"/>
  <c r="K38" i="3"/>
  <c r="L38" i="3" s="1"/>
  <c r="J39" i="3"/>
  <c r="K39" i="3"/>
  <c r="L39" i="3" s="1"/>
  <c r="J40" i="3"/>
  <c r="K40" i="3"/>
  <c r="L40" i="3" s="1"/>
  <c r="K34" i="3"/>
  <c r="J34" i="3"/>
  <c r="K24" i="3"/>
  <c r="J24" i="3"/>
  <c r="L24" i="3" s="1"/>
  <c r="J18" i="3"/>
  <c r="K18" i="3"/>
  <c r="J19" i="3"/>
  <c r="K19" i="3"/>
  <c r="K27" i="3" s="1"/>
  <c r="J20" i="3"/>
  <c r="K20" i="3"/>
  <c r="K28" i="3" s="1"/>
  <c r="J21" i="3"/>
  <c r="J27" i="3" s="1"/>
  <c r="K21" i="3"/>
  <c r="L21" i="3" s="1"/>
  <c r="J22" i="3"/>
  <c r="K22" i="3"/>
  <c r="J23" i="3"/>
  <c r="L23" i="3" s="1"/>
  <c r="K23" i="3"/>
  <c r="K17" i="3"/>
  <c r="J17" i="3"/>
  <c r="J35" i="1"/>
  <c r="K35" i="1"/>
  <c r="L35" i="1" s="1"/>
  <c r="J36" i="1"/>
  <c r="K36" i="1"/>
  <c r="J37" i="1"/>
  <c r="K37" i="1"/>
  <c r="J38" i="1"/>
  <c r="K38" i="1"/>
  <c r="L38" i="1" s="1"/>
  <c r="J39" i="1"/>
  <c r="K39" i="1"/>
  <c r="L39" i="1" s="1"/>
  <c r="J40" i="1"/>
  <c r="L40" i="1"/>
  <c r="K34" i="1"/>
  <c r="J34" i="1"/>
  <c r="J33" i="1"/>
  <c r="K24" i="1"/>
  <c r="L24" i="1" s="1"/>
  <c r="K23" i="1"/>
  <c r="K22" i="1"/>
  <c r="L22" i="1" s="1"/>
  <c r="K21" i="1"/>
  <c r="L21" i="1" s="1"/>
  <c r="K20" i="1"/>
  <c r="K19" i="1"/>
  <c r="K18" i="1"/>
  <c r="L18" i="1" s="1"/>
  <c r="K17" i="1"/>
  <c r="L17" i="1" s="1"/>
  <c r="J24" i="1"/>
  <c r="J18" i="1"/>
  <c r="J28" i="1" s="1"/>
  <c r="J19" i="1"/>
  <c r="J20" i="1"/>
  <c r="J21" i="1"/>
  <c r="J22" i="1"/>
  <c r="J23" i="1"/>
  <c r="J17" i="1"/>
  <c r="K16" i="1"/>
  <c r="L16" i="1" s="1"/>
  <c r="J16" i="1"/>
  <c r="J15" i="1"/>
  <c r="K33" i="3"/>
  <c r="J33" i="3"/>
  <c r="K16" i="3"/>
  <c r="J16" i="3"/>
  <c r="K15" i="3"/>
  <c r="J15" i="3"/>
  <c r="K41" i="3"/>
  <c r="L37" i="3"/>
  <c r="L36" i="3"/>
  <c r="L34" i="3"/>
  <c r="L22" i="3"/>
  <c r="L18" i="3"/>
  <c r="L17" i="3"/>
  <c r="L15" i="3"/>
  <c r="L37" i="1"/>
  <c r="L36" i="1"/>
  <c r="L34" i="1"/>
  <c r="L20" i="1"/>
  <c r="L23" i="1" l="1"/>
  <c r="J41" i="3"/>
  <c r="K29" i="3"/>
  <c r="K25" i="3"/>
  <c r="L19" i="3"/>
  <c r="L20" i="3"/>
  <c r="J25" i="3"/>
  <c r="J6" i="3"/>
  <c r="K41" i="1"/>
  <c r="J41" i="1"/>
  <c r="L19" i="1"/>
  <c r="K27" i="1"/>
  <c r="L27" i="1" s="1"/>
  <c r="J7" i="1"/>
  <c r="J27" i="1"/>
  <c r="J29" i="1"/>
  <c r="J25" i="1"/>
  <c r="L33" i="3"/>
  <c r="L41" i="3" s="1"/>
  <c r="M41" i="3" s="1"/>
  <c r="K5" i="3" s="1"/>
  <c r="J28" i="3"/>
  <c r="J29" i="3" s="1"/>
  <c r="L16" i="3"/>
  <c r="L27" i="3"/>
  <c r="K28" i="1"/>
  <c r="L28" i="1" s="1"/>
  <c r="M28" i="1" s="1"/>
  <c r="K7" i="1" s="1"/>
  <c r="K25" i="1"/>
  <c r="L15" i="1"/>
  <c r="J6" i="1" s="1"/>
  <c r="L33" i="1"/>
  <c r="K5" i="1" s="1"/>
  <c r="M27" i="1" l="1"/>
  <c r="K6" i="1" s="1"/>
  <c r="J7" i="3"/>
  <c r="J10" i="3" s="1"/>
  <c r="L28" i="3"/>
  <c r="M28" i="3" s="1"/>
  <c r="K7" i="3" s="1"/>
  <c r="J5" i="1"/>
  <c r="J10" i="1" s="1"/>
  <c r="K29" i="1"/>
  <c r="L25" i="1"/>
  <c r="L25" i="3"/>
  <c r="M27" i="3"/>
  <c r="K6" i="3" s="1"/>
  <c r="L29" i="3"/>
  <c r="L29" i="1"/>
  <c r="C41" i="3"/>
  <c r="B41" i="3"/>
  <c r="D40" i="3"/>
  <c r="D39" i="3"/>
  <c r="D38" i="3"/>
  <c r="D37" i="3"/>
  <c r="D36" i="3"/>
  <c r="D35" i="3"/>
  <c r="D34" i="3"/>
  <c r="D33" i="3"/>
  <c r="D41" i="3" s="1"/>
  <c r="E41" i="3" s="1"/>
  <c r="C5" i="3" s="1"/>
  <c r="C28" i="3"/>
  <c r="D28" i="3" s="1"/>
  <c r="E28" i="3" s="1"/>
  <c r="C7" i="3" s="1"/>
  <c r="B28" i="3"/>
  <c r="C27" i="3"/>
  <c r="C29" i="3" s="1"/>
  <c r="B27" i="3"/>
  <c r="B29" i="3" s="1"/>
  <c r="C25" i="3"/>
  <c r="B25" i="3"/>
  <c r="D24" i="3"/>
  <c r="D23" i="3"/>
  <c r="D22" i="3"/>
  <c r="D21" i="3"/>
  <c r="D20" i="3"/>
  <c r="D19" i="3"/>
  <c r="D25" i="3" s="1"/>
  <c r="D18" i="3"/>
  <c r="D17" i="3"/>
  <c r="D16" i="3"/>
  <c r="D15" i="3"/>
  <c r="B6" i="3" s="1"/>
  <c r="B10" i="3" s="1"/>
  <c r="B7" i="3"/>
  <c r="D27" i="3" l="1"/>
  <c r="E27" i="3" l="1"/>
  <c r="C6" i="3" s="1"/>
  <c r="D29" i="3"/>
  <c r="B29" i="1" l="1"/>
  <c r="E28" i="1"/>
  <c r="C7" i="1" s="1"/>
  <c r="D27" i="1"/>
  <c r="B27" i="1"/>
  <c r="D34" i="1"/>
  <c r="D35" i="1"/>
  <c r="D36" i="1"/>
  <c r="D37" i="1"/>
  <c r="D38" i="1"/>
  <c r="D39" i="1"/>
  <c r="D40" i="1"/>
  <c r="D33" i="1"/>
  <c r="C41" i="1"/>
  <c r="B41" i="1"/>
  <c r="E27" i="1" l="1"/>
  <c r="C6" i="1" s="1"/>
  <c r="D29" i="1"/>
  <c r="C29" i="1"/>
  <c r="D41" i="1"/>
  <c r="D16" i="1"/>
  <c r="D17" i="1"/>
  <c r="D18" i="1"/>
  <c r="D19" i="1"/>
  <c r="D20" i="1"/>
  <c r="D21" i="1"/>
  <c r="D22" i="1"/>
  <c r="D23" i="1"/>
  <c r="D24" i="1"/>
  <c r="D15" i="1"/>
  <c r="B6" i="1" s="1"/>
  <c r="B10" i="1" s="1"/>
  <c r="C25" i="1"/>
  <c r="D25" i="1" l="1"/>
  <c r="E41" i="1"/>
  <c r="C5" i="1" s="1"/>
  <c r="B5" i="1"/>
</calcChain>
</file>

<file path=xl/sharedStrings.xml><?xml version="1.0" encoding="utf-8"?>
<sst xmlns="http://schemas.openxmlformats.org/spreadsheetml/2006/main" count="133" uniqueCount="35">
  <si>
    <t>Residential</t>
  </si>
  <si>
    <t>Current</t>
  </si>
  <si>
    <t>Proposed</t>
  </si>
  <si>
    <t>GSR</t>
  </si>
  <si>
    <t>Commercial</t>
  </si>
  <si>
    <t>Industrial</t>
  </si>
  <si>
    <t>Wholesale</t>
  </si>
  <si>
    <t>Other Gas Department Revenue</t>
  </si>
  <si>
    <t>GSO (Com)</t>
  </si>
  <si>
    <t>GSO (Ind)</t>
  </si>
  <si>
    <t>GTO (Com)</t>
  </si>
  <si>
    <t>GTO (Ind)</t>
  </si>
  <si>
    <t>GDS (Com)</t>
  </si>
  <si>
    <t>GDS (Ind)</t>
  </si>
  <si>
    <t>DS-IS (Com)</t>
  </si>
  <si>
    <t>DS-IS (Ind)</t>
  </si>
  <si>
    <t>DS3 (Ind)</t>
  </si>
  <si>
    <t>FX5 (Ind)</t>
  </si>
  <si>
    <t>Change</t>
  </si>
  <si>
    <t>Commercial and Industrial Split</t>
  </si>
  <si>
    <t>Estimated Amount of Increase Per Customer Class</t>
  </si>
  <si>
    <t>G1R</t>
  </si>
  <si>
    <t>IN3 (Res &amp; Com)</t>
  </si>
  <si>
    <t>IN5</t>
  </si>
  <si>
    <t>LG2 (Res &amp; Com)</t>
  </si>
  <si>
    <t>LG3</t>
  </si>
  <si>
    <t>LG4</t>
  </si>
  <si>
    <t>GTR</t>
  </si>
  <si>
    <t>Gas Cost</t>
  </si>
  <si>
    <t>With Gas Cost</t>
  </si>
  <si>
    <t>Without Gas Cost</t>
  </si>
  <si>
    <t>W/O Gas Cost</t>
  </si>
  <si>
    <t>Newspaper Backup - As Filed</t>
  </si>
  <si>
    <t>Newspaper Backup - Stipulation</t>
  </si>
  <si>
    <t>Stipulation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</si>
</sst>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43" fontId="0" fillId="0" borderId="1" xfId="1" applyFont="1" applyBorder="1"/>
    <xf numFmtId="43" fontId="0" fillId="0" borderId="0" xfId="0" applyNumberFormat="1"/>
    <xf numFmtId="0" fontId="2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0" fontId="0" fillId="0" borderId="0" xfId="2" applyNumberFormat="1" applyFont="1"/>
    <xf numFmtId="165" fontId="0" fillId="0" borderId="0" xfId="0" applyNumberFormat="1"/>
    <xf numFmtId="0" fontId="0" fillId="0" borderId="5" xfId="0" applyBorder="1"/>
    <xf numFmtId="0" fontId="2" fillId="0" borderId="0" xfId="0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0" fillId="0" borderId="6" xfId="0" applyBorder="1"/>
    <xf numFmtId="43" fontId="0" fillId="0" borderId="0" xfId="1" applyFont="1" applyBorder="1"/>
    <xf numFmtId="43" fontId="0" fillId="0" borderId="0" xfId="0" applyNumberFormat="1" applyBorder="1"/>
    <xf numFmtId="10" fontId="0" fillId="0" borderId="6" xfId="2" applyNumberFormat="1" applyFont="1" applyBorder="1"/>
    <xf numFmtId="0" fontId="0" fillId="0" borderId="7" xfId="0" applyBorder="1"/>
    <xf numFmtId="43" fontId="0" fillId="0" borderId="8" xfId="1" applyFont="1" applyBorder="1"/>
    <xf numFmtId="0" fontId="0" fillId="0" borderId="9" xfId="0" applyBorder="1"/>
    <xf numFmtId="43" fontId="0" fillId="0" borderId="0" xfId="1" applyFont="1" applyAlignment="1">
      <alignment horizontal="center"/>
    </xf>
    <xf numFmtId="10" fontId="0" fillId="0" borderId="1" xfId="2" applyNumberFormat="1" applyFont="1" applyBorder="1"/>
    <xf numFmtId="43" fontId="2" fillId="0" borderId="0" xfId="1" applyFont="1"/>
    <xf numFmtId="0" fontId="0" fillId="0" borderId="0" xfId="0" applyBorder="1"/>
    <xf numFmtId="10" fontId="0" fillId="0" borderId="0" xfId="2" applyNumberFormat="1" applyFont="1" applyBorder="1"/>
    <xf numFmtId="10" fontId="0" fillId="0" borderId="0" xfId="0" applyNumberForma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zoomScaleNormal="100" workbookViewId="0"/>
  </sheetViews>
  <sheetFormatPr defaultRowHeight="14.5" x14ac:dyDescent="0.35"/>
  <cols>
    <col min="1" max="1" width="27.7265625" bestFit="1" customWidth="1"/>
    <col min="2" max="2" width="13.6328125" style="1" bestFit="1" customWidth="1"/>
    <col min="3" max="3" width="14.6328125" style="1" bestFit="1" customWidth="1"/>
    <col min="4" max="4" width="13.6328125" bestFit="1" customWidth="1"/>
    <col min="6" max="6" width="2.6328125" customWidth="1"/>
    <col min="7" max="7" width="13.6328125" bestFit="1" customWidth="1"/>
    <col min="8" max="8" width="2.6328125" customWidth="1"/>
    <col min="9" max="9" width="23.54296875" customWidth="1"/>
    <col min="10" max="10" width="13.6328125" bestFit="1" customWidth="1"/>
    <col min="11" max="11" width="14.6328125" bestFit="1" customWidth="1"/>
    <col min="12" max="12" width="13.6328125" bestFit="1" customWidth="1"/>
    <col min="13" max="13" width="7.6328125" bestFit="1" customWidth="1"/>
  </cols>
  <sheetData>
    <row r="1" spans="1:13" x14ac:dyDescent="0.35">
      <c r="A1" s="4" t="s">
        <v>32</v>
      </c>
    </row>
    <row r="2" spans="1:13" x14ac:dyDescent="0.35">
      <c r="A2" t="s">
        <v>29</v>
      </c>
      <c r="I2" t="s">
        <v>31</v>
      </c>
    </row>
    <row r="4" spans="1:13" x14ac:dyDescent="0.35">
      <c r="A4" s="4" t="s">
        <v>20</v>
      </c>
      <c r="G4" s="19" t="s">
        <v>28</v>
      </c>
      <c r="I4" s="4" t="s">
        <v>20</v>
      </c>
      <c r="J4" s="1"/>
      <c r="K4" s="1"/>
    </row>
    <row r="5" spans="1:13" x14ac:dyDescent="0.35">
      <c r="A5" t="s">
        <v>0</v>
      </c>
      <c r="B5" s="5">
        <v>17526775.329999998</v>
      </c>
      <c r="C5" s="7">
        <f>+E41</f>
        <v>0.18723821389366171</v>
      </c>
      <c r="G5" s="1"/>
      <c r="I5" t="s">
        <v>0</v>
      </c>
      <c r="J5" s="5">
        <v>17526775.329999998</v>
      </c>
      <c r="K5" s="7">
        <f>+M41</f>
        <v>0.28373996492775644</v>
      </c>
    </row>
    <row r="6" spans="1:13" x14ac:dyDescent="0.35">
      <c r="A6" t="s">
        <v>4</v>
      </c>
      <c r="B6" s="5">
        <f>+D15+D17+D19+D21</f>
        <v>7544406.3500000052</v>
      </c>
      <c r="C6" s="7">
        <f>+E27</f>
        <v>0.16696047050644375</v>
      </c>
      <c r="G6" s="1"/>
      <c r="I6" t="s">
        <v>4</v>
      </c>
      <c r="J6" s="5">
        <f>+L15+L17+L19+L21</f>
        <v>7544406.3500000052</v>
      </c>
      <c r="K6" s="7">
        <f>+M27</f>
        <v>0.2730033123245007</v>
      </c>
    </row>
    <row r="7" spans="1:13" x14ac:dyDescent="0.35">
      <c r="A7" t="s">
        <v>5</v>
      </c>
      <c r="B7" s="5">
        <f>+D16+D18+D20+D22+D23</f>
        <v>1544822.77</v>
      </c>
      <c r="C7" s="7">
        <f>+E28</f>
        <v>0.21267554668611616</v>
      </c>
      <c r="G7" s="1"/>
      <c r="I7" t="s">
        <v>5</v>
      </c>
      <c r="J7" s="5">
        <f>+L16+L18+L20+L22+L23</f>
        <v>1544822.77</v>
      </c>
      <c r="K7" s="7">
        <f>+M28</f>
        <v>0.21515527759962211</v>
      </c>
    </row>
    <row r="8" spans="1:13" x14ac:dyDescent="0.35">
      <c r="A8" t="s">
        <v>6</v>
      </c>
      <c r="B8" s="5">
        <v>8421</v>
      </c>
      <c r="C8" s="7">
        <v>0.1053</v>
      </c>
      <c r="G8" s="1">
        <v>49359</v>
      </c>
      <c r="I8" t="s">
        <v>6</v>
      </c>
      <c r="J8" s="5">
        <v>8421</v>
      </c>
      <c r="K8" s="7">
        <v>0.1053</v>
      </c>
    </row>
    <row r="9" spans="1:13" x14ac:dyDescent="0.35">
      <c r="A9" t="s">
        <v>7</v>
      </c>
      <c r="B9" s="6">
        <v>70560.06</v>
      </c>
      <c r="C9" s="7">
        <v>5.7500000000000002E-2</v>
      </c>
      <c r="G9" s="1"/>
      <c r="I9" t="s">
        <v>7</v>
      </c>
      <c r="J9" s="6">
        <v>70560.06</v>
      </c>
      <c r="K9" s="7">
        <v>5.7500000000000002E-2</v>
      </c>
    </row>
    <row r="10" spans="1:13" x14ac:dyDescent="0.35">
      <c r="B10" s="5">
        <f>SUM(B5:B9)</f>
        <v>26694985.510000002</v>
      </c>
      <c r="C10" s="7">
        <v>0.18110000000000001</v>
      </c>
      <c r="G10" s="1"/>
      <c r="J10" s="5">
        <f>SUM(J5:J9)</f>
        <v>26694985.510000002</v>
      </c>
      <c r="K10" s="7">
        <v>0.18110000000000001</v>
      </c>
    </row>
    <row r="11" spans="1:13" x14ac:dyDescent="0.35">
      <c r="B11" s="5"/>
      <c r="G11" s="1"/>
      <c r="J11" s="5"/>
      <c r="K11" s="1"/>
    </row>
    <row r="12" spans="1:13" ht="15" thickBot="1" x14ac:dyDescent="0.4">
      <c r="B12" s="5"/>
      <c r="G12" s="1"/>
      <c r="J12" s="5"/>
      <c r="K12" s="1"/>
    </row>
    <row r="13" spans="1:13" ht="15" thickBot="1" x14ac:dyDescent="0.4">
      <c r="A13" s="25" t="s">
        <v>19</v>
      </c>
      <c r="B13" s="26"/>
      <c r="C13" s="26"/>
      <c r="D13" s="26"/>
      <c r="E13" s="27"/>
      <c r="G13" s="1"/>
      <c r="I13" s="25" t="s">
        <v>19</v>
      </c>
      <c r="J13" s="26"/>
      <c r="K13" s="26"/>
      <c r="L13" s="26"/>
      <c r="M13" s="27"/>
    </row>
    <row r="14" spans="1:13" x14ac:dyDescent="0.35">
      <c r="A14" s="9"/>
      <c r="B14" s="10" t="s">
        <v>1</v>
      </c>
      <c r="C14" s="11" t="s">
        <v>2</v>
      </c>
      <c r="D14" s="10" t="s">
        <v>18</v>
      </c>
      <c r="E14" s="12"/>
      <c r="G14" s="1"/>
      <c r="I14" s="9"/>
      <c r="J14" s="10" t="s">
        <v>1</v>
      </c>
      <c r="K14" s="11" t="s">
        <v>2</v>
      </c>
      <c r="L14" s="10" t="s">
        <v>18</v>
      </c>
      <c r="M14" s="12"/>
    </row>
    <row r="15" spans="1:13" x14ac:dyDescent="0.35">
      <c r="A15" s="9" t="s">
        <v>8</v>
      </c>
      <c r="B15" s="13">
        <v>35475441.799999997</v>
      </c>
      <c r="C15" s="13">
        <v>40415975.630000003</v>
      </c>
      <c r="D15" s="14">
        <f>+C15-B15</f>
        <v>4940533.8300000057</v>
      </c>
      <c r="E15" s="12"/>
      <c r="G15" s="1">
        <v>17551929</v>
      </c>
      <c r="I15" s="9" t="s">
        <v>8</v>
      </c>
      <c r="J15" s="13">
        <f>B15-G15</f>
        <v>17923512.799999997</v>
      </c>
      <c r="K15" s="13">
        <f>C15-G15</f>
        <v>22864046.630000003</v>
      </c>
      <c r="L15" s="14">
        <f>+K15-J15</f>
        <v>4940533.8300000057</v>
      </c>
      <c r="M15" s="12"/>
    </row>
    <row r="16" spans="1:13" x14ac:dyDescent="0.35">
      <c r="A16" s="9" t="s">
        <v>9</v>
      </c>
      <c r="B16" s="13">
        <v>1700543.51</v>
      </c>
      <c r="C16" s="13">
        <v>1857813.16</v>
      </c>
      <c r="D16" s="14">
        <f t="shared" ref="D16:D24" si="0">+C16-B16</f>
        <v>157269.64999999991</v>
      </c>
      <c r="E16" s="12"/>
      <c r="G16" s="1">
        <v>83717</v>
      </c>
      <c r="I16" s="9" t="s">
        <v>9</v>
      </c>
      <c r="J16" s="13">
        <f>B16-G16</f>
        <v>1616826.51</v>
      </c>
      <c r="K16" s="13">
        <f>C16-G16</f>
        <v>1774096.16</v>
      </c>
      <c r="L16" s="14">
        <f t="shared" ref="L16:L24" si="1">+K16-J16</f>
        <v>157269.64999999991</v>
      </c>
      <c r="M16" s="12"/>
    </row>
    <row r="17" spans="1:13" x14ac:dyDescent="0.35">
      <c r="A17" s="9" t="s">
        <v>10</v>
      </c>
      <c r="B17" s="13">
        <v>6225788</v>
      </c>
      <c r="C17" s="13">
        <v>7855701.21</v>
      </c>
      <c r="D17" s="14">
        <f t="shared" si="0"/>
        <v>1629913.21</v>
      </c>
      <c r="E17" s="12"/>
      <c r="G17" s="1"/>
      <c r="I17" s="9" t="s">
        <v>10</v>
      </c>
      <c r="J17" s="13">
        <f>B17</f>
        <v>6225788</v>
      </c>
      <c r="K17" s="13">
        <f>C17</f>
        <v>7855701.21</v>
      </c>
      <c r="L17" s="14">
        <f t="shared" si="1"/>
        <v>1629913.21</v>
      </c>
      <c r="M17" s="12"/>
    </row>
    <row r="18" spans="1:13" x14ac:dyDescent="0.35">
      <c r="A18" s="9" t="s">
        <v>11</v>
      </c>
      <c r="B18" s="13">
        <v>107456</v>
      </c>
      <c r="C18" s="13">
        <v>136478.04</v>
      </c>
      <c r="D18" s="14">
        <f t="shared" si="0"/>
        <v>29022.040000000008</v>
      </c>
      <c r="E18" s="12"/>
      <c r="G18" s="1"/>
      <c r="I18" s="9" t="s">
        <v>11</v>
      </c>
      <c r="J18" s="13">
        <f t="shared" ref="J18:J23" si="2">B18</f>
        <v>107456</v>
      </c>
      <c r="K18" s="13">
        <f t="shared" ref="K18:K23" si="3">C18</f>
        <v>136478.04</v>
      </c>
      <c r="L18" s="14">
        <f t="shared" si="1"/>
        <v>29022.040000000008</v>
      </c>
      <c r="M18" s="12"/>
    </row>
    <row r="19" spans="1:13" x14ac:dyDescent="0.35">
      <c r="A19" s="9" t="s">
        <v>12</v>
      </c>
      <c r="B19" s="13">
        <v>759909</v>
      </c>
      <c r="C19" s="13">
        <v>972511.99</v>
      </c>
      <c r="D19" s="14">
        <f t="shared" si="0"/>
        <v>212602.99</v>
      </c>
      <c r="E19" s="12"/>
      <c r="G19" s="1"/>
      <c r="I19" s="9" t="s">
        <v>12</v>
      </c>
      <c r="J19" s="13">
        <f t="shared" si="2"/>
        <v>759909</v>
      </c>
      <c r="K19" s="13">
        <f t="shared" si="3"/>
        <v>972511.99</v>
      </c>
      <c r="L19" s="14">
        <f t="shared" si="1"/>
        <v>212602.99</v>
      </c>
      <c r="M19" s="12"/>
    </row>
    <row r="20" spans="1:13" x14ac:dyDescent="0.35">
      <c r="A20" s="9" t="s">
        <v>13</v>
      </c>
      <c r="B20" s="13">
        <v>144101</v>
      </c>
      <c r="C20" s="13">
        <v>183699.31</v>
      </c>
      <c r="D20" s="14">
        <f t="shared" si="0"/>
        <v>39598.31</v>
      </c>
      <c r="E20" s="12"/>
      <c r="G20" s="1"/>
      <c r="I20" s="9" t="s">
        <v>13</v>
      </c>
      <c r="J20" s="13">
        <f t="shared" si="2"/>
        <v>144101</v>
      </c>
      <c r="K20" s="13">
        <f t="shared" si="3"/>
        <v>183699.31</v>
      </c>
      <c r="L20" s="14">
        <f t="shared" si="1"/>
        <v>39598.31</v>
      </c>
      <c r="M20" s="12"/>
    </row>
    <row r="21" spans="1:13" x14ac:dyDescent="0.35">
      <c r="A21" s="9" t="s">
        <v>14</v>
      </c>
      <c r="B21" s="13">
        <v>2725643</v>
      </c>
      <c r="C21" s="13">
        <v>3486999.32</v>
      </c>
      <c r="D21" s="14">
        <f t="shared" si="0"/>
        <v>761356.31999999983</v>
      </c>
      <c r="E21" s="12"/>
      <c r="G21" s="1"/>
      <c r="I21" s="9" t="s">
        <v>14</v>
      </c>
      <c r="J21" s="13">
        <f t="shared" si="2"/>
        <v>2725643</v>
      </c>
      <c r="K21" s="13">
        <f t="shared" si="3"/>
        <v>3486999.32</v>
      </c>
      <c r="L21" s="14">
        <f t="shared" si="1"/>
        <v>761356.31999999983</v>
      </c>
      <c r="M21" s="12"/>
    </row>
    <row r="22" spans="1:13" x14ac:dyDescent="0.35">
      <c r="A22" s="9" t="s">
        <v>15</v>
      </c>
      <c r="B22" s="13">
        <v>4657051</v>
      </c>
      <c r="C22" s="13">
        <v>5969738.6699999999</v>
      </c>
      <c r="D22" s="14">
        <f t="shared" si="0"/>
        <v>1312687.67</v>
      </c>
      <c r="E22" s="12"/>
      <c r="G22" s="1"/>
      <c r="I22" s="9" t="s">
        <v>15</v>
      </c>
      <c r="J22" s="13">
        <f t="shared" si="2"/>
        <v>4657051</v>
      </c>
      <c r="K22" s="13">
        <f t="shared" si="3"/>
        <v>5969738.6699999999</v>
      </c>
      <c r="L22" s="14">
        <f t="shared" si="1"/>
        <v>1312687.67</v>
      </c>
      <c r="M22" s="12"/>
    </row>
    <row r="23" spans="1:13" x14ac:dyDescent="0.35">
      <c r="A23" s="9" t="s">
        <v>16</v>
      </c>
      <c r="B23" s="13">
        <v>69543</v>
      </c>
      <c r="C23" s="13">
        <v>75788.100000000006</v>
      </c>
      <c r="D23" s="14">
        <f t="shared" si="0"/>
        <v>6245.1000000000058</v>
      </c>
      <c r="E23" s="12"/>
      <c r="G23" s="1"/>
      <c r="I23" s="9" t="s">
        <v>16</v>
      </c>
      <c r="J23" s="13">
        <f t="shared" si="2"/>
        <v>69543</v>
      </c>
      <c r="K23" s="13">
        <f t="shared" si="3"/>
        <v>75788.100000000006</v>
      </c>
      <c r="L23" s="14">
        <f t="shared" si="1"/>
        <v>6245.1000000000058</v>
      </c>
      <c r="M23" s="12"/>
    </row>
    <row r="24" spans="1:13" x14ac:dyDescent="0.35">
      <c r="A24" s="9" t="s">
        <v>17</v>
      </c>
      <c r="B24" s="2">
        <v>585059.09999999986</v>
      </c>
      <c r="C24" s="2">
        <v>585059.1</v>
      </c>
      <c r="D24" s="14">
        <f t="shared" si="0"/>
        <v>0</v>
      </c>
      <c r="E24" s="12"/>
      <c r="G24" s="1"/>
      <c r="I24" s="9" t="s">
        <v>17</v>
      </c>
      <c r="J24" s="2">
        <f>B24</f>
        <v>585059.09999999986</v>
      </c>
      <c r="K24" s="2">
        <f>C24</f>
        <v>585059.1</v>
      </c>
      <c r="L24" s="14">
        <f t="shared" si="1"/>
        <v>0</v>
      </c>
      <c r="M24" s="12"/>
    </row>
    <row r="25" spans="1:13" x14ac:dyDescent="0.35">
      <c r="A25" s="9"/>
      <c r="B25" s="13">
        <f>SUM(B15:B24)</f>
        <v>52450535.409999996</v>
      </c>
      <c r="C25" s="13">
        <f>SUM(C15:C24)</f>
        <v>61539764.530000009</v>
      </c>
      <c r="D25" s="14">
        <f>SUM(D15:D24)</f>
        <v>9089229.1200000048</v>
      </c>
      <c r="E25" s="12"/>
      <c r="G25" s="1"/>
      <c r="I25" s="9"/>
      <c r="J25" s="13">
        <f>SUM(J15:J24)</f>
        <v>34814889.410000004</v>
      </c>
      <c r="K25" s="13">
        <f>SUM(K15:K24)</f>
        <v>43904118.530000009</v>
      </c>
      <c r="L25" s="14">
        <f>SUM(L15:L24)</f>
        <v>9089229.1200000048</v>
      </c>
      <c r="M25" s="12"/>
    </row>
    <row r="26" spans="1:13" x14ac:dyDescent="0.35">
      <c r="A26" s="9"/>
      <c r="B26" s="13"/>
      <c r="C26" s="13"/>
      <c r="D26" s="14"/>
      <c r="E26" s="12"/>
      <c r="G26" s="1"/>
      <c r="I26" s="9"/>
      <c r="J26" s="13"/>
      <c r="K26" s="13"/>
      <c r="L26" s="14"/>
      <c r="M26" s="12"/>
    </row>
    <row r="27" spans="1:13" x14ac:dyDescent="0.35">
      <c r="A27" s="9" t="s">
        <v>4</v>
      </c>
      <c r="B27" s="13">
        <f>+B15+B17+B19+B21</f>
        <v>45186781.799999997</v>
      </c>
      <c r="C27" s="13">
        <f>+C15+C17+C19+C21</f>
        <v>52731188.150000006</v>
      </c>
      <c r="D27" s="14">
        <f t="shared" ref="D27:D28" si="4">+C27-B27</f>
        <v>7544406.3500000089</v>
      </c>
      <c r="E27" s="15">
        <f>+D27/B27</f>
        <v>0.16696047050644375</v>
      </c>
      <c r="G27" s="1"/>
      <c r="I27" s="9" t="s">
        <v>4</v>
      </c>
      <c r="J27" s="13">
        <f>+J15+J17+J19+J21</f>
        <v>27634852.799999997</v>
      </c>
      <c r="K27" s="13">
        <f>+K15+K17+K19+K21</f>
        <v>35179259.149999999</v>
      </c>
      <c r="L27" s="14">
        <f t="shared" ref="L27:L28" si="5">+K27-J27</f>
        <v>7544406.3500000015</v>
      </c>
      <c r="M27" s="15">
        <f>+L27/J27</f>
        <v>0.2730033123245007</v>
      </c>
    </row>
    <row r="28" spans="1:13" x14ac:dyDescent="0.35">
      <c r="A28" s="9" t="s">
        <v>5</v>
      </c>
      <c r="B28" s="13">
        <f>+B16+B18+B20+B22+B23+B24</f>
        <v>7263753.6099999994</v>
      </c>
      <c r="C28" s="13">
        <f>+C16+C18+C20+C22+C23+C24</f>
        <v>8808576.379999999</v>
      </c>
      <c r="D28" s="14">
        <f t="shared" si="4"/>
        <v>1544822.7699999996</v>
      </c>
      <c r="E28" s="15">
        <f>+D28/B28</f>
        <v>0.21267554668611616</v>
      </c>
      <c r="G28" s="1"/>
      <c r="I28" s="9" t="s">
        <v>5</v>
      </c>
      <c r="J28" s="13">
        <f>+J16+J18+J20+J22+J23+J24</f>
        <v>7180036.6099999994</v>
      </c>
      <c r="K28" s="13">
        <f>+K16+K18+K20+K22+K23+K24</f>
        <v>8724859.379999999</v>
      </c>
      <c r="L28" s="14">
        <f t="shared" si="5"/>
        <v>1544822.7699999996</v>
      </c>
      <c r="M28" s="15">
        <f>+L28/J28</f>
        <v>0.21515527759962211</v>
      </c>
    </row>
    <row r="29" spans="1:13" ht="15" thickBot="1" x14ac:dyDescent="0.4">
      <c r="A29" s="16"/>
      <c r="B29" s="17">
        <f>SUM(B27:B28)</f>
        <v>52450535.409999996</v>
      </c>
      <c r="C29" s="17">
        <f t="shared" ref="C29:D29" si="6">SUM(C27:C28)</f>
        <v>61539764.530000001</v>
      </c>
      <c r="D29" s="17">
        <f t="shared" si="6"/>
        <v>9089229.1200000085</v>
      </c>
      <c r="E29" s="18"/>
      <c r="G29" s="1"/>
      <c r="I29" s="16"/>
      <c r="J29" s="17">
        <f>SUM(J27:J28)</f>
        <v>34814889.409999996</v>
      </c>
      <c r="K29" s="17">
        <f t="shared" ref="K29:L29" si="7">SUM(K27:K28)</f>
        <v>43904118.530000001</v>
      </c>
      <c r="L29" s="17">
        <f t="shared" si="7"/>
        <v>9089229.120000001</v>
      </c>
      <c r="M29" s="18"/>
    </row>
    <row r="30" spans="1:13" x14ac:dyDescent="0.35">
      <c r="D30" s="3"/>
      <c r="G30" s="1"/>
      <c r="J30" s="1"/>
      <c r="K30" s="1"/>
      <c r="L30" s="3"/>
    </row>
    <row r="31" spans="1:13" x14ac:dyDescent="0.35">
      <c r="G31" s="1"/>
      <c r="J31" s="1"/>
      <c r="K31" s="1"/>
    </row>
    <row r="32" spans="1:13" x14ac:dyDescent="0.35">
      <c r="A32" t="s">
        <v>0</v>
      </c>
      <c r="G32" s="1"/>
      <c r="I32" t="s">
        <v>0</v>
      </c>
      <c r="J32" s="1"/>
      <c r="K32" s="1"/>
    </row>
    <row r="33" spans="1:13" x14ac:dyDescent="0.35">
      <c r="A33" t="s">
        <v>3</v>
      </c>
      <c r="B33" s="1">
        <v>86350206.870000005</v>
      </c>
      <c r="C33" s="1">
        <v>101816233.06999999</v>
      </c>
      <c r="D33" s="3">
        <f>+C33-B33</f>
        <v>15466026.199999988</v>
      </c>
      <c r="G33" s="1">
        <v>31836273</v>
      </c>
      <c r="I33" t="s">
        <v>3</v>
      </c>
      <c r="J33" s="1">
        <f>B33-G33</f>
        <v>54513933.870000005</v>
      </c>
      <c r="K33" s="1">
        <f>C33-G33</f>
        <v>69979960.069999993</v>
      </c>
      <c r="L33" s="3">
        <f>+K33-J33</f>
        <v>15466026.199999988</v>
      </c>
    </row>
    <row r="34" spans="1:13" x14ac:dyDescent="0.35">
      <c r="A34" t="s">
        <v>21</v>
      </c>
      <c r="B34" s="1">
        <v>4820.84</v>
      </c>
      <c r="C34" s="1">
        <v>4820.84</v>
      </c>
      <c r="D34" s="3">
        <f t="shared" ref="D34:D40" si="8">+C34-B34</f>
        <v>0</v>
      </c>
      <c r="G34" s="1"/>
      <c r="I34" t="s">
        <v>21</v>
      </c>
      <c r="J34" s="1">
        <f>B34</f>
        <v>4820.84</v>
      </c>
      <c r="K34" s="1">
        <f>C34</f>
        <v>4820.84</v>
      </c>
      <c r="L34" s="3">
        <f t="shared" ref="L34:L40" si="9">+K34-J34</f>
        <v>0</v>
      </c>
    </row>
    <row r="35" spans="1:13" x14ac:dyDescent="0.35">
      <c r="A35" t="s">
        <v>22</v>
      </c>
      <c r="B35" s="1">
        <v>572.95000000000005</v>
      </c>
      <c r="C35" s="1">
        <v>572.95000000000005</v>
      </c>
      <c r="D35" s="3">
        <f t="shared" si="8"/>
        <v>0</v>
      </c>
      <c r="G35" s="1"/>
      <c r="I35" t="s">
        <v>22</v>
      </c>
      <c r="J35" s="1">
        <f t="shared" ref="J35:J40" si="10">B35</f>
        <v>572.95000000000005</v>
      </c>
      <c r="K35" s="1">
        <f t="shared" ref="K35:K40" si="11">C35</f>
        <v>572.95000000000005</v>
      </c>
      <c r="L35" s="3">
        <f t="shared" si="9"/>
        <v>0</v>
      </c>
    </row>
    <row r="36" spans="1:13" x14ac:dyDescent="0.35">
      <c r="A36" t="s">
        <v>23</v>
      </c>
      <c r="B36" s="1">
        <v>162.06000000000003</v>
      </c>
      <c r="C36" s="1">
        <v>162.06</v>
      </c>
      <c r="D36" s="3">
        <f t="shared" si="8"/>
        <v>0</v>
      </c>
      <c r="G36" s="1"/>
      <c r="I36" t="s">
        <v>23</v>
      </c>
      <c r="J36" s="1">
        <f t="shared" si="10"/>
        <v>162.06000000000003</v>
      </c>
      <c r="K36" s="1">
        <f t="shared" si="11"/>
        <v>162.06</v>
      </c>
      <c r="L36" s="3">
        <f t="shared" si="9"/>
        <v>0</v>
      </c>
    </row>
    <row r="37" spans="1:13" x14ac:dyDescent="0.35">
      <c r="A37" t="s">
        <v>24</v>
      </c>
      <c r="B37" s="1">
        <v>235.35000000000005</v>
      </c>
      <c r="C37" s="1">
        <v>235.35</v>
      </c>
      <c r="D37" s="3">
        <f t="shared" si="8"/>
        <v>0</v>
      </c>
      <c r="G37" s="1"/>
      <c r="I37" t="s">
        <v>24</v>
      </c>
      <c r="J37" s="1">
        <f t="shared" si="10"/>
        <v>235.35000000000005</v>
      </c>
      <c r="K37" s="1">
        <f t="shared" si="11"/>
        <v>235.35</v>
      </c>
      <c r="L37" s="3">
        <f t="shared" si="9"/>
        <v>0</v>
      </c>
    </row>
    <row r="38" spans="1:13" x14ac:dyDescent="0.35">
      <c r="A38" t="s">
        <v>25</v>
      </c>
      <c r="B38" s="1">
        <v>212.01000000000005</v>
      </c>
      <c r="C38" s="1">
        <v>212.01</v>
      </c>
      <c r="D38" s="3">
        <f t="shared" si="8"/>
        <v>0</v>
      </c>
      <c r="G38" s="1"/>
      <c r="I38" t="s">
        <v>25</v>
      </c>
      <c r="J38" s="1">
        <f t="shared" si="10"/>
        <v>212.01000000000005</v>
      </c>
      <c r="K38" s="1">
        <f t="shared" si="11"/>
        <v>212.01</v>
      </c>
      <c r="L38" s="3">
        <f t="shared" si="9"/>
        <v>0</v>
      </c>
    </row>
    <row r="39" spans="1:13" x14ac:dyDescent="0.35">
      <c r="A39" t="s">
        <v>26</v>
      </c>
      <c r="B39" s="1">
        <v>66.72</v>
      </c>
      <c r="C39" s="1">
        <v>66.72</v>
      </c>
      <c r="D39" s="3">
        <f t="shared" si="8"/>
        <v>0</v>
      </c>
      <c r="G39" s="1"/>
      <c r="I39" t="s">
        <v>26</v>
      </c>
      <c r="J39" s="1">
        <f t="shared" si="10"/>
        <v>66.72</v>
      </c>
      <c r="K39" s="1">
        <f t="shared" si="11"/>
        <v>66.72</v>
      </c>
      <c r="L39" s="3">
        <f t="shared" si="9"/>
        <v>0</v>
      </c>
    </row>
    <row r="40" spans="1:13" x14ac:dyDescent="0.35">
      <c r="A40" t="s">
        <v>27</v>
      </c>
      <c r="B40" s="1">
        <v>7250553</v>
      </c>
      <c r="C40" s="1">
        <v>9311302.4199999999</v>
      </c>
      <c r="D40" s="3">
        <f t="shared" si="8"/>
        <v>2060749.42</v>
      </c>
      <c r="G40" s="1"/>
      <c r="I40" t="s">
        <v>27</v>
      </c>
      <c r="J40" s="1">
        <f t="shared" si="10"/>
        <v>7250553</v>
      </c>
      <c r="K40" s="1">
        <f t="shared" si="11"/>
        <v>9311302.4199999999</v>
      </c>
      <c r="L40" s="3">
        <f t="shared" si="9"/>
        <v>2060749.42</v>
      </c>
    </row>
    <row r="41" spans="1:13" x14ac:dyDescent="0.35">
      <c r="B41" s="1">
        <f>SUM(B33:B40)</f>
        <v>93606829.800000012</v>
      </c>
      <c r="C41" s="1">
        <f>SUM(C33:C40)</f>
        <v>111133605.42</v>
      </c>
      <c r="D41" s="1">
        <f>SUM(D33:D40)</f>
        <v>17526775.61999999</v>
      </c>
      <c r="E41" s="8">
        <f>+D41/B41</f>
        <v>0.18723821389366171</v>
      </c>
      <c r="G41" s="1"/>
      <c r="J41" s="1">
        <f>SUM(J33:J40)</f>
        <v>61770556.800000012</v>
      </c>
      <c r="K41" s="1">
        <f>SUM(K33:K40)</f>
        <v>79297332.420000002</v>
      </c>
      <c r="L41" s="1">
        <f>SUM(L33:L40)</f>
        <v>17526775.61999999</v>
      </c>
      <c r="M41" s="8">
        <f>+L41/J41</f>
        <v>0.28373996492775644</v>
      </c>
    </row>
    <row r="42" spans="1:13" x14ac:dyDescent="0.35">
      <c r="G42" s="1"/>
      <c r="J42" s="1"/>
      <c r="K42" s="1"/>
    </row>
    <row r="43" spans="1:13" x14ac:dyDescent="0.35">
      <c r="J43" s="1"/>
      <c r="K43" s="1"/>
    </row>
    <row r="44" spans="1:13" x14ac:dyDescent="0.35">
      <c r="J44" s="1"/>
      <c r="K44" s="1"/>
    </row>
    <row r="45" spans="1:13" x14ac:dyDescent="0.35">
      <c r="J45" s="1"/>
      <c r="K45" s="1"/>
    </row>
    <row r="46" spans="1:13" x14ac:dyDescent="0.35">
      <c r="J46" s="1"/>
      <c r="K46" s="1"/>
    </row>
    <row r="47" spans="1:13" x14ac:dyDescent="0.35">
      <c r="J47" s="1"/>
      <c r="K47" s="1"/>
    </row>
    <row r="48" spans="1:13" x14ac:dyDescent="0.35">
      <c r="J48" s="1"/>
      <c r="K48" s="1"/>
    </row>
  </sheetData>
  <mergeCells count="2">
    <mergeCell ref="A13:E13"/>
    <mergeCell ref="I13:M13"/>
  </mergeCells>
  <pageMargins left="0.7" right="0.7" top="0.75" bottom="0.75" header="0.3" footer="0.3"/>
  <pageSetup scale="7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Normal="100" workbookViewId="0">
      <selection activeCell="C5" sqref="C5"/>
    </sheetView>
  </sheetViews>
  <sheetFormatPr defaultRowHeight="14.5" x14ac:dyDescent="0.35"/>
  <cols>
    <col min="1" max="1" width="27.7265625" bestFit="1" customWidth="1"/>
    <col min="2" max="2" width="15.6328125" style="1" customWidth="1"/>
    <col min="3" max="3" width="14.6328125" style="1" bestFit="1" customWidth="1"/>
    <col min="4" max="4" width="13.6328125" bestFit="1" customWidth="1"/>
    <col min="6" max="6" width="2.6328125" customWidth="1"/>
    <col min="7" max="7" width="13.6328125" style="1" bestFit="1" customWidth="1"/>
    <col min="8" max="8" width="2.6328125" customWidth="1"/>
    <col min="9" max="9" width="26.90625" customWidth="1"/>
    <col min="10" max="10" width="13.6328125" bestFit="1" customWidth="1"/>
    <col min="11" max="11" width="14.6328125" bestFit="1" customWidth="1"/>
    <col min="12" max="12" width="13.6328125" bestFit="1" customWidth="1"/>
    <col min="13" max="13" width="6.81640625" bestFit="1" customWidth="1"/>
  </cols>
  <sheetData>
    <row r="1" spans="1:13" x14ac:dyDescent="0.35">
      <c r="A1" s="4" t="s">
        <v>33</v>
      </c>
    </row>
    <row r="2" spans="1:13" x14ac:dyDescent="0.35">
      <c r="A2" t="s">
        <v>29</v>
      </c>
      <c r="I2" t="s">
        <v>30</v>
      </c>
    </row>
    <row r="4" spans="1:13" x14ac:dyDescent="0.35">
      <c r="A4" s="4" t="s">
        <v>20</v>
      </c>
      <c r="C4" s="21" t="s">
        <v>34</v>
      </c>
      <c r="D4" s="22"/>
      <c r="E4" s="22"/>
      <c r="G4" s="19" t="s">
        <v>28</v>
      </c>
      <c r="I4" s="4" t="s">
        <v>20</v>
      </c>
      <c r="J4" s="1"/>
      <c r="K4" s="1"/>
    </row>
    <row r="5" spans="1:13" x14ac:dyDescent="0.35">
      <c r="A5" t="s">
        <v>0</v>
      </c>
      <c r="B5" s="5">
        <f>+D41</f>
        <v>12212511.399679985</v>
      </c>
      <c r="C5" s="7">
        <f>+E41</f>
        <v>0.13046602930334453</v>
      </c>
      <c r="D5" s="23"/>
      <c r="E5" s="24"/>
      <c r="I5" t="s">
        <v>0</v>
      </c>
      <c r="J5" s="5">
        <f>+L41</f>
        <v>12212511.399679985</v>
      </c>
      <c r="K5" s="7">
        <f>+M41</f>
        <v>0.19770764636656121</v>
      </c>
    </row>
    <row r="6" spans="1:13" x14ac:dyDescent="0.35">
      <c r="A6" t="s">
        <v>4</v>
      </c>
      <c r="B6" s="5">
        <f>+D15+D17+D19+D21</f>
        <v>5299103.5700000087</v>
      </c>
      <c r="C6" s="7">
        <f>+E27</f>
        <v>0.1172710991779459</v>
      </c>
      <c r="D6" s="23"/>
      <c r="E6" s="24"/>
      <c r="I6" t="s">
        <v>4</v>
      </c>
      <c r="J6" s="5">
        <f>+L15+L17+L19+L21</f>
        <v>5299103.5700000087</v>
      </c>
      <c r="K6" s="7">
        <f>+M27</f>
        <v>0.19175436208583721</v>
      </c>
    </row>
    <row r="7" spans="1:13" x14ac:dyDescent="0.35">
      <c r="A7" t="s">
        <v>5</v>
      </c>
      <c r="B7" s="5">
        <f>+D16+D18+D20+D22+D23+D24</f>
        <v>1033469.249999999</v>
      </c>
      <c r="C7" s="7">
        <f>+E28</f>
        <v>0.14227757513377429</v>
      </c>
      <c r="D7" s="23"/>
      <c r="E7" s="24"/>
      <c r="I7" t="s">
        <v>5</v>
      </c>
      <c r="J7" s="5">
        <f>+L16+L18+L20+L22+L23</f>
        <v>1029961.9399999988</v>
      </c>
      <c r="K7" s="7">
        <f>+M28</f>
        <v>0.14393648753275634</v>
      </c>
    </row>
    <row r="8" spans="1:13" x14ac:dyDescent="0.35">
      <c r="A8" t="s">
        <v>6</v>
      </c>
      <c r="B8" s="5">
        <v>5883.39</v>
      </c>
      <c r="C8" s="7">
        <v>7.35</v>
      </c>
      <c r="D8" s="23"/>
      <c r="E8" s="24"/>
      <c r="G8" s="1">
        <v>49359</v>
      </c>
      <c r="I8" t="s">
        <v>6</v>
      </c>
      <c r="J8" s="5">
        <f>+B8</f>
        <v>5883.39</v>
      </c>
      <c r="K8" s="7">
        <f>+C8</f>
        <v>7.35</v>
      </c>
    </row>
    <row r="9" spans="1:13" x14ac:dyDescent="0.35">
      <c r="A9" t="s">
        <v>7</v>
      </c>
      <c r="B9" s="6">
        <v>49032.000000000058</v>
      </c>
      <c r="C9" s="20">
        <v>3.9899999999999998E-2</v>
      </c>
      <c r="D9" s="23"/>
      <c r="E9" s="24"/>
      <c r="I9" t="s">
        <v>7</v>
      </c>
      <c r="J9" s="6">
        <f>+B9</f>
        <v>49032.000000000058</v>
      </c>
      <c r="K9" s="7">
        <f>+C9</f>
        <v>3.9899999999999998E-2</v>
      </c>
    </row>
    <row r="10" spans="1:13" x14ac:dyDescent="0.35">
      <c r="B10" s="5">
        <f>SUM(B5:B9)</f>
        <v>18599999.609679993</v>
      </c>
      <c r="C10" s="7">
        <v>0.12609999999999999</v>
      </c>
      <c r="D10" s="23"/>
      <c r="E10" s="22"/>
      <c r="J10" s="5">
        <f>SUM(J5:J9)</f>
        <v>18596492.299679991</v>
      </c>
      <c r="K10" s="7">
        <f>+C10</f>
        <v>0.12609999999999999</v>
      </c>
    </row>
    <row r="11" spans="1:13" x14ac:dyDescent="0.35">
      <c r="B11" s="5"/>
      <c r="J11" s="5"/>
      <c r="K11" s="1"/>
    </row>
    <row r="12" spans="1:13" ht="15" thickBot="1" x14ac:dyDescent="0.4">
      <c r="B12" s="5"/>
      <c r="J12" s="5"/>
      <c r="K12" s="1"/>
    </row>
    <row r="13" spans="1:13" ht="15" thickBot="1" x14ac:dyDescent="0.4">
      <c r="A13" s="25" t="s">
        <v>19</v>
      </c>
      <c r="B13" s="26"/>
      <c r="C13" s="26"/>
      <c r="D13" s="26"/>
      <c r="E13" s="27"/>
      <c r="I13" s="25" t="s">
        <v>19</v>
      </c>
      <c r="J13" s="26"/>
      <c r="K13" s="26"/>
      <c r="L13" s="26"/>
      <c r="M13" s="27"/>
    </row>
    <row r="14" spans="1:13" x14ac:dyDescent="0.35">
      <c r="A14" s="9"/>
      <c r="B14" s="10" t="s">
        <v>1</v>
      </c>
      <c r="C14" s="11" t="s">
        <v>2</v>
      </c>
      <c r="D14" s="10" t="s">
        <v>18</v>
      </c>
      <c r="E14" s="12"/>
      <c r="I14" s="9"/>
      <c r="J14" s="10" t="s">
        <v>1</v>
      </c>
      <c r="K14" s="11" t="s">
        <v>2</v>
      </c>
      <c r="L14" s="10" t="s">
        <v>18</v>
      </c>
      <c r="M14" s="12"/>
    </row>
    <row r="15" spans="1:13" x14ac:dyDescent="0.35">
      <c r="A15" s="9" t="s">
        <v>8</v>
      </c>
      <c r="B15" s="13">
        <v>35475441.799999997</v>
      </c>
      <c r="C15" s="13">
        <v>38961947.750000007</v>
      </c>
      <c r="D15" s="14">
        <f>+C15-B15</f>
        <v>3486505.9500000104</v>
      </c>
      <c r="E15" s="12"/>
      <c r="G15" s="1">
        <v>17551929</v>
      </c>
      <c r="I15" s="9" t="s">
        <v>8</v>
      </c>
      <c r="J15" s="13">
        <f>B15-G15</f>
        <v>17923512.799999997</v>
      </c>
      <c r="K15" s="13">
        <f>C15-G15</f>
        <v>21410018.750000007</v>
      </c>
      <c r="L15" s="14">
        <f>+K15-J15</f>
        <v>3486505.9500000104</v>
      </c>
      <c r="M15" s="12"/>
    </row>
    <row r="16" spans="1:13" x14ac:dyDescent="0.35">
      <c r="A16" s="9" t="s">
        <v>9</v>
      </c>
      <c r="B16" s="13">
        <v>1700543.51</v>
      </c>
      <c r="C16" s="13">
        <v>1799357.7199999995</v>
      </c>
      <c r="D16" s="14">
        <f t="shared" ref="D16:D24" si="0">+C16-B16</f>
        <v>98814.209999999497</v>
      </c>
      <c r="E16" s="12"/>
      <c r="G16" s="1">
        <v>83717</v>
      </c>
      <c r="I16" s="9" t="s">
        <v>9</v>
      </c>
      <c r="J16" s="13">
        <f>B16-G16</f>
        <v>1616826.51</v>
      </c>
      <c r="K16" s="13">
        <f>C16-G16</f>
        <v>1715640.7199999995</v>
      </c>
      <c r="L16" s="14">
        <f t="shared" ref="L16:L24" si="1">+K16-J16</f>
        <v>98814.209999999497</v>
      </c>
      <c r="M16" s="12"/>
    </row>
    <row r="17" spans="1:13" x14ac:dyDescent="0.35">
      <c r="A17" s="9" t="s">
        <v>10</v>
      </c>
      <c r="B17" s="13">
        <v>6225788</v>
      </c>
      <c r="C17" s="13">
        <v>7348687.8099999987</v>
      </c>
      <c r="D17" s="14">
        <f t="shared" si="0"/>
        <v>1122899.8099999987</v>
      </c>
      <c r="E17" s="12"/>
      <c r="I17" s="9" t="s">
        <v>10</v>
      </c>
      <c r="J17" s="13">
        <f>B17</f>
        <v>6225788</v>
      </c>
      <c r="K17" s="13">
        <f>C17</f>
        <v>7348687.8099999987</v>
      </c>
      <c r="L17" s="14">
        <f t="shared" si="1"/>
        <v>1122899.8099999987</v>
      </c>
      <c r="M17" s="12"/>
    </row>
    <row r="18" spans="1:13" x14ac:dyDescent="0.35">
      <c r="A18" s="9" t="s">
        <v>11</v>
      </c>
      <c r="B18" s="13">
        <v>107456</v>
      </c>
      <c r="C18" s="13">
        <v>125692.14</v>
      </c>
      <c r="D18" s="14">
        <f t="shared" si="0"/>
        <v>18236.14</v>
      </c>
      <c r="E18" s="12"/>
      <c r="I18" s="9" t="s">
        <v>11</v>
      </c>
      <c r="J18" s="13">
        <f t="shared" ref="J18:K23" si="2">B18</f>
        <v>107456</v>
      </c>
      <c r="K18" s="13">
        <f t="shared" si="2"/>
        <v>125692.14</v>
      </c>
      <c r="L18" s="14">
        <f t="shared" si="1"/>
        <v>18236.14</v>
      </c>
      <c r="M18" s="12"/>
    </row>
    <row r="19" spans="1:13" x14ac:dyDescent="0.35">
      <c r="A19" s="9" t="s">
        <v>12</v>
      </c>
      <c r="B19" s="13">
        <v>759909</v>
      </c>
      <c r="C19" s="13">
        <v>892248.76</v>
      </c>
      <c r="D19" s="14">
        <f t="shared" si="0"/>
        <v>132339.76</v>
      </c>
      <c r="E19" s="12"/>
      <c r="I19" s="9" t="s">
        <v>12</v>
      </c>
      <c r="J19" s="13">
        <f t="shared" si="2"/>
        <v>759909</v>
      </c>
      <c r="K19" s="13">
        <f t="shared" si="2"/>
        <v>892248.76</v>
      </c>
      <c r="L19" s="14">
        <f t="shared" si="1"/>
        <v>132339.76</v>
      </c>
      <c r="M19" s="12"/>
    </row>
    <row r="20" spans="1:13" x14ac:dyDescent="0.35">
      <c r="A20" s="9" t="s">
        <v>13</v>
      </c>
      <c r="B20" s="13">
        <v>144101</v>
      </c>
      <c r="C20" s="13">
        <v>168757</v>
      </c>
      <c r="D20" s="14">
        <f t="shared" si="0"/>
        <v>24656</v>
      </c>
      <c r="E20" s="12"/>
      <c r="I20" s="9" t="s">
        <v>13</v>
      </c>
      <c r="J20" s="13">
        <f t="shared" si="2"/>
        <v>144101</v>
      </c>
      <c r="K20" s="13">
        <f t="shared" si="2"/>
        <v>168757</v>
      </c>
      <c r="L20" s="14">
        <f t="shared" si="1"/>
        <v>24656</v>
      </c>
      <c r="M20" s="12"/>
    </row>
    <row r="21" spans="1:13" x14ac:dyDescent="0.35">
      <c r="A21" s="9" t="s">
        <v>14</v>
      </c>
      <c r="B21" s="13">
        <v>2725643</v>
      </c>
      <c r="C21" s="13">
        <v>3283001.05</v>
      </c>
      <c r="D21" s="14">
        <f t="shared" si="0"/>
        <v>557358.04999999981</v>
      </c>
      <c r="E21" s="12"/>
      <c r="I21" s="9" t="s">
        <v>14</v>
      </c>
      <c r="J21" s="13">
        <f t="shared" si="2"/>
        <v>2725643</v>
      </c>
      <c r="K21" s="13">
        <f t="shared" si="2"/>
        <v>3283001.05</v>
      </c>
      <c r="L21" s="14">
        <f t="shared" si="1"/>
        <v>557358.04999999981</v>
      </c>
      <c r="M21" s="12"/>
    </row>
    <row r="22" spans="1:13" x14ac:dyDescent="0.35">
      <c r="A22" s="9" t="s">
        <v>15</v>
      </c>
      <c r="B22" s="13">
        <v>4657051</v>
      </c>
      <c r="C22" s="13">
        <v>5544854.1599999992</v>
      </c>
      <c r="D22" s="14">
        <f t="shared" si="0"/>
        <v>887803.15999999922</v>
      </c>
      <c r="E22" s="12"/>
      <c r="I22" s="9" t="s">
        <v>15</v>
      </c>
      <c r="J22" s="13">
        <f t="shared" si="2"/>
        <v>4657051</v>
      </c>
      <c r="K22" s="13">
        <f t="shared" si="2"/>
        <v>5544854.1599999992</v>
      </c>
      <c r="L22" s="14">
        <f t="shared" si="1"/>
        <v>887803.15999999922</v>
      </c>
      <c r="M22" s="12"/>
    </row>
    <row r="23" spans="1:13" x14ac:dyDescent="0.35">
      <c r="A23" s="9" t="s">
        <v>16</v>
      </c>
      <c r="B23" s="13">
        <v>69543</v>
      </c>
      <c r="C23" s="13">
        <v>69995.430000000008</v>
      </c>
      <c r="D23" s="14">
        <f t="shared" si="0"/>
        <v>452.43000000000757</v>
      </c>
      <c r="E23" s="12"/>
      <c r="I23" s="9" t="s">
        <v>16</v>
      </c>
      <c r="J23" s="13">
        <f t="shared" si="2"/>
        <v>69543</v>
      </c>
      <c r="K23" s="13">
        <f t="shared" si="2"/>
        <v>69995.430000000008</v>
      </c>
      <c r="L23" s="14">
        <f t="shared" si="1"/>
        <v>452.43000000000757</v>
      </c>
      <c r="M23" s="12"/>
    </row>
    <row r="24" spans="1:13" x14ac:dyDescent="0.35">
      <c r="A24" s="9" t="s">
        <v>17</v>
      </c>
      <c r="B24" s="2">
        <v>585059.09999999986</v>
      </c>
      <c r="C24" s="2">
        <v>588566.41</v>
      </c>
      <c r="D24" s="14">
        <f t="shared" si="0"/>
        <v>3507.3100000001723</v>
      </c>
      <c r="E24" s="12"/>
      <c r="I24" s="9" t="s">
        <v>17</v>
      </c>
      <c r="J24" s="2">
        <f>B24</f>
        <v>585059.09999999986</v>
      </c>
      <c r="K24" s="2">
        <f>C24</f>
        <v>588566.41</v>
      </c>
      <c r="L24" s="14">
        <f t="shared" si="1"/>
        <v>3507.3100000001723</v>
      </c>
      <c r="M24" s="12"/>
    </row>
    <row r="25" spans="1:13" x14ac:dyDescent="0.35">
      <c r="A25" s="9"/>
      <c r="B25" s="13">
        <f>SUM(B15:B24)</f>
        <v>52450535.409999996</v>
      </c>
      <c r="C25" s="13">
        <f>SUM(C15:C24)</f>
        <v>58783108.229999989</v>
      </c>
      <c r="D25" s="14">
        <f>SUM(D15:D24)</f>
        <v>6332572.8200000068</v>
      </c>
      <c r="E25" s="12"/>
      <c r="I25" s="9"/>
      <c r="J25" s="13">
        <f>SUM(J15:J24)</f>
        <v>34814889.410000004</v>
      </c>
      <c r="K25" s="13">
        <f>SUM(K15:K24)</f>
        <v>41147462.229999997</v>
      </c>
      <c r="L25" s="14">
        <f>SUM(L15:L24)</f>
        <v>6332572.8200000068</v>
      </c>
      <c r="M25" s="12"/>
    </row>
    <row r="26" spans="1:13" x14ac:dyDescent="0.35">
      <c r="A26" s="9"/>
      <c r="B26" s="13"/>
      <c r="C26" s="13"/>
      <c r="D26" s="14"/>
      <c r="E26" s="12"/>
      <c r="I26" s="9"/>
      <c r="J26" s="13"/>
      <c r="K26" s="13"/>
      <c r="L26" s="14"/>
      <c r="M26" s="12"/>
    </row>
    <row r="27" spans="1:13" x14ac:dyDescent="0.35">
      <c r="A27" s="9" t="s">
        <v>4</v>
      </c>
      <c r="B27" s="13">
        <f>+B15+B17+B19+B21</f>
        <v>45186781.799999997</v>
      </c>
      <c r="C27" s="13">
        <f>+C15+C17+C19+C21</f>
        <v>50485885.369999997</v>
      </c>
      <c r="D27" s="14">
        <f t="shared" ref="D27:D28" si="3">+C27-B27</f>
        <v>5299103.57</v>
      </c>
      <c r="E27" s="15">
        <f>+D27/B27</f>
        <v>0.1172710991779459</v>
      </c>
      <c r="I27" s="9" t="s">
        <v>4</v>
      </c>
      <c r="J27" s="13">
        <f>+J15+J17+J19+J21</f>
        <v>27634852.799999997</v>
      </c>
      <c r="K27" s="13">
        <f>+K15+K17+K19+K21</f>
        <v>32933956.370000008</v>
      </c>
      <c r="L27" s="14">
        <f t="shared" ref="L27:L28" si="4">+K27-J27</f>
        <v>5299103.5700000115</v>
      </c>
      <c r="M27" s="15">
        <f>+L27/J27</f>
        <v>0.19175436208583721</v>
      </c>
    </row>
    <row r="28" spans="1:13" x14ac:dyDescent="0.35">
      <c r="A28" s="9" t="s">
        <v>5</v>
      </c>
      <c r="B28" s="13">
        <f>+B16+B18+B20+B22+B23+B24</f>
        <v>7263753.6099999994</v>
      </c>
      <c r="C28" s="13">
        <f>+C16+C18+C20+C22+C23+C24</f>
        <v>8297222.8599999985</v>
      </c>
      <c r="D28" s="14">
        <f>+C28-B28</f>
        <v>1033469.2499999991</v>
      </c>
      <c r="E28" s="15">
        <f>+D28/B28</f>
        <v>0.14227757513377429</v>
      </c>
      <c r="I28" s="9" t="s">
        <v>5</v>
      </c>
      <c r="J28" s="13">
        <f>+J16+J18+J20+J22+J23+J24</f>
        <v>7180036.6099999994</v>
      </c>
      <c r="K28" s="13">
        <f>+K16+K18+K20+K22+K23+K24</f>
        <v>8213505.8599999985</v>
      </c>
      <c r="L28" s="14">
        <f t="shared" si="4"/>
        <v>1033469.2499999991</v>
      </c>
      <c r="M28" s="15">
        <f>+L28/J28</f>
        <v>0.14393648753275634</v>
      </c>
    </row>
    <row r="29" spans="1:13" ht="15" thickBot="1" x14ac:dyDescent="0.4">
      <c r="A29" s="16"/>
      <c r="B29" s="17">
        <f>SUM(B27:B28)</f>
        <v>52450535.409999996</v>
      </c>
      <c r="C29" s="17">
        <f t="shared" ref="C29:D29" si="5">SUM(C27:C28)</f>
        <v>58783108.229999997</v>
      </c>
      <c r="D29" s="17">
        <f t="shared" si="5"/>
        <v>6332572.8199999994</v>
      </c>
      <c r="E29" s="18"/>
      <c r="I29" s="16"/>
      <c r="J29" s="17">
        <f>SUM(J27:J28)</f>
        <v>34814889.409999996</v>
      </c>
      <c r="K29" s="17">
        <f t="shared" ref="K29:L29" si="6">SUM(K27:K28)</f>
        <v>41147462.230000004</v>
      </c>
      <c r="L29" s="17">
        <f t="shared" si="6"/>
        <v>6332572.8200000105</v>
      </c>
      <c r="M29" s="18"/>
    </row>
    <row r="30" spans="1:13" x14ac:dyDescent="0.35">
      <c r="D30" s="3"/>
      <c r="J30" s="1"/>
      <c r="K30" s="1"/>
      <c r="L30" s="3"/>
    </row>
    <row r="31" spans="1:13" x14ac:dyDescent="0.35">
      <c r="J31" s="1"/>
      <c r="K31" s="1"/>
    </row>
    <row r="32" spans="1:13" x14ac:dyDescent="0.35">
      <c r="A32" s="4" t="s">
        <v>0</v>
      </c>
      <c r="I32" s="4" t="s">
        <v>0</v>
      </c>
      <c r="J32" s="1"/>
      <c r="K32" s="1"/>
    </row>
    <row r="33" spans="1:13" x14ac:dyDescent="0.35">
      <c r="A33" t="s">
        <v>3</v>
      </c>
      <c r="B33" s="1">
        <v>86350206.870000005</v>
      </c>
      <c r="C33" s="1">
        <v>97008664.50999999</v>
      </c>
      <c r="D33" s="3">
        <f>+C33-B33</f>
        <v>10658457.639999986</v>
      </c>
      <c r="G33" s="1">
        <v>31836273</v>
      </c>
      <c r="I33" t="s">
        <v>3</v>
      </c>
      <c r="J33" s="1">
        <f>B33-G33</f>
        <v>54513933.870000005</v>
      </c>
      <c r="K33" s="13">
        <f>C33-G33</f>
        <v>65172391.50999999</v>
      </c>
      <c r="L33" s="3">
        <f>+K33-J33</f>
        <v>10658457.639999986</v>
      </c>
    </row>
    <row r="34" spans="1:13" x14ac:dyDescent="0.35">
      <c r="A34" t="s">
        <v>21</v>
      </c>
      <c r="B34" s="1">
        <v>4820.84</v>
      </c>
      <c r="C34" s="1">
        <v>4820.84</v>
      </c>
      <c r="D34" s="3">
        <f t="shared" ref="D34:D40" si="7">+C34-B34</f>
        <v>0</v>
      </c>
      <c r="I34" t="s">
        <v>21</v>
      </c>
      <c r="J34" s="1">
        <f>B34</f>
        <v>4820.84</v>
      </c>
      <c r="K34" s="1">
        <f>C34</f>
        <v>4820.84</v>
      </c>
      <c r="L34" s="3">
        <f t="shared" ref="L34:L40" si="8">+K34-J34</f>
        <v>0</v>
      </c>
    </row>
    <row r="35" spans="1:13" x14ac:dyDescent="0.35">
      <c r="A35" t="s">
        <v>22</v>
      </c>
      <c r="B35" s="1">
        <v>572.95000000000005</v>
      </c>
      <c r="C35" s="1">
        <v>572.95000000000005</v>
      </c>
      <c r="D35" s="3">
        <f t="shared" si="7"/>
        <v>0</v>
      </c>
      <c r="I35" t="s">
        <v>22</v>
      </c>
      <c r="J35" s="1">
        <f t="shared" ref="J35:J40" si="9">B35</f>
        <v>572.95000000000005</v>
      </c>
      <c r="K35" s="1">
        <f t="shared" ref="K35:K39" si="10">C35</f>
        <v>572.95000000000005</v>
      </c>
      <c r="L35" s="3">
        <f t="shared" si="8"/>
        <v>0</v>
      </c>
    </row>
    <row r="36" spans="1:13" x14ac:dyDescent="0.35">
      <c r="A36" t="s">
        <v>23</v>
      </c>
      <c r="B36" s="1">
        <v>162.06000000000003</v>
      </c>
      <c r="C36" s="1">
        <v>162.06000000000003</v>
      </c>
      <c r="D36" s="3">
        <f t="shared" si="7"/>
        <v>0</v>
      </c>
      <c r="I36" t="s">
        <v>23</v>
      </c>
      <c r="J36" s="1">
        <f t="shared" si="9"/>
        <v>162.06000000000003</v>
      </c>
      <c r="K36" s="1">
        <f t="shared" si="10"/>
        <v>162.06000000000003</v>
      </c>
      <c r="L36" s="3">
        <f t="shared" si="8"/>
        <v>0</v>
      </c>
    </row>
    <row r="37" spans="1:13" x14ac:dyDescent="0.35">
      <c r="A37" t="s">
        <v>24</v>
      </c>
      <c r="B37" s="1">
        <v>235.35000000000005</v>
      </c>
      <c r="C37" s="1">
        <v>235.35000000000005</v>
      </c>
      <c r="D37" s="3">
        <f t="shared" si="7"/>
        <v>0</v>
      </c>
      <c r="I37" t="s">
        <v>24</v>
      </c>
      <c r="J37" s="1">
        <f t="shared" si="9"/>
        <v>235.35000000000005</v>
      </c>
      <c r="K37" s="1">
        <f t="shared" si="10"/>
        <v>235.35000000000005</v>
      </c>
      <c r="L37" s="3">
        <f t="shared" si="8"/>
        <v>0</v>
      </c>
    </row>
    <row r="38" spans="1:13" x14ac:dyDescent="0.35">
      <c r="A38" t="s">
        <v>25</v>
      </c>
      <c r="B38" s="1">
        <v>212.01000000000005</v>
      </c>
      <c r="C38" s="1">
        <v>212.01000000000005</v>
      </c>
      <c r="D38" s="3">
        <f t="shared" si="7"/>
        <v>0</v>
      </c>
      <c r="I38" t="s">
        <v>25</v>
      </c>
      <c r="J38" s="1">
        <f t="shared" si="9"/>
        <v>212.01000000000005</v>
      </c>
      <c r="K38" s="1">
        <f t="shared" si="10"/>
        <v>212.01000000000005</v>
      </c>
      <c r="L38" s="3">
        <f t="shared" si="8"/>
        <v>0</v>
      </c>
    </row>
    <row r="39" spans="1:13" x14ac:dyDescent="0.35">
      <c r="A39" t="s">
        <v>26</v>
      </c>
      <c r="B39" s="1">
        <v>66.72</v>
      </c>
      <c r="C39" s="1">
        <v>66.72</v>
      </c>
      <c r="D39" s="3">
        <f t="shared" si="7"/>
        <v>0</v>
      </c>
      <c r="I39" t="s">
        <v>26</v>
      </c>
      <c r="J39" s="1">
        <f t="shared" si="9"/>
        <v>66.72</v>
      </c>
      <c r="K39" s="1">
        <f t="shared" si="10"/>
        <v>66.72</v>
      </c>
      <c r="L39" s="3">
        <f t="shared" si="8"/>
        <v>0</v>
      </c>
    </row>
    <row r="40" spans="1:13" x14ac:dyDescent="0.35">
      <c r="A40" t="s">
        <v>27</v>
      </c>
      <c r="B40" s="1">
        <v>7250553</v>
      </c>
      <c r="C40" s="1">
        <v>8804606.7596799992</v>
      </c>
      <c r="D40" s="3">
        <f t="shared" si="7"/>
        <v>1554053.7596799992</v>
      </c>
      <c r="I40" t="s">
        <v>27</v>
      </c>
      <c r="J40" s="1">
        <f t="shared" si="9"/>
        <v>7250553</v>
      </c>
      <c r="K40" s="1">
        <f>C40</f>
        <v>8804606.7596799992</v>
      </c>
      <c r="L40" s="3">
        <f t="shared" si="8"/>
        <v>1554053.7596799992</v>
      </c>
    </row>
    <row r="41" spans="1:13" x14ac:dyDescent="0.35">
      <c r="B41" s="1">
        <f>SUM(B33:B40)</f>
        <v>93606829.800000012</v>
      </c>
      <c r="C41" s="1">
        <f>SUM(C33:C40)</f>
        <v>105819341.19968</v>
      </c>
      <c r="D41" s="1">
        <f>SUM(D33:D40)</f>
        <v>12212511.399679985</v>
      </c>
      <c r="E41" s="7">
        <f>+D41/B41</f>
        <v>0.13046602930334453</v>
      </c>
      <c r="J41" s="1">
        <f>SUM(J33:J40)</f>
        <v>61770556.800000012</v>
      </c>
      <c r="K41" s="1">
        <f>SUM(K33:K40)</f>
        <v>73983068.199680001</v>
      </c>
      <c r="L41" s="1">
        <f>SUM(L33:L40)</f>
        <v>12212511.399679985</v>
      </c>
      <c r="M41" s="7">
        <f>+L41/J41</f>
        <v>0.19770764636656121</v>
      </c>
    </row>
    <row r="42" spans="1:13" x14ac:dyDescent="0.35">
      <c r="J42" s="1"/>
      <c r="K42" s="1"/>
    </row>
  </sheetData>
  <mergeCells count="2">
    <mergeCell ref="A13:E13"/>
    <mergeCell ref="I13:M13"/>
  </mergeCells>
  <pageMargins left="0.7" right="0.7" top="0.75" bottom="0.75" header="0.3" footer="0.3"/>
  <pageSetup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 Filed</vt:lpstr>
      <vt:lpstr>Stipulation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 \ Kevin \ Lee</dc:creator>
  <cp:lastModifiedBy>Johnson \ Kevin \ Lee</cp:lastModifiedBy>
  <cp:lastPrinted>2021-10-21T17:23:08Z</cp:lastPrinted>
  <dcterms:created xsi:type="dcterms:W3CDTF">2021-05-13T18:01:29Z</dcterms:created>
  <dcterms:modified xsi:type="dcterms:W3CDTF">2021-10-25T14:34:47Z</dcterms:modified>
</cp:coreProperties>
</file>