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51-60\"/>
    </mc:Choice>
  </mc:AlternateContent>
  <xr:revisionPtr revIDLastSave="0" documentId="8_{BE9E9D0D-2359-4CD1-9230-14E9F56B6A9E}" xr6:coauthVersionLast="46" xr6:coauthVersionMax="46" xr10:uidLastSave="{00000000-0000-0000-0000-000000000000}"/>
  <bookViews>
    <workbookView xWindow="-28920" yWindow="-150" windowWidth="29040" windowHeight="15840" tabRatio="708" xr2:uid="{00000000-000D-0000-FFFF-FFFF00000000}"/>
  </bookViews>
  <sheets>
    <sheet name="161" sheetId="11" r:id="rId1"/>
    <sheet name="137" sheetId="10" r:id="rId2"/>
    <sheet name="ESSBASE (KY)" sheetId="1" r:id="rId3"/>
    <sheet name="ESSBASE (NCS)" sheetId="12" r:id="rId4"/>
    <sheet name="ESSBASE (NCS ad hoc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pp2" localSheetId="1">#REF!</definedName>
    <definedName name="_App2" localSheetId="0">#REF!</definedName>
    <definedName name="_App2" localSheetId="4">#REF!</definedName>
    <definedName name="_App2" localSheetId="3">#REF!</definedName>
    <definedName name="_App2">#REF!</definedName>
    <definedName name="_Cat3" localSheetId="1">#REF!</definedName>
    <definedName name="_Cat3" localSheetId="0">#REF!</definedName>
    <definedName name="_Cat3" localSheetId="4">#REF!</definedName>
    <definedName name="_Cat3" localSheetId="3">#REF!</definedName>
    <definedName name="_Cat3">#REF!</definedName>
    <definedName name="_Cat4" localSheetId="1">#REF!</definedName>
    <definedName name="_Cat4" localSheetId="0">#REF!</definedName>
    <definedName name="_Cat4" localSheetId="4">#REF!</definedName>
    <definedName name="_Cat4" localSheetId="3">#REF!</definedName>
    <definedName name="_Cat4">#REF!</definedName>
    <definedName name="_Dat1">[1]Retrieve!$B$2</definedName>
    <definedName name="_ent1" localSheetId="1">#REF!</definedName>
    <definedName name="_ent1" localSheetId="0">#REF!</definedName>
    <definedName name="_ent1" localSheetId="4">#REF!</definedName>
    <definedName name="_ent1" localSheetId="3">#REF!</definedName>
    <definedName name="_ent1">#REF!</definedName>
    <definedName name="_xlnm._FilterDatabase" localSheetId="1" hidden="1">'137'!#REF!</definedName>
    <definedName name="_xlnm._FilterDatabase" localSheetId="0" hidden="1">'161'!#REF!</definedName>
    <definedName name="_xlnm._FilterDatabase" localSheetId="2" hidden="1">'ESSBASE (KY)'!$A$8:$B$157</definedName>
    <definedName name="_xlnm._FilterDatabase" localSheetId="4" hidden="1">'ESSBASE (NCS ad hoc)'!$A$8:$B$59</definedName>
    <definedName name="_xlnm._FilterDatabase" localSheetId="3" hidden="1">'ESSBASE (NCS)'!$A$8:$B$156</definedName>
    <definedName name="a" localSheetId="1">#REF!</definedName>
    <definedName name="a" localSheetId="0">#REF!</definedName>
    <definedName name="a" localSheetId="4">#REF!</definedName>
    <definedName name="a" localSheetId="3">#REF!</definedName>
    <definedName name="a">#REF!</definedName>
    <definedName name="b" localSheetId="1">#REF!</definedName>
    <definedName name="b" localSheetId="0">#REF!</definedName>
    <definedName name="b" localSheetId="4">#REF!</definedName>
    <definedName name="b" localSheetId="3">#REF!</definedName>
    <definedName name="b">#REF!</definedName>
    <definedName name="Co">'[2]Company Rolls to'!$A$1:$G$24</definedName>
    <definedName name="Date2" localSheetId="1">#REF!</definedName>
    <definedName name="Date2" localSheetId="0">#REF!</definedName>
    <definedName name="Date2" localSheetId="4">#REF!</definedName>
    <definedName name="Date2" localSheetId="3">#REF!</definedName>
    <definedName name="Date2">#REF!</definedName>
    <definedName name="Department" localSheetId="1">#REF!</definedName>
    <definedName name="Department" localSheetId="0">#REF!</definedName>
    <definedName name="Department" localSheetId="4">#REF!</definedName>
    <definedName name="Department" localSheetId="3">#REF!</definedName>
    <definedName name="Department">#REF!</definedName>
    <definedName name="Dept" localSheetId="1">#REF!</definedName>
    <definedName name="Dept" localSheetId="0">#REF!</definedName>
    <definedName name="Dept" localSheetId="4">#REF!</definedName>
    <definedName name="Dept" localSheetId="3">#REF!</definedName>
    <definedName name="Dept">#REF!</definedName>
    <definedName name="DimSelectedUps">[3]Setup!$B$22</definedName>
    <definedName name="e" localSheetId="1">#REF!</definedName>
    <definedName name="e" localSheetId="0">#REF!</definedName>
    <definedName name="e" localSheetId="4">#REF!</definedName>
    <definedName name="e" localSheetId="3">#REF!</definedName>
    <definedName name="e">#REF!</definedName>
    <definedName name="EDEMshrs" localSheetId="1">#REF!</definedName>
    <definedName name="EDEMshrs" localSheetId="0">#REF!</definedName>
    <definedName name="EDEMshrs" localSheetId="4">#REF!</definedName>
    <definedName name="EDEMshrs" localSheetId="3">#REF!</definedName>
    <definedName name="EDEMshrs">#REF!</definedName>
    <definedName name="EDEMTXRATE" localSheetId="1">#REF!</definedName>
    <definedName name="EDEMTXRATE" localSheetId="0">#REF!</definedName>
    <definedName name="EDEMTXRATE" localSheetId="4">#REF!</definedName>
    <definedName name="EDEMTXRATE" localSheetId="3">#REF!</definedName>
    <definedName name="EDEMTXRATE">#REF!</definedName>
    <definedName name="EDEYshrs" localSheetId="1">#REF!</definedName>
    <definedName name="EDEYshrs" localSheetId="0">#REF!</definedName>
    <definedName name="EDEYshrs" localSheetId="4">#REF!</definedName>
    <definedName name="EDEYshrs" localSheetId="3">#REF!</definedName>
    <definedName name="EDEYshrs">#REF!</definedName>
    <definedName name="EDEYTXRATE" localSheetId="1">#REF!</definedName>
    <definedName name="EDEYTXRATE" localSheetId="0">#REF!</definedName>
    <definedName name="EDEYTXRATE" localSheetId="4">#REF!</definedName>
    <definedName name="EDEYTXRATE" localSheetId="3">#REF!</definedName>
    <definedName name="EDEYTXRATE">#REF!</definedName>
    <definedName name="Freq2" localSheetId="1">#REF!</definedName>
    <definedName name="Freq2" localSheetId="0">#REF!</definedName>
    <definedName name="Freq2" localSheetId="4">#REF!</definedName>
    <definedName name="Freq2" localSheetId="3">#REF!</definedName>
    <definedName name="Freq2">#REF!</definedName>
    <definedName name="hypdesc" localSheetId="1">#REF!</definedName>
    <definedName name="hypdesc" localSheetId="0">#REF!</definedName>
    <definedName name="hypdesc" localSheetId="4">#REF!</definedName>
    <definedName name="hypdesc" localSheetId="3">#REF!</definedName>
    <definedName name="hypdesc">#REF!</definedName>
    <definedName name="input" localSheetId="1">#REF!</definedName>
    <definedName name="input" localSheetId="0">#REF!</definedName>
    <definedName name="input" localSheetId="4">#REF!</definedName>
    <definedName name="input" localSheetId="3">#REF!</definedName>
    <definedName name="inpu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ugy" localSheetId="1">#REF!</definedName>
    <definedName name="kugy" localSheetId="0">#REF!</definedName>
    <definedName name="kugy" localSheetId="4">#REF!</definedName>
    <definedName name="kugy" localSheetId="3">#REF!</definedName>
    <definedName name="kugy">#REF!</definedName>
    <definedName name="LegendM">[4]Legend!$H$1:$J$120</definedName>
    <definedName name="LegendR1">[4]Legend!$A$1:$B$64</definedName>
    <definedName name="LegendR2">[4]Legend!$E$1:$F$113</definedName>
    <definedName name="LVFixedSymACCOUNTS.DIRECT">"DIRECT"</definedName>
    <definedName name="LVFixedSymACCOUNTS.NIPSCO_OPS_TOTAL">"NIPSCO_OPS_TOTAL"</definedName>
    <definedName name="LVFixedSymACTIVITY.ANABD23">"ANABD23"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ENTITIES.NIPSCO">"NIPSCO"</definedName>
    <definedName name="LVFixedSymPROJECT.PRNON">"PRNON"</definedName>
    <definedName name="LVFixedSymTIMEPER.PYR15">"PYR15"</definedName>
    <definedName name="LVFixedSymTIMEPER.SECONDYEARBUDGET">"SECONDYEARBUDGET"</definedName>
    <definedName name="mo_input">[5]INPUT!$D$16</definedName>
    <definedName name="Month">[6]Act08!$C$2</definedName>
    <definedName name="Month2" localSheetId="1">#REF!</definedName>
    <definedName name="Month2" localSheetId="0">#REF!</definedName>
    <definedName name="Month2" localSheetId="4">#REF!</definedName>
    <definedName name="Month2" localSheetId="3">#REF!</definedName>
    <definedName name="Month2">#REF!</definedName>
    <definedName name="mtdshrsos" localSheetId="1">#REF!</definedName>
    <definedName name="mtdshrsos" localSheetId="0">#REF!</definedName>
    <definedName name="mtdshrsos" localSheetId="4">#REF!</definedName>
    <definedName name="mtdshrsos" localSheetId="3">#REF!</definedName>
    <definedName name="mtdshrsos">#REF!</definedName>
    <definedName name="mtdtxrate" localSheetId="1">#REF!</definedName>
    <definedName name="mtdtxrate" localSheetId="0">#REF!</definedName>
    <definedName name="mtdtxrate" localSheetId="4">#REF!</definedName>
    <definedName name="mtdtxrate" localSheetId="3">#REF!</definedName>
    <definedName name="mtdtxrate">#REF!</definedName>
    <definedName name="NIEEMtxrate" localSheetId="1">#REF!</definedName>
    <definedName name="NIEEMtxrate" localSheetId="0">#REF!</definedName>
    <definedName name="NIEEMtxrate" localSheetId="4">#REF!</definedName>
    <definedName name="NIEEMtxrate" localSheetId="3">#REF!</definedName>
    <definedName name="NIEEMtxrate">#REF!</definedName>
    <definedName name="NIEEYtxrate" localSheetId="1">#REF!</definedName>
    <definedName name="NIEEYtxrate" localSheetId="0">#REF!</definedName>
    <definedName name="NIEEYtxrate" localSheetId="4">#REF!</definedName>
    <definedName name="NIEEYtxrate" localSheetId="3">#REF!</definedName>
    <definedName name="NIEEYtxrate">#REF!</definedName>
    <definedName name="NIEGMshrs" localSheetId="1">#REF!</definedName>
    <definedName name="NIEGMshrs" localSheetId="0">#REF!</definedName>
    <definedName name="NIEGMshrs" localSheetId="4">#REF!</definedName>
    <definedName name="NIEGMshrs" localSheetId="3">#REF!</definedName>
    <definedName name="NIEGMshrs">#REF!</definedName>
    <definedName name="NIEGmtxrate" localSheetId="1">#REF!</definedName>
    <definedName name="NIEGmtxrate" localSheetId="0">#REF!</definedName>
    <definedName name="NIEGmtxrate" localSheetId="4">#REF!</definedName>
    <definedName name="NIEGmtxrate" localSheetId="3">#REF!</definedName>
    <definedName name="NIEGmtxrate">#REF!</definedName>
    <definedName name="NIEGyshrs" localSheetId="1">#REF!</definedName>
    <definedName name="NIEGyshrs" localSheetId="0">#REF!</definedName>
    <definedName name="NIEGyshrs" localSheetId="4">#REF!</definedName>
    <definedName name="NIEGyshrs" localSheetId="3">#REF!</definedName>
    <definedName name="NIEGyshrs">#REF!</definedName>
    <definedName name="NIEGytxrate" localSheetId="1">#REF!</definedName>
    <definedName name="NIEGytxrate" localSheetId="0">#REF!</definedName>
    <definedName name="NIEGytxrate" localSheetId="4">#REF!</definedName>
    <definedName name="NIEGytxrate" localSheetId="3">#REF!</definedName>
    <definedName name="NIEGytxrate">#REF!</definedName>
    <definedName name="NIEmshrs" localSheetId="1">#REF!</definedName>
    <definedName name="NIEmshrs" localSheetId="0">#REF!</definedName>
    <definedName name="NIEmshrs" localSheetId="4">#REF!</definedName>
    <definedName name="NIEmshrs" localSheetId="3">#REF!</definedName>
    <definedName name="NIEmshrs">#REF!</definedName>
    <definedName name="NIEyshrs" localSheetId="1">#REF!</definedName>
    <definedName name="NIEyshrs" localSheetId="0">#REF!</definedName>
    <definedName name="NIEyshrs" localSheetId="4">#REF!</definedName>
    <definedName name="NIEyshrs" localSheetId="3">#REF!</definedName>
    <definedName name="NIEyshrs">#REF!</definedName>
    <definedName name="none" localSheetId="1">#REF!</definedName>
    <definedName name="none" localSheetId="0">#REF!</definedName>
    <definedName name="none" localSheetId="4">#REF!</definedName>
    <definedName name="none" localSheetId="3">#REF!</definedName>
    <definedName name="none">#REF!</definedName>
    <definedName name="ommshrs" localSheetId="1">#REF!</definedName>
    <definedName name="ommshrs" localSheetId="0">#REF!</definedName>
    <definedName name="ommshrs" localSheetId="4">#REF!</definedName>
    <definedName name="ommshrs" localSheetId="3">#REF!</definedName>
    <definedName name="ommshrs">#REF!</definedName>
    <definedName name="ommtxrate" localSheetId="1">#REF!</definedName>
    <definedName name="ommtxrate" localSheetId="0">#REF!</definedName>
    <definedName name="ommtxrate" localSheetId="4">#REF!</definedName>
    <definedName name="ommtxrate" localSheetId="3">#REF!</definedName>
    <definedName name="ommtxrate">#REF!</definedName>
    <definedName name="omyshrs" localSheetId="1">#REF!</definedName>
    <definedName name="omyshrs" localSheetId="0">#REF!</definedName>
    <definedName name="omyshrs" localSheetId="4">#REF!</definedName>
    <definedName name="omyshrs" localSheetId="3">#REF!</definedName>
    <definedName name="omyshrs">#REF!</definedName>
    <definedName name="omytxrate" localSheetId="1">#REF!</definedName>
    <definedName name="omytxrate" localSheetId="0">#REF!</definedName>
    <definedName name="omytxrate" localSheetId="4">#REF!</definedName>
    <definedName name="omytxrate" localSheetId="3">#REF!</definedName>
    <definedName name="omytxrate">#REF!</definedName>
    <definedName name="OUmshrs" localSheetId="1">#REF!</definedName>
    <definedName name="OUmshrs" localSheetId="0">#REF!</definedName>
    <definedName name="OUmshrs" localSheetId="4">#REF!</definedName>
    <definedName name="OUmshrs" localSheetId="3">#REF!</definedName>
    <definedName name="OUmshrs">#REF!</definedName>
    <definedName name="OUmtxrate" localSheetId="1">#REF!</definedName>
    <definedName name="OUmtxrate" localSheetId="0">#REF!</definedName>
    <definedName name="OUmtxrate" localSheetId="4">#REF!</definedName>
    <definedName name="OUmtxrate" localSheetId="3">#REF!</definedName>
    <definedName name="OUmtxrate">#REF!</definedName>
    <definedName name="OUyshrs" localSheetId="1">#REF!</definedName>
    <definedName name="OUyshrs" localSheetId="0">#REF!</definedName>
    <definedName name="OUyshrs" localSheetId="4">#REF!</definedName>
    <definedName name="OUyshrs" localSheetId="3">#REF!</definedName>
    <definedName name="OUyshrs">#REF!</definedName>
    <definedName name="OUytxrate" localSheetId="1">#REF!</definedName>
    <definedName name="OUytxrate" localSheetId="0">#REF!</definedName>
    <definedName name="OUytxrate" localSheetId="4">#REF!</definedName>
    <definedName name="OUytxrate" localSheetId="3">#REF!</definedName>
    <definedName name="OUytxrate">#REF!</definedName>
    <definedName name="Period" localSheetId="1">#REF!</definedName>
    <definedName name="Period" localSheetId="0">#REF!</definedName>
    <definedName name="Period" localSheetId="4">#REF!</definedName>
    <definedName name="Period" localSheetId="3">#REF!</definedName>
    <definedName name="Period">#REF!</definedName>
    <definedName name="_xlnm.Print_Area" localSheetId="1">'137'!$A$1:$E$33</definedName>
    <definedName name="_xlnm.Print_Area" localSheetId="0">'161'!$A$1:$I$33</definedName>
    <definedName name="_xlnm.Print_Area" localSheetId="2">'ESSBASE (KY)'!$A$1:$BA$31</definedName>
    <definedName name="_xlnm.Print_Area" localSheetId="4">'ESSBASE (NCS ad hoc)'!$A$1:$P$40</definedName>
    <definedName name="_xlnm.Print_Area" localSheetId="3">'ESSBASE (NCS)'!$A$1:$BA$29</definedName>
    <definedName name="_xlnm.Print_Titles" localSheetId="2">'ESSBASE (KY)'!$A:$C</definedName>
    <definedName name="_xlnm.Print_Titles" localSheetId="3">'ESSBASE (NCS)'!$A:$C</definedName>
    <definedName name="printrange" localSheetId="1">#REF!</definedName>
    <definedName name="printrange" localSheetId="0">#REF!</definedName>
    <definedName name="printrange" localSheetId="4">#REF!</definedName>
    <definedName name="printrange" localSheetId="3">#REF!</definedName>
    <definedName name="printrange">#REF!</definedName>
    <definedName name="QTD">[6]Act08!$C$30</definedName>
    <definedName name="RT" localSheetId="1">#REF!</definedName>
    <definedName name="RT" localSheetId="0">#REF!</definedName>
    <definedName name="RT" localSheetId="4">#REF!</definedName>
    <definedName name="RT" localSheetId="3">#REF!</definedName>
    <definedName name="RT">#REF!</definedName>
    <definedName name="s" localSheetId="1">#REF!</definedName>
    <definedName name="s" localSheetId="0">#REF!</definedName>
    <definedName name="s" localSheetId="4">#REF!</definedName>
    <definedName name="s" localSheetId="3">#REF!</definedName>
    <definedName name="s">#REF!</definedName>
    <definedName name="SCONS" localSheetId="1">#REF!</definedName>
    <definedName name="SCONS" localSheetId="0">#REF!</definedName>
    <definedName name="SCONS" localSheetId="4">#REF!</definedName>
    <definedName name="SCONS" localSheetId="3">#REF!</definedName>
    <definedName name="SCONS">#REF!</definedName>
    <definedName name="SNGD" localSheetId="1">#REF!</definedName>
    <definedName name="SNGD" localSheetId="0">#REF!</definedName>
    <definedName name="SNGD" localSheetId="4">#REF!</definedName>
    <definedName name="SNGD" localSheetId="3">#REF!</definedName>
    <definedName name="SNGD">#REF!</definedName>
    <definedName name="SNGTS" localSheetId="1">#REF!</definedName>
    <definedName name="SNGTS" localSheetId="0">#REF!</definedName>
    <definedName name="SNGTS" localSheetId="4">#REF!</definedName>
    <definedName name="SNGTS" localSheetId="3">#REF!</definedName>
    <definedName name="SNGTS">#REF!</definedName>
    <definedName name="SNIE" localSheetId="1">#REF!</definedName>
    <definedName name="SNIE" localSheetId="0">#REF!</definedName>
    <definedName name="SNIE" localSheetId="4">#REF!</definedName>
    <definedName name="SNIE" localSheetId="3">#REF!</definedName>
    <definedName name="SNIE">#REF!</definedName>
    <definedName name="SOTHER" localSheetId="1">#REF!</definedName>
    <definedName name="SOTHER" localSheetId="0">#REF!</definedName>
    <definedName name="SOTHER" localSheetId="4">#REF!</definedName>
    <definedName name="SOTHER" localSheetId="3">#REF!</definedName>
    <definedName name="SOTHER">#REF!</definedName>
    <definedName name="TCONS" localSheetId="1">#REF!</definedName>
    <definedName name="TCONS" localSheetId="0">#REF!</definedName>
    <definedName name="TCONS" localSheetId="4">#REF!</definedName>
    <definedName name="TCONS" localSheetId="3">#REF!</definedName>
    <definedName name="TCONS">#REF!</definedName>
    <definedName name="TNGD" localSheetId="1">#REF!</definedName>
    <definedName name="TNGD" localSheetId="0">#REF!</definedName>
    <definedName name="TNGD" localSheetId="4">#REF!</definedName>
    <definedName name="TNGD" localSheetId="3">#REF!</definedName>
    <definedName name="TNGD">#REF!</definedName>
    <definedName name="TNGTS" localSheetId="1">#REF!</definedName>
    <definedName name="TNGTS" localSheetId="0">#REF!</definedName>
    <definedName name="TNGTS" localSheetId="4">#REF!</definedName>
    <definedName name="TNGTS" localSheetId="3">#REF!</definedName>
    <definedName name="TNGTS">#REF!</definedName>
    <definedName name="TNIE" localSheetId="1">#REF!</definedName>
    <definedName name="TNIE" localSheetId="0">#REF!</definedName>
    <definedName name="TNIE" localSheetId="4">#REF!</definedName>
    <definedName name="TNIE" localSheetId="3">#REF!</definedName>
    <definedName name="TNIE">#REF!</definedName>
    <definedName name="TOTHER" localSheetId="1">#REF!</definedName>
    <definedName name="TOTHER" localSheetId="0">#REF!</definedName>
    <definedName name="TOTHER" localSheetId="4">#REF!</definedName>
    <definedName name="TOTHER" localSheetId="3">#REF!</definedName>
    <definedName name="TOTHER">#REF!</definedName>
    <definedName name="trmshrs" localSheetId="1">#REF!</definedName>
    <definedName name="trmshrs" localSheetId="0">#REF!</definedName>
    <definedName name="trmshrs" localSheetId="4">#REF!</definedName>
    <definedName name="trmshrs" localSheetId="3">#REF!</definedName>
    <definedName name="trmshrs">#REF!</definedName>
    <definedName name="trmtxrate" localSheetId="1">#REF!</definedName>
    <definedName name="trmtxrate" localSheetId="0">#REF!</definedName>
    <definedName name="trmtxrate" localSheetId="4">#REF!</definedName>
    <definedName name="trmtxrate" localSheetId="3">#REF!</definedName>
    <definedName name="trmtxrate">#REF!</definedName>
    <definedName name="tryshrs" localSheetId="1">#REF!</definedName>
    <definedName name="tryshrs" localSheetId="0">#REF!</definedName>
    <definedName name="tryshrs" localSheetId="4">#REF!</definedName>
    <definedName name="tryshrs" localSheetId="3">#REF!</definedName>
    <definedName name="tryshrs">#REF!</definedName>
    <definedName name="trytxrate" localSheetId="1">#REF!</definedName>
    <definedName name="trytxrate" localSheetId="0">#REF!</definedName>
    <definedName name="trytxrate" localSheetId="4">#REF!</definedName>
    <definedName name="trytxrate" localSheetId="3">#REF!</definedName>
    <definedName name="trytxrate">#REF!</definedName>
    <definedName name="YTD">[6]Act08!$C$16</definedName>
    <definedName name="z" localSheetId="1">#REF!</definedName>
    <definedName name="z" localSheetId="0">#REF!</definedName>
    <definedName name="z" localSheetId="4">#REF!</definedName>
    <definedName name="z" localSheetId="3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2" l="1"/>
  <c r="E35" i="12" s="1"/>
  <c r="F35" i="12" l="1"/>
  <c r="G35" i="12" l="1"/>
  <c r="C31" i="11"/>
  <c r="D31" i="11"/>
  <c r="B31" i="1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D30" i="1"/>
  <c r="D31" i="1" s="1"/>
  <c r="E30" i="1"/>
  <c r="E31" i="1" s="1"/>
  <c r="F30" i="1"/>
  <c r="G30" i="1"/>
  <c r="G31" i="1" s="1"/>
  <c r="H30" i="1"/>
  <c r="H31" i="1" s="1"/>
  <c r="I30" i="1"/>
  <c r="J30" i="1"/>
  <c r="K30" i="1"/>
  <c r="L30" i="1"/>
  <c r="L31" i="1" s="1"/>
  <c r="M30" i="1"/>
  <c r="M31" i="1" s="1"/>
  <c r="N30" i="1"/>
  <c r="N31" i="1" s="1"/>
  <c r="O30" i="1"/>
  <c r="O31" i="1" s="1"/>
  <c r="P30" i="1"/>
  <c r="P31" i="1" s="1"/>
  <c r="Q30" i="1"/>
  <c r="R30" i="1"/>
  <c r="S30" i="1"/>
  <c r="T30" i="1"/>
  <c r="T31" i="1" s="1"/>
  <c r="U30" i="1"/>
  <c r="U31" i="1" s="1"/>
  <c r="V30" i="1"/>
  <c r="V31" i="1" s="1"/>
  <c r="W30" i="1"/>
  <c r="W31" i="1" s="1"/>
  <c r="X30" i="1"/>
  <c r="X31" i="1" s="1"/>
  <c r="Y30" i="1"/>
  <c r="Z30" i="1"/>
  <c r="AA30" i="1"/>
  <c r="AB30" i="1"/>
  <c r="AB31" i="1" s="1"/>
  <c r="AC30" i="1"/>
  <c r="AC31" i="1" s="1"/>
  <c r="AD30" i="1"/>
  <c r="AD31" i="1" s="1"/>
  <c r="AE30" i="1"/>
  <c r="AE31" i="1" s="1"/>
  <c r="AF30" i="1"/>
  <c r="AF31" i="1" s="1"/>
  <c r="AG30" i="1"/>
  <c r="AH30" i="1"/>
  <c r="AI30" i="1"/>
  <c r="AJ30" i="1"/>
  <c r="AJ31" i="1" s="1"/>
  <c r="AK30" i="1"/>
  <c r="AK31" i="1" s="1"/>
  <c r="AL30" i="1"/>
  <c r="AL31" i="1" s="1"/>
  <c r="AM30" i="1"/>
  <c r="AM31" i="1" s="1"/>
  <c r="AN30" i="1"/>
  <c r="AN31" i="1" s="1"/>
  <c r="AO30" i="1"/>
  <c r="AP30" i="1"/>
  <c r="AQ30" i="1"/>
  <c r="AR30" i="1"/>
  <c r="AR31" i="1" s="1"/>
  <c r="AS30" i="1"/>
  <c r="AS31" i="1" s="1"/>
  <c r="AT30" i="1"/>
  <c r="AT31" i="1" s="1"/>
  <c r="AU30" i="1"/>
  <c r="AU31" i="1" s="1"/>
  <c r="AV30" i="1"/>
  <c r="AV31" i="1" s="1"/>
  <c r="AW30" i="1"/>
  <c r="AX30" i="1"/>
  <c r="AY30" i="1"/>
  <c r="AZ30" i="1"/>
  <c r="AZ31" i="1" s="1"/>
  <c r="BA30" i="1"/>
  <c r="BA31" i="1" s="1"/>
  <c r="F31" i="1"/>
  <c r="C35" i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M31" i="10" l="1"/>
  <c r="AY31" i="1"/>
  <c r="AI31" i="1"/>
  <c r="AA31" i="1"/>
  <c r="S31" i="1"/>
  <c r="K31" i="1"/>
  <c r="AQ31" i="1"/>
  <c r="L31" i="10"/>
  <c r="N31" i="10"/>
  <c r="H35" i="12"/>
  <c r="AP31" i="1"/>
  <c r="Z31" i="1"/>
  <c r="R31" i="1"/>
  <c r="AX31" i="1"/>
  <c r="AH31" i="1"/>
  <c r="J31" i="1"/>
  <c r="AW31" i="1"/>
  <c r="AO31" i="1"/>
  <c r="AG31" i="1"/>
  <c r="Y31" i="1"/>
  <c r="Q31" i="1"/>
  <c r="I31" i="1"/>
  <c r="AL35" i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AK36" i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B31" i="10" l="1"/>
  <c r="F31" i="11"/>
  <c r="D31" i="10"/>
  <c r="H31" i="11"/>
  <c r="G31" i="11"/>
  <c r="C31" i="10"/>
  <c r="I35" i="12"/>
  <c r="H60" i="11"/>
  <c r="G60" i="11"/>
  <c r="F60" i="11"/>
  <c r="H59" i="11"/>
  <c r="G59" i="11"/>
  <c r="F59" i="11"/>
  <c r="G8" i="11"/>
  <c r="H8" i="11" s="1"/>
  <c r="B59" i="11"/>
  <c r="C59" i="11"/>
  <c r="D59" i="11"/>
  <c r="B60" i="11"/>
  <c r="C60" i="11"/>
  <c r="D60" i="11"/>
  <c r="C8" i="11"/>
  <c r="D8" i="11" s="1"/>
  <c r="C29" i="12"/>
  <c r="D29" i="12"/>
  <c r="E29" i="12"/>
  <c r="F29" i="12"/>
  <c r="G29" i="12"/>
  <c r="H29" i="12"/>
  <c r="H31" i="12" s="1"/>
  <c r="I29" i="12"/>
  <c r="J29" i="12"/>
  <c r="K29" i="12"/>
  <c r="L29" i="12"/>
  <c r="M29" i="12"/>
  <c r="N29" i="12"/>
  <c r="O29" i="12"/>
  <c r="P29" i="12"/>
  <c r="P31" i="12" s="1"/>
  <c r="Q29" i="12"/>
  <c r="R29" i="12"/>
  <c r="S29" i="12"/>
  <c r="T29" i="12"/>
  <c r="U29" i="12"/>
  <c r="V29" i="12"/>
  <c r="V31" i="12" s="1"/>
  <c r="W29" i="12"/>
  <c r="W31" i="12" s="1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N31" i="12" s="1"/>
  <c r="AO29" i="12"/>
  <c r="AP29" i="12"/>
  <c r="AQ29" i="12"/>
  <c r="AR29" i="12"/>
  <c r="AS29" i="12"/>
  <c r="AT29" i="12"/>
  <c r="AT31" i="12" s="1"/>
  <c r="AU29" i="12"/>
  <c r="AU31" i="12" s="1"/>
  <c r="AV29" i="12"/>
  <c r="AW29" i="12"/>
  <c r="AX29" i="12"/>
  <c r="AY29" i="12"/>
  <c r="AZ29" i="12"/>
  <c r="BA29" i="12"/>
  <c r="D31" i="12"/>
  <c r="F31" i="12"/>
  <c r="G31" i="12"/>
  <c r="I31" i="12"/>
  <c r="J31" i="12"/>
  <c r="K31" i="12"/>
  <c r="M31" i="12"/>
  <c r="R31" i="12"/>
  <c r="S31" i="12"/>
  <c r="T31" i="12"/>
  <c r="U31" i="12"/>
  <c r="Y31" i="12"/>
  <c r="AB31" i="12"/>
  <c r="AE31" i="12"/>
  <c r="AF31" i="12"/>
  <c r="AG31" i="12"/>
  <c r="AH31" i="12"/>
  <c r="AI31" i="12"/>
  <c r="AK31" i="12"/>
  <c r="AO31" i="12"/>
  <c r="AP31" i="12"/>
  <c r="AQ31" i="12"/>
  <c r="AR31" i="12"/>
  <c r="AS31" i="12"/>
  <c r="AW31" i="12"/>
  <c r="AZ31" i="12"/>
  <c r="BA31" i="12"/>
  <c r="C34" i="12"/>
  <c r="R20" i="11" s="1"/>
  <c r="D20" i="11" s="1"/>
  <c r="D34" i="12"/>
  <c r="E34" i="12" s="1"/>
  <c r="F34" i="12" s="1"/>
  <c r="G34" i="12" s="1"/>
  <c r="H34" i="12" s="1"/>
  <c r="I34" i="12" s="1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AB34" i="12" s="1"/>
  <c r="AC34" i="12" s="1"/>
  <c r="AD34" i="12" s="1"/>
  <c r="AE34" i="12" s="1"/>
  <c r="AF34" i="12" s="1"/>
  <c r="AG34" i="12" s="1"/>
  <c r="AH34" i="12" s="1"/>
  <c r="AI34" i="12" s="1"/>
  <c r="AJ34" i="12" s="1"/>
  <c r="AK34" i="12" s="1"/>
  <c r="AL34" i="12" s="1"/>
  <c r="AM34" i="12" s="1"/>
  <c r="AN34" i="12" s="1"/>
  <c r="AO34" i="12" s="1"/>
  <c r="AP34" i="12" s="1"/>
  <c r="AQ34" i="12" s="1"/>
  <c r="AR34" i="12" s="1"/>
  <c r="AS34" i="12" s="1"/>
  <c r="AT34" i="12" s="1"/>
  <c r="AU34" i="12" s="1"/>
  <c r="AV34" i="12" s="1"/>
  <c r="AW34" i="12" s="1"/>
  <c r="AX34" i="12" s="1"/>
  <c r="AY34" i="12" s="1"/>
  <c r="AZ34" i="12" s="1"/>
  <c r="BA34" i="12" s="1"/>
  <c r="Q21" i="11" l="1"/>
  <c r="C21" i="11" s="1"/>
  <c r="P19" i="11"/>
  <c r="B19" i="11" s="1"/>
  <c r="R18" i="11"/>
  <c r="D18" i="11" s="1"/>
  <c r="P21" i="11"/>
  <c r="B21" i="11" s="1"/>
  <c r="R21" i="11"/>
  <c r="D21" i="11" s="1"/>
  <c r="R19" i="11"/>
  <c r="D19" i="11" s="1"/>
  <c r="Q19" i="11"/>
  <c r="C19" i="11" s="1"/>
  <c r="P20" i="11"/>
  <c r="B20" i="11" s="1"/>
  <c r="Q18" i="11"/>
  <c r="C18" i="11" s="1"/>
  <c r="Q20" i="11"/>
  <c r="C20" i="11" s="1"/>
  <c r="P18" i="11"/>
  <c r="B18" i="11" s="1"/>
  <c r="J35" i="12"/>
  <c r="AD31" i="12"/>
  <c r="AC31" i="12"/>
  <c r="Q31" i="12"/>
  <c r="E31" i="12"/>
  <c r="AM31" i="12"/>
  <c r="AA31" i="12"/>
  <c r="O31" i="12"/>
  <c r="AV31" i="12"/>
  <c r="AJ31" i="12"/>
  <c r="X31" i="12"/>
  <c r="L31" i="12"/>
  <c r="AX31" i="12"/>
  <c r="AL31" i="12"/>
  <c r="Z31" i="12"/>
  <c r="N31" i="12"/>
  <c r="AY31" i="12"/>
  <c r="M8" i="10"/>
  <c r="N8" i="10" s="1"/>
  <c r="Q8" i="11"/>
  <c r="R8" i="11" s="1"/>
  <c r="K35" i="12" l="1"/>
  <c r="Q29" i="11"/>
  <c r="R29" i="11"/>
  <c r="P29" i="11"/>
  <c r="C8" i="10"/>
  <c r="D8" i="10" s="1"/>
  <c r="L35" i="12" l="1"/>
  <c r="M35" i="12" l="1"/>
  <c r="N28" i="10"/>
  <c r="L26" i="10"/>
  <c r="B26" i="10" s="1"/>
  <c r="F26" i="11" s="1"/>
  <c r="M23" i="10"/>
  <c r="C23" i="10" s="1"/>
  <c r="N20" i="10"/>
  <c r="D20" i="10" s="1"/>
  <c r="H20" i="11" s="1"/>
  <c r="L18" i="10"/>
  <c r="B18" i="10" s="1"/>
  <c r="F18" i="11" s="1"/>
  <c r="M15" i="10"/>
  <c r="C15" i="10" s="1"/>
  <c r="G15" i="11" s="1"/>
  <c r="N12" i="10"/>
  <c r="D12" i="10" s="1"/>
  <c r="H12" i="11" s="1"/>
  <c r="L10" i="10"/>
  <c r="B10" i="10" s="1"/>
  <c r="F10" i="11" s="1"/>
  <c r="N21" i="10"/>
  <c r="D21" i="10" s="1"/>
  <c r="H21" i="11" s="1"/>
  <c r="L24" i="10"/>
  <c r="B24" i="10" s="1"/>
  <c r="F24" i="11" s="1"/>
  <c r="N10" i="10"/>
  <c r="D10" i="10" s="1"/>
  <c r="H10" i="11" s="1"/>
  <c r="N15" i="10"/>
  <c r="D15" i="10" s="1"/>
  <c r="H15" i="11" s="1"/>
  <c r="M28" i="10"/>
  <c r="N25" i="10"/>
  <c r="L23" i="10"/>
  <c r="B23" i="10" s="1"/>
  <c r="M20" i="10"/>
  <c r="C20" i="10" s="1"/>
  <c r="G20" i="11" s="1"/>
  <c r="N17" i="10"/>
  <c r="D17" i="10" s="1"/>
  <c r="L15" i="10"/>
  <c r="B15" i="10" s="1"/>
  <c r="F15" i="11" s="1"/>
  <c r="M12" i="10"/>
  <c r="C12" i="10" s="1"/>
  <c r="G12" i="11" s="1"/>
  <c r="L22" i="10"/>
  <c r="B22" i="10" s="1"/>
  <c r="M11" i="10"/>
  <c r="C11" i="10" s="1"/>
  <c r="G11" i="11" s="1"/>
  <c r="N13" i="10"/>
  <c r="D13" i="10" s="1"/>
  <c r="H13" i="11" s="1"/>
  <c r="N18" i="10"/>
  <c r="D18" i="10" s="1"/>
  <c r="H18" i="11" s="1"/>
  <c r="M10" i="10"/>
  <c r="C10" i="10" s="1"/>
  <c r="G10" i="11" s="1"/>
  <c r="L28" i="10"/>
  <c r="M25" i="10"/>
  <c r="N22" i="10"/>
  <c r="D22" i="10" s="1"/>
  <c r="L20" i="10"/>
  <c r="B20" i="10" s="1"/>
  <c r="F20" i="11" s="1"/>
  <c r="M17" i="10"/>
  <c r="C17" i="10" s="1"/>
  <c r="N14" i="10"/>
  <c r="D14" i="10" s="1"/>
  <c r="H14" i="11" s="1"/>
  <c r="L12" i="10"/>
  <c r="B12" i="10" s="1"/>
  <c r="F12" i="11" s="1"/>
  <c r="M16" i="10"/>
  <c r="C16" i="10" s="1"/>
  <c r="G16" i="11" s="1"/>
  <c r="L16" i="10"/>
  <c r="B16" i="10" s="1"/>
  <c r="F16" i="11" s="1"/>
  <c r="N23" i="10"/>
  <c r="D23" i="10" s="1"/>
  <c r="N27" i="10"/>
  <c r="D27" i="10" s="1"/>
  <c r="H27" i="11" s="1"/>
  <c r="L25" i="10"/>
  <c r="M22" i="10"/>
  <c r="C22" i="10" s="1"/>
  <c r="N19" i="10"/>
  <c r="D19" i="10" s="1"/>
  <c r="H19" i="11" s="1"/>
  <c r="L17" i="10"/>
  <c r="B17" i="10" s="1"/>
  <c r="M14" i="10"/>
  <c r="C14" i="10" s="1"/>
  <c r="G14" i="11" s="1"/>
  <c r="N11" i="10"/>
  <c r="D11" i="10" s="1"/>
  <c r="H11" i="11" s="1"/>
  <c r="N24" i="10"/>
  <c r="D24" i="10" s="1"/>
  <c r="H24" i="11" s="1"/>
  <c r="L14" i="10"/>
  <c r="B14" i="10" s="1"/>
  <c r="F14" i="11" s="1"/>
  <c r="M24" i="10"/>
  <c r="C24" i="10" s="1"/>
  <c r="G24" i="11" s="1"/>
  <c r="M21" i="10"/>
  <c r="C21" i="10" s="1"/>
  <c r="G21" i="11" s="1"/>
  <c r="M26" i="10"/>
  <c r="C26" i="10" s="1"/>
  <c r="G26" i="11" s="1"/>
  <c r="L13" i="10"/>
  <c r="B13" i="10" s="1"/>
  <c r="F13" i="11" s="1"/>
  <c r="M27" i="10"/>
  <c r="C27" i="10" s="1"/>
  <c r="G27" i="11" s="1"/>
  <c r="M19" i="10"/>
  <c r="C19" i="10" s="1"/>
  <c r="G19" i="11" s="1"/>
  <c r="N16" i="10"/>
  <c r="D16" i="10" s="1"/>
  <c r="H16" i="11" s="1"/>
  <c r="L11" i="10"/>
  <c r="B11" i="10" s="1"/>
  <c r="F11" i="11" s="1"/>
  <c r="N26" i="10"/>
  <c r="D26" i="10" s="1"/>
  <c r="H26" i="11" s="1"/>
  <c r="M13" i="10"/>
  <c r="C13" i="10" s="1"/>
  <c r="G13" i="11" s="1"/>
  <c r="M18" i="10"/>
  <c r="C18" i="10" s="1"/>
  <c r="G18" i="11" s="1"/>
  <c r="L27" i="10"/>
  <c r="B27" i="10" s="1"/>
  <c r="F27" i="11" s="1"/>
  <c r="L19" i="10"/>
  <c r="B19" i="10" s="1"/>
  <c r="F19" i="11" s="1"/>
  <c r="L21" i="10"/>
  <c r="B21" i="10" s="1"/>
  <c r="F21" i="11" s="1"/>
  <c r="N35" i="12" l="1"/>
  <c r="G22" i="11"/>
  <c r="F22" i="11"/>
  <c r="G23" i="11"/>
  <c r="H17" i="11"/>
  <c r="G17" i="11"/>
  <c r="F23" i="11"/>
  <c r="H22" i="11"/>
  <c r="H23" i="11"/>
  <c r="F17" i="11"/>
  <c r="N29" i="10"/>
  <c r="L29" i="10"/>
  <c r="M29" i="10"/>
  <c r="Q24" i="11"/>
  <c r="C24" i="11" s="1"/>
  <c r="Q22" i="11"/>
  <c r="Q10" i="11"/>
  <c r="C10" i="11" s="1"/>
  <c r="P28" i="11"/>
  <c r="R27" i="11"/>
  <c r="D27" i="11" s="1"/>
  <c r="P25" i="11"/>
  <c r="P14" i="11"/>
  <c r="B14" i="11" s="1"/>
  <c r="P16" i="11"/>
  <c r="B16" i="11" s="1"/>
  <c r="Q28" i="11"/>
  <c r="P23" i="11"/>
  <c r="B23" i="11" s="1"/>
  <c r="P22" i="11"/>
  <c r="Q17" i="11"/>
  <c r="C17" i="11" s="1"/>
  <c r="R24" i="11"/>
  <c r="D24" i="11" s="1"/>
  <c r="Q27" i="11"/>
  <c r="C27" i="11" s="1"/>
  <c r="Q11" i="11"/>
  <c r="C11" i="11" s="1"/>
  <c r="P10" i="11"/>
  <c r="B10" i="11" s="1"/>
  <c r="P17" i="11"/>
  <c r="B17" i="11" s="1"/>
  <c r="P24" i="11"/>
  <c r="B24" i="11" s="1"/>
  <c r="R23" i="11"/>
  <c r="D23" i="11" s="1"/>
  <c r="R17" i="11"/>
  <c r="D17" i="11" s="1"/>
  <c r="Q13" i="11"/>
  <c r="C13" i="11" s="1"/>
  <c r="Q26" i="11"/>
  <c r="C26" i="11" s="1"/>
  <c r="R16" i="11"/>
  <c r="D16" i="11" s="1"/>
  <c r="Q25" i="11"/>
  <c r="R28" i="11"/>
  <c r="R10" i="11"/>
  <c r="D10" i="11" s="1"/>
  <c r="P26" i="11"/>
  <c r="B26" i="11" s="1"/>
  <c r="R11" i="11"/>
  <c r="D11" i="11" s="1"/>
  <c r="Q12" i="11"/>
  <c r="C12" i="11" s="1"/>
  <c r="P13" i="11"/>
  <c r="B13" i="11" s="1"/>
  <c r="R12" i="11"/>
  <c r="D12" i="11" s="1"/>
  <c r="R15" i="11"/>
  <c r="D15" i="11" s="1"/>
  <c r="B29" i="11" l="1"/>
  <c r="O35" i="12"/>
  <c r="C29" i="11"/>
  <c r="M30" i="10"/>
  <c r="C29" i="10"/>
  <c r="L30" i="10"/>
  <c r="L32" i="10" s="1"/>
  <c r="F32" i="11" s="1"/>
  <c r="B29" i="10"/>
  <c r="N30" i="10"/>
  <c r="D29" i="10"/>
  <c r="H29" i="11" s="1"/>
  <c r="H30" i="11" s="1"/>
  <c r="C22" i="11"/>
  <c r="B22" i="11"/>
  <c r="F29" i="11"/>
  <c r="F30" i="11" s="1"/>
  <c r="G29" i="11"/>
  <c r="G30" i="11" s="1"/>
  <c r="R13" i="11"/>
  <c r="D13" i="11" s="1"/>
  <c r="Q23" i="11"/>
  <c r="C23" i="11" s="1"/>
  <c r="P27" i="11"/>
  <c r="B27" i="11" s="1"/>
  <c r="R26" i="11"/>
  <c r="D26" i="11" s="1"/>
  <c r="P11" i="11"/>
  <c r="B11" i="11" s="1"/>
  <c r="Q14" i="11"/>
  <c r="C14" i="11" s="1"/>
  <c r="Q15" i="11"/>
  <c r="C15" i="11" s="1"/>
  <c r="Q16" i="11"/>
  <c r="C16" i="11" s="1"/>
  <c r="R25" i="11"/>
  <c r="D29" i="11" s="1"/>
  <c r="P15" i="11"/>
  <c r="B15" i="11" s="1"/>
  <c r="R22" i="11"/>
  <c r="P12" i="11"/>
  <c r="B12" i="11" s="1"/>
  <c r="R14" i="11"/>
  <c r="D14" i="11" s="1"/>
  <c r="P35" i="12" l="1"/>
  <c r="N32" i="10"/>
  <c r="B32" i="10"/>
  <c r="M32" i="10"/>
  <c r="C30" i="10"/>
  <c r="D30" i="10"/>
  <c r="B30" i="10"/>
  <c r="B30" i="11"/>
  <c r="D22" i="11"/>
  <c r="D30" i="11"/>
  <c r="C30" i="11"/>
  <c r="Q30" i="11"/>
  <c r="R30" i="11"/>
  <c r="P30" i="11"/>
  <c r="C32" i="10" l="1"/>
  <c r="G32" i="11"/>
  <c r="D32" i="10"/>
  <c r="H32" i="11"/>
  <c r="Q35" i="12"/>
  <c r="C32" i="11"/>
  <c r="B32" i="11"/>
  <c r="D32" i="11"/>
  <c r="R35" i="12" l="1"/>
  <c r="S35" i="12" l="1"/>
  <c r="T35" i="12" l="1"/>
  <c r="U35" i="12" s="1"/>
  <c r="V35" i="12" s="1"/>
  <c r="W35" i="12" s="1"/>
  <c r="X35" i="12" s="1"/>
  <c r="Y35" i="12" s="1"/>
  <c r="Z35" i="12" s="1"/>
  <c r="AA35" i="12" s="1"/>
  <c r="AB35" i="12" s="1"/>
  <c r="AC35" i="12" s="1"/>
  <c r="AD35" i="12" s="1"/>
  <c r="AE35" i="12" s="1"/>
  <c r="AF35" i="12" s="1"/>
  <c r="AG35" i="12" s="1"/>
  <c r="AH35" i="12" s="1"/>
  <c r="AI35" i="12" s="1"/>
  <c r="AJ35" i="12" s="1"/>
</calcChain>
</file>

<file path=xl/sharedStrings.xml><?xml version="1.0" encoding="utf-8"?>
<sst xmlns="http://schemas.openxmlformats.org/spreadsheetml/2006/main" count="1178" uniqueCount="84">
  <si>
    <t>Net</t>
  </si>
  <si>
    <t>Actual</t>
  </si>
  <si>
    <t>Plan</t>
  </si>
  <si>
    <t>Final</t>
  </si>
  <si>
    <t>2021 AFP Final</t>
  </si>
  <si>
    <t>FY2017</t>
  </si>
  <si>
    <t>FY2018</t>
  </si>
  <si>
    <t>FY2019</t>
  </si>
  <si>
    <t>FY2020</t>
  </si>
  <si>
    <t>FY2021</t>
  </si>
  <si>
    <t>FY2022</t>
  </si>
  <si>
    <t>NiSource Corporate Services</t>
  </si>
  <si>
    <t>Total Departments</t>
  </si>
  <si>
    <t>Dec</t>
  </si>
  <si>
    <t>O&amp;M</t>
  </si>
  <si>
    <t xml:space="preserve">     Direct Expenses</t>
  </si>
  <si>
    <t xml:space="preserve">     Indirect Expenses</t>
  </si>
  <si>
    <t xml:space="preserve">          Labor</t>
  </si>
  <si>
    <t xml:space="preserve">          Employee Related Expenses</t>
  </si>
  <si>
    <t xml:space="preserve">          External Services Direct</t>
  </si>
  <si>
    <t xml:space="preserve">          Materials &amp; Supplies Total</t>
  </si>
  <si>
    <t xml:space="preserve">          Rents &amp; Leases Direct</t>
  </si>
  <si>
    <t xml:space="preserve">          Other O&amp;M Expenses Direct</t>
  </si>
  <si>
    <t xml:space="preserve">          Fleet &amp; Clearing</t>
  </si>
  <si>
    <t xml:space="preserve">          Corporate Incentive Program</t>
  </si>
  <si>
    <t xml:space="preserve">          Stock Compensation</t>
  </si>
  <si>
    <t xml:space="preserve">          Employee Benefits</t>
  </si>
  <si>
    <t xml:space="preserve">          External Services Indirect</t>
  </si>
  <si>
    <t>Jan</t>
  </si>
  <si>
    <t>YearTotal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</si>
  <si>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</si>
  <si>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</si>
  <si>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</si>
  <si>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</si>
  <si>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</si>
  <si>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</si>
  <si>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</si>
  <si>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</si>
  <si>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</si>
  <si>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</si>
  <si>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Twelve Months Ended</t>
  </si>
  <si>
    <t>Year Tag</t>
  </si>
  <si>
    <t>Depreciation</t>
  </si>
  <si>
    <t>Interest Expenses, Net</t>
  </si>
  <si>
    <t>Total Other Taxes</t>
  </si>
  <si>
    <t>Total</t>
  </si>
  <si>
    <t>FERC</t>
  </si>
  <si>
    <t>Other, Net</t>
  </si>
  <si>
    <t>Loss(Gain) on Sale or Impairment of Assets</t>
  </si>
  <si>
    <t>Other Misc</t>
  </si>
  <si>
    <t>CKY Allocation Detail</t>
  </si>
  <si>
    <t>Total on KY Books</t>
  </si>
  <si>
    <t xml:space="preserve">               Columbia Gas of Kentucky</t>
  </si>
  <si>
    <t>Attachment A</t>
  </si>
  <si>
    <t>Page 1 of 1</t>
  </si>
  <si>
    <t>Year Tag 2</t>
  </si>
  <si>
    <t>AG1-137</t>
  </si>
  <si>
    <t>AG1-161</t>
  </si>
  <si>
    <t>Labor</t>
  </si>
  <si>
    <t>Employee Related Expenses</t>
  </si>
  <si>
    <t>External Services Direct</t>
  </si>
  <si>
    <t>Materials &amp; Supplies Total</t>
  </si>
  <si>
    <t>Rents &amp; Leases Direct</t>
  </si>
  <si>
    <t>Other O&amp;M Expenses Direct</t>
  </si>
  <si>
    <t>Fleet &amp; Clearing</t>
  </si>
  <si>
    <t>Direct Expenses</t>
  </si>
  <si>
    <t>Corporate Incentive Program</t>
  </si>
  <si>
    <t>Stock Compensation</t>
  </si>
  <si>
    <t>Employee Benefits</t>
  </si>
  <si>
    <t>External Services Indirect</t>
  </si>
  <si>
    <t>Indirect Expenses</t>
  </si>
  <si>
    <t>GAAP</t>
  </si>
  <si>
    <t>Year</t>
  </si>
  <si>
    <t>Other O&amp;M Expenses Indirect</t>
  </si>
  <si>
    <t xml:space="preserve">          Other O&amp;M Expenses Indirect</t>
  </si>
  <si>
    <t>NCS Bill</t>
  </si>
  <si>
    <t>diff check (Other Misc)</t>
  </si>
  <si>
    <t>Total NCS Costs</t>
  </si>
  <si>
    <t>Allocated to KY</t>
  </si>
  <si>
    <t xml:space="preserve">                              Management Fee Transfers</t>
  </si>
  <si>
    <t>Management Fee Transfers</t>
  </si>
  <si>
    <t>`</t>
  </si>
  <si>
    <t>Corporate Service Bill</t>
  </si>
  <si>
    <t>Columbia Gas of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</si>
</sst>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sz val="10"/>
      <color rgb="FFFF0000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2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2" borderId="1" xfId="2" applyNumberFormat="1" applyFont="1" applyFill="1" applyBorder="1" applyAlignment="1" applyProtection="1">
      <alignment horizontal="left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3" fillId="2" borderId="0" xfId="2" applyFont="1" applyFill="1" applyAlignment="1">
      <alignment horizontal="right"/>
    </xf>
    <xf numFmtId="49" fontId="4" fillId="2" borderId="1" xfId="2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right"/>
      <protection locked="0"/>
    </xf>
    <xf numFmtId="0" fontId="3" fillId="2" borderId="0" xfId="2" quotePrefix="1" applyFont="1" applyFill="1" applyAlignment="1">
      <alignment horizontal="right"/>
    </xf>
    <xf numFmtId="164" fontId="3" fillId="2" borderId="3" xfId="2" applyNumberFormat="1" applyFont="1" applyFill="1" applyBorder="1" applyAlignment="1" applyProtection="1">
      <alignment horizontal="left"/>
      <protection locked="0"/>
    </xf>
    <xf numFmtId="164" fontId="3" fillId="2" borderId="3" xfId="2" quotePrefix="1" applyNumberFormat="1" applyFont="1" applyFill="1" applyBorder="1" applyAlignment="1" applyProtection="1">
      <alignment horizontal="right"/>
      <protection locked="0"/>
    </xf>
    <xf numFmtId="164" fontId="3" fillId="2" borderId="0" xfId="2" applyNumberFormat="1" applyFont="1" applyFill="1" applyBorder="1" applyAlignment="1" applyProtection="1">
      <alignment horizontal="left"/>
      <protection locked="0"/>
    </xf>
    <xf numFmtId="164" fontId="4" fillId="2" borderId="0" xfId="2" applyNumberFormat="1" applyFont="1" applyFill="1" applyBorder="1" applyAlignment="1" applyProtection="1">
      <alignment horizontal="right"/>
      <protection locked="0"/>
    </xf>
    <xf numFmtId="0" fontId="3" fillId="2" borderId="0" xfId="2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left"/>
    </xf>
    <xf numFmtId="164" fontId="5" fillId="2" borderId="0" xfId="1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164" fontId="4" fillId="2" borderId="0" xfId="1" applyNumberFormat="1" applyFont="1" applyFill="1" applyAlignment="1">
      <alignment horizontal="left"/>
    </xf>
    <xf numFmtId="164" fontId="4" fillId="2" borderId="4" xfId="1" applyNumberFormat="1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1" applyNumberFormat="1" applyFont="1" applyFill="1" applyAlignment="1">
      <alignment horizontal="left"/>
    </xf>
    <xf numFmtId="0" fontId="3" fillId="0" borderId="0" xfId="1" applyNumberFormat="1" applyFont="1" applyAlignment="1">
      <alignment horizontal="right"/>
    </xf>
    <xf numFmtId="49" fontId="3" fillId="2" borderId="0" xfId="1" applyNumberFormat="1" applyFont="1" applyFill="1" applyAlignment="1">
      <alignment horizontal="left"/>
    </xf>
    <xf numFmtId="164" fontId="3" fillId="2" borderId="0" xfId="1" quotePrefix="1" applyNumberFormat="1" applyFont="1" applyFill="1" applyAlignment="1">
      <alignment horizontal="left"/>
    </xf>
    <xf numFmtId="164" fontId="3" fillId="0" borderId="0" xfId="2" applyNumberFormat="1" applyFont="1" applyAlignment="1">
      <alignment horizontal="right"/>
    </xf>
    <xf numFmtId="0" fontId="3" fillId="3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164" fontId="3" fillId="3" borderId="0" xfId="2" applyNumberFormat="1" applyFont="1" applyFill="1" applyBorder="1" applyAlignment="1" applyProtection="1">
      <alignment horizontal="left"/>
      <protection locked="0"/>
    </xf>
    <xf numFmtId="164" fontId="4" fillId="3" borderId="0" xfId="2" applyNumberFormat="1" applyFont="1" applyFill="1" applyBorder="1" applyAlignment="1" applyProtection="1">
      <alignment horizontal="left" vertical="top" wrapText="1"/>
      <protection locked="0"/>
    </xf>
    <xf numFmtId="165" fontId="4" fillId="3" borderId="0" xfId="2" applyNumberFormat="1" applyFont="1" applyFill="1" applyBorder="1" applyAlignment="1" applyProtection="1">
      <alignment horizontal="right"/>
      <protection locked="0"/>
    </xf>
    <xf numFmtId="164" fontId="7" fillId="3" borderId="0" xfId="2" applyNumberFormat="1" applyFont="1" applyFill="1" applyBorder="1" applyAlignment="1" applyProtection="1">
      <alignment horizontal="right"/>
      <protection locked="0"/>
    </xf>
    <xf numFmtId="164" fontId="5" fillId="3" borderId="0" xfId="1" applyNumberFormat="1" applyFont="1" applyFill="1" applyBorder="1" applyAlignment="1">
      <alignment horizontal="left"/>
    </xf>
    <xf numFmtId="164" fontId="5" fillId="3" borderId="0" xfId="1" applyNumberFormat="1" applyFont="1" applyFill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left"/>
    </xf>
    <xf numFmtId="164" fontId="4" fillId="3" borderId="2" xfId="1" applyNumberFormat="1" applyFont="1" applyFill="1" applyBorder="1" applyAlignment="1">
      <alignment horizontal="left"/>
    </xf>
    <xf numFmtId="164" fontId="4" fillId="3" borderId="4" xfId="1" applyNumberFormat="1" applyFont="1" applyFill="1" applyBorder="1" applyAlignment="1">
      <alignment horizontal="left"/>
    </xf>
    <xf numFmtId="164" fontId="9" fillId="3" borderId="0" xfId="1" applyNumberFormat="1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5" fillId="3" borderId="0" xfId="2" applyFont="1" applyFill="1" applyAlignment="1">
      <alignment horizontal="left" indent="1"/>
    </xf>
    <xf numFmtId="0" fontId="3" fillId="3" borderId="0" xfId="2" applyFont="1" applyFill="1" applyAlignment="1">
      <alignment horizontal="right"/>
    </xf>
    <xf numFmtId="0" fontId="3" fillId="3" borderId="0" xfId="2" applyFont="1" applyFill="1" applyBorder="1" applyAlignment="1">
      <alignment horizontal="right"/>
    </xf>
    <xf numFmtId="49" fontId="4" fillId="3" borderId="0" xfId="2" applyNumberFormat="1" applyFont="1" applyFill="1" applyBorder="1" applyAlignment="1" applyProtection="1">
      <alignment horizontal="right"/>
      <protection locked="0"/>
    </xf>
    <xf numFmtId="164" fontId="3" fillId="3" borderId="0" xfId="2" applyNumberFormat="1" applyFont="1" applyFill="1" applyBorder="1" applyAlignment="1" applyProtection="1">
      <alignment horizontal="right"/>
      <protection locked="0"/>
    </xf>
    <xf numFmtId="164" fontId="7" fillId="3" borderId="0" xfId="2" applyNumberFormat="1" applyFont="1" applyFill="1" applyBorder="1" applyAlignment="1" applyProtection="1">
      <alignment horizontal="right" vertical="top" wrapText="1"/>
      <protection locked="0"/>
    </xf>
    <xf numFmtId="0" fontId="4" fillId="3" borderId="0" xfId="2" applyFont="1" applyFill="1" applyBorder="1" applyAlignment="1">
      <alignment horizontal="right" vertical="top" wrapText="1"/>
    </xf>
    <xf numFmtId="165" fontId="4" fillId="3" borderId="0" xfId="2" quotePrefix="1" applyNumberFormat="1" applyFont="1" applyFill="1" applyBorder="1" applyAlignment="1" applyProtection="1">
      <alignment horizontal="right"/>
      <protection locked="0"/>
    </xf>
    <xf numFmtId="165" fontId="4" fillId="3" borderId="0" xfId="2" applyNumberFormat="1" applyFont="1" applyFill="1" applyBorder="1" applyAlignment="1">
      <alignment horizontal="right"/>
    </xf>
    <xf numFmtId="0" fontId="7" fillId="3" borderId="0" xfId="2" applyNumberFormat="1" applyFont="1" applyFill="1" applyBorder="1" applyAlignment="1" applyProtection="1">
      <alignment horizontal="right"/>
      <protection locked="0"/>
    </xf>
    <xf numFmtId="0" fontId="7" fillId="3" borderId="0" xfId="2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Alignment="1">
      <alignment horizontal="right"/>
    </xf>
    <xf numFmtId="164" fontId="6" fillId="3" borderId="2" xfId="1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164" fontId="4" fillId="3" borderId="2" xfId="1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right"/>
    </xf>
    <xf numFmtId="0" fontId="8" fillId="3" borderId="0" xfId="2" applyFont="1" applyFill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0" fontId="8" fillId="3" borderId="0" xfId="2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164" fontId="4" fillId="3" borderId="5" xfId="2" applyNumberFormat="1" applyFont="1" applyFill="1" applyBorder="1" applyAlignment="1" applyProtection="1">
      <alignment horizontal="right"/>
      <protection locked="0"/>
    </xf>
    <xf numFmtId="0" fontId="3" fillId="3" borderId="5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left"/>
    </xf>
    <xf numFmtId="0" fontId="0" fillId="0" borderId="1" xfId="0" applyNumberFormat="1" applyFill="1" applyBorder="1" applyProtection="1">
      <protection locked="0"/>
    </xf>
    <xf numFmtId="0" fontId="0" fillId="0" borderId="1" xfId="0" quotePrefix="1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164" fontId="0" fillId="0" borderId="1" xfId="0" quotePrefix="1" applyNumberFormat="1" applyFill="1" applyBorder="1" applyProtection="1">
      <protection locked="0"/>
    </xf>
    <xf numFmtId="165" fontId="4" fillId="3" borderId="0" xfId="2" applyNumberFormat="1" applyFont="1" applyFill="1" applyBorder="1" applyAlignment="1" applyProtection="1">
      <alignment horizontal="left"/>
      <protection locked="0"/>
    </xf>
    <xf numFmtId="164" fontId="7" fillId="3" borderId="0" xfId="2" applyNumberFormat="1" applyFont="1" applyFill="1" applyBorder="1" applyAlignment="1" applyProtection="1">
      <alignment horizontal="left"/>
      <protection locked="0"/>
    </xf>
    <xf numFmtId="164" fontId="3" fillId="3" borderId="0" xfId="2" applyNumberFormat="1" applyFont="1" applyFill="1" applyAlignment="1">
      <alignment horizontal="right"/>
    </xf>
    <xf numFmtId="0" fontId="5" fillId="3" borderId="0" xfId="2" applyFont="1" applyFill="1" applyAlignment="1">
      <alignment horizontal="left"/>
    </xf>
    <xf numFmtId="10" fontId="3" fillId="3" borderId="0" xfId="4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7" fillId="3" borderId="6" xfId="2" applyNumberFormat="1" applyFont="1" applyFill="1" applyBorder="1" applyAlignment="1" applyProtection="1">
      <alignment horizontal="left"/>
      <protection locked="0"/>
    </xf>
    <xf numFmtId="0" fontId="7" fillId="3" borderId="6" xfId="2" applyNumberFormat="1" applyFont="1" applyFill="1" applyBorder="1" applyAlignment="1" applyProtection="1">
      <alignment horizontal="right"/>
      <protection locked="0"/>
    </xf>
    <xf numFmtId="164" fontId="3" fillId="2" borderId="7" xfId="2" applyNumberFormat="1" applyFont="1" applyFill="1" applyBorder="1" applyAlignment="1" applyProtection="1">
      <alignment horizontal="left"/>
      <protection locked="0"/>
    </xf>
    <xf numFmtId="164" fontId="3" fillId="2" borderId="8" xfId="2" applyNumberFormat="1" applyFont="1" applyFill="1" applyBorder="1" applyAlignment="1" applyProtection="1">
      <alignment horizontal="left"/>
      <protection locked="0"/>
    </xf>
    <xf numFmtId="164" fontId="4" fillId="2" borderId="8" xfId="2" applyNumberFormat="1" applyFont="1" applyFill="1" applyBorder="1" applyAlignment="1" applyProtection="1">
      <alignment horizontal="right"/>
      <protection locked="0"/>
    </xf>
    <xf numFmtId="164" fontId="4" fillId="2" borderId="9" xfId="2" applyNumberFormat="1" applyFont="1" applyFill="1" applyBorder="1" applyAlignment="1" applyProtection="1">
      <alignment horizontal="right"/>
      <protection locked="0"/>
    </xf>
    <xf numFmtId="164" fontId="3" fillId="2" borderId="10" xfId="2" applyNumberFormat="1" applyFont="1" applyFill="1" applyBorder="1" applyAlignment="1" applyProtection="1">
      <alignment horizontal="left"/>
      <protection locked="0"/>
    </xf>
    <xf numFmtId="49" fontId="4" fillId="2" borderId="11" xfId="2" applyNumberFormat="1" applyFont="1" applyFill="1" applyBorder="1" applyAlignment="1" applyProtection="1">
      <alignment horizontal="right"/>
      <protection locked="0"/>
    </xf>
    <xf numFmtId="164" fontId="3" fillId="2" borderId="11" xfId="2" applyNumberFormat="1" applyFont="1" applyFill="1" applyBorder="1" applyAlignment="1" applyProtection="1">
      <alignment horizontal="right"/>
      <protection locked="0"/>
    </xf>
    <xf numFmtId="164" fontId="3" fillId="2" borderId="12" xfId="2" applyNumberFormat="1" applyFont="1" applyFill="1" applyBorder="1" applyAlignment="1" applyProtection="1">
      <alignment horizontal="left"/>
      <protection locked="0"/>
    </xf>
    <xf numFmtId="164" fontId="3" fillId="2" borderId="13" xfId="2" quotePrefix="1" applyNumberFormat="1" applyFont="1" applyFill="1" applyBorder="1" applyAlignment="1" applyProtection="1">
      <alignment horizontal="right"/>
      <protection locked="0"/>
    </xf>
    <xf numFmtId="164" fontId="3" fillId="2" borderId="14" xfId="2" applyNumberFormat="1" applyFont="1" applyFill="1" applyBorder="1" applyAlignment="1" applyProtection="1">
      <alignment horizontal="left"/>
      <protection locked="0"/>
    </xf>
    <xf numFmtId="164" fontId="4" fillId="2" borderId="15" xfId="2" applyNumberFormat="1" applyFont="1" applyFill="1" applyBorder="1" applyAlignment="1" applyProtection="1">
      <alignment horizontal="right"/>
      <protection locked="0"/>
    </xf>
    <xf numFmtId="164" fontId="5" fillId="2" borderId="14" xfId="1" applyNumberFormat="1" applyFont="1" applyFill="1" applyBorder="1" applyAlignment="1">
      <alignment horizontal="left"/>
    </xf>
    <xf numFmtId="164" fontId="5" fillId="0" borderId="15" xfId="1" applyNumberFormat="1" applyFont="1" applyFill="1" applyBorder="1" applyAlignment="1">
      <alignment horizontal="right"/>
    </xf>
    <xf numFmtId="164" fontId="5" fillId="2" borderId="16" xfId="1" applyNumberFormat="1" applyFont="1" applyFill="1" applyBorder="1" applyAlignment="1">
      <alignment horizontal="left"/>
    </xf>
    <xf numFmtId="164" fontId="5" fillId="2" borderId="6" xfId="1" applyNumberFormat="1" applyFont="1" applyFill="1" applyBorder="1" applyAlignment="1">
      <alignment horizontal="left"/>
    </xf>
    <xf numFmtId="164" fontId="5" fillId="0" borderId="6" xfId="1" applyNumberFormat="1" applyFont="1" applyFill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left"/>
    </xf>
    <xf numFmtId="164" fontId="5" fillId="2" borderId="19" xfId="1" applyNumberFormat="1" applyFont="1" applyFill="1" applyBorder="1" applyAlignment="1">
      <alignment horizontal="left"/>
    </xf>
    <xf numFmtId="164" fontId="5" fillId="0" borderId="19" xfId="1" applyNumberFormat="1" applyFont="1" applyFill="1" applyBorder="1" applyAlignment="1">
      <alignment horizontal="right"/>
    </xf>
    <xf numFmtId="0" fontId="3" fillId="2" borderId="19" xfId="2" applyFont="1" applyFill="1" applyBorder="1" applyAlignment="1">
      <alignment horizontal="right"/>
    </xf>
    <xf numFmtId="0" fontId="3" fillId="2" borderId="20" xfId="2" applyFont="1" applyFill="1" applyBorder="1" applyAlignment="1">
      <alignment horizontal="right"/>
    </xf>
    <xf numFmtId="0" fontId="3" fillId="2" borderId="14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3" fillId="0" borderId="0" xfId="2" applyFont="1" applyBorder="1" applyAlignment="1">
      <alignment horizontal="right"/>
    </xf>
    <xf numFmtId="0" fontId="3" fillId="2" borderId="15" xfId="2" applyFont="1" applyFill="1" applyBorder="1" applyAlignment="1">
      <alignment horizontal="right"/>
    </xf>
    <xf numFmtId="0" fontId="3" fillId="2" borderId="0" xfId="2" quotePrefix="1" applyFont="1" applyFill="1" applyBorder="1" applyAlignment="1">
      <alignment horizontal="right"/>
    </xf>
    <xf numFmtId="0" fontId="3" fillId="2" borderId="15" xfId="2" quotePrefix="1" applyFont="1" applyFill="1" applyBorder="1" applyAlignment="1">
      <alignment horizontal="right"/>
    </xf>
    <xf numFmtId="0" fontId="3" fillId="0" borderId="6" xfId="2" applyFont="1" applyBorder="1" applyAlignment="1">
      <alignment horizontal="right"/>
    </xf>
    <xf numFmtId="0" fontId="3" fillId="2" borderId="18" xfId="2" applyFont="1" applyFill="1" applyBorder="1" applyAlignment="1">
      <alignment horizontal="left"/>
    </xf>
    <xf numFmtId="0" fontId="3" fillId="2" borderId="19" xfId="2" applyFont="1" applyFill="1" applyBorder="1" applyAlignment="1">
      <alignment horizontal="left"/>
    </xf>
    <xf numFmtId="0" fontId="3" fillId="0" borderId="19" xfId="2" applyFont="1" applyBorder="1" applyAlignment="1">
      <alignment horizontal="right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9" fontId="4" fillId="2" borderId="1" xfId="2" applyNumberFormat="1" applyFont="1" applyFill="1" applyBorder="1" applyAlignment="1" applyProtection="1">
      <alignment horizontal="right" wrapText="1"/>
      <protection locked="0"/>
    </xf>
    <xf numFmtId="0" fontId="3" fillId="2" borderId="0" xfId="2" applyFont="1" applyFill="1" applyAlignment="1">
      <alignment horizontal="right" wrapText="1"/>
    </xf>
    <xf numFmtId="164" fontId="4" fillId="2" borderId="0" xfId="2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egle\AppData\Local\Temp\notesC9812B\~65690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6700\Desktop\HP%20Exports%20FDMEE%20Mapping\HP_FDW_LDG_FINPLAN-Entity-BE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\Budget%20Group\Monthly%20Close\2016%20Reporting\Mock%20Ups\Column%20Headings%20for%20Master%20Source%20O&amp;M_B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chofp01\corporate%20fp&amp;a$\NiSource\Flash%20Data.July2009vFinal\oandm\OM%20Retrieve%20Sept%2008%2009%20v4-correct%20varia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by BU"/>
      <sheetName val="Employee by BU and Co"/>
      <sheetName val="Co 12 Detail"/>
      <sheetName val="Source"/>
      <sheetName val="Company Rolls to"/>
      <sheetName val="Department Rolls to"/>
      <sheetName val="Hyperion 2 PS"/>
      <sheetName val="Dept Tree 01.01.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 #</v>
          </cell>
          <cell r="B1" t="str">
            <v>Co Symbol</v>
          </cell>
          <cell r="C1" t="str">
            <v>Company Name</v>
          </cell>
          <cell r="D1" t="str">
            <v>Rolls To</v>
          </cell>
          <cell r="E1" t="str">
            <v>BU</v>
          </cell>
          <cell r="F1" t="str">
            <v>Notes</v>
          </cell>
          <cell r="G1" t="str">
            <v>Company Combined</v>
          </cell>
        </row>
        <row r="2">
          <cell r="A2" t="str">
            <v>00001</v>
          </cell>
          <cell r="B2" t="str">
            <v xml:space="preserve"> </v>
          </cell>
          <cell r="C2" t="str">
            <v>NiSource Corporate Group</v>
          </cell>
          <cell r="D2" t="str">
            <v>Corporate</v>
          </cell>
          <cell r="E2" t="str">
            <v>Corp/Other</v>
          </cell>
          <cell r="F2" t="str">
            <v>NiFiT Cutover</v>
          </cell>
          <cell r="G2" t="str">
            <v>00001 NiSource Corporate Group</v>
          </cell>
        </row>
        <row r="3">
          <cell r="A3" t="str">
            <v>00002</v>
          </cell>
          <cell r="B3" t="str">
            <v xml:space="preserve"> </v>
          </cell>
          <cell r="C3" t="str">
            <v>NiSource Gas Distribution Grp</v>
          </cell>
          <cell r="D3" t="str">
            <v>Corporate</v>
          </cell>
          <cell r="E3" t="str">
            <v>Corp/Other</v>
          </cell>
          <cell r="F3" t="str">
            <v>NiFiT Cutover</v>
          </cell>
          <cell r="G3" t="str">
            <v>00002 NiSource Gas Distribution Grp</v>
          </cell>
        </row>
        <row r="4">
          <cell r="A4" t="str">
            <v>00012</v>
          </cell>
          <cell r="B4" t="str">
            <v>NCS</v>
          </cell>
          <cell r="C4" t="str">
            <v>NiSource Corporate Services</v>
          </cell>
          <cell r="D4" t="str">
            <v>Corporate</v>
          </cell>
          <cell r="E4" t="str">
            <v>Corp/Other</v>
          </cell>
          <cell r="F4" t="str">
            <v/>
          </cell>
          <cell r="G4" t="str">
            <v>00012 NiSource Corporate Services</v>
          </cell>
        </row>
        <row r="5">
          <cell r="A5" t="str">
            <v>00022</v>
          </cell>
          <cell r="B5" t="str">
            <v>CIC</v>
          </cell>
          <cell r="C5" t="str">
            <v>Columbia Insurance Company</v>
          </cell>
          <cell r="D5" t="str">
            <v>Corporate</v>
          </cell>
          <cell r="E5" t="str">
            <v>Corp/Other</v>
          </cell>
          <cell r="F5" t="str">
            <v/>
          </cell>
          <cell r="G5" t="str">
            <v>00022 Columbia Insurance Company</v>
          </cell>
        </row>
        <row r="6">
          <cell r="A6" t="str">
            <v>00024</v>
          </cell>
          <cell r="B6" t="str">
            <v>TPC</v>
          </cell>
          <cell r="C6" t="str">
            <v>TPC</v>
          </cell>
          <cell r="D6" t="str">
            <v>Unregulated</v>
          </cell>
          <cell r="E6" t="str">
            <v>Corp/Other</v>
          </cell>
          <cell r="F6" t="str">
            <v/>
          </cell>
          <cell r="G6" t="str">
            <v>00024 TPC</v>
          </cell>
        </row>
        <row r="7">
          <cell r="A7" t="str">
            <v>00032</v>
          </cell>
          <cell r="B7" t="str">
            <v>CKY</v>
          </cell>
          <cell r="C7" t="str">
            <v>Columbia Gas of Kentucky, Inc.</v>
          </cell>
          <cell r="D7" t="str">
            <v>NGD</v>
          </cell>
          <cell r="E7" t="str">
            <v>NGD</v>
          </cell>
          <cell r="F7" t="str">
            <v/>
          </cell>
          <cell r="G7" t="str">
            <v>00032 Columbia Gas of Kentucky, Inc.</v>
          </cell>
        </row>
        <row r="8">
          <cell r="A8" t="str">
            <v>00034</v>
          </cell>
          <cell r="B8" t="str">
            <v>COH</v>
          </cell>
          <cell r="C8" t="str">
            <v>Columbia Gas of Ohio, Inc.</v>
          </cell>
          <cell r="D8" t="str">
            <v>NGD</v>
          </cell>
          <cell r="E8" t="str">
            <v>NGD</v>
          </cell>
          <cell r="F8" t="str">
            <v/>
          </cell>
          <cell r="G8" t="str">
            <v>00034 Columbia Gas of Ohio, Inc.</v>
          </cell>
        </row>
        <row r="9">
          <cell r="A9" t="str">
            <v>00035</v>
          </cell>
          <cell r="B9" t="str">
            <v>CMD</v>
          </cell>
          <cell r="C9" t="str">
            <v>Columbia Gas of Maryland, Inc.</v>
          </cell>
          <cell r="D9" t="str">
            <v>NGD</v>
          </cell>
          <cell r="E9" t="str">
            <v>NGD</v>
          </cell>
          <cell r="F9" t="str">
            <v/>
          </cell>
          <cell r="G9" t="str">
            <v>00035 Columbia Gas of Maryland, Inc.</v>
          </cell>
        </row>
        <row r="10">
          <cell r="A10" t="str">
            <v>00037</v>
          </cell>
          <cell r="B10" t="str">
            <v>CPA</v>
          </cell>
          <cell r="C10" t="str">
            <v>Columbia Gas of Pennsylvania, Inc.</v>
          </cell>
          <cell r="D10" t="str">
            <v>NGD</v>
          </cell>
          <cell r="E10" t="str">
            <v>NGD</v>
          </cell>
          <cell r="F10" t="str">
            <v/>
          </cell>
          <cell r="G10" t="str">
            <v>00037 Columbia Gas of Pennsylvania, Inc.</v>
          </cell>
        </row>
        <row r="11">
          <cell r="A11" t="str">
            <v>00038</v>
          </cell>
          <cell r="B11" t="str">
            <v>CVA</v>
          </cell>
          <cell r="C11" t="str">
            <v>Columbia Gas of Virginia, Inc.</v>
          </cell>
          <cell r="D11" t="str">
            <v>NGD</v>
          </cell>
          <cell r="E11" t="str">
            <v>NGD</v>
          </cell>
          <cell r="F11" t="str">
            <v/>
          </cell>
          <cell r="G11" t="str">
            <v>00038 Columbia Gas of Virginia, Inc.</v>
          </cell>
        </row>
        <row r="12">
          <cell r="A12" t="str">
            <v>00058</v>
          </cell>
          <cell r="B12" t="str">
            <v>NSI</v>
          </cell>
          <cell r="C12" t="str">
            <v>NiSource, Inc.</v>
          </cell>
          <cell r="D12" t="str">
            <v>Corporate</v>
          </cell>
          <cell r="E12" t="str">
            <v>Corp/Other</v>
          </cell>
          <cell r="F12" t="str">
            <v/>
          </cell>
          <cell r="G12" t="str">
            <v>00058 NiSource, Inc.</v>
          </cell>
        </row>
        <row r="13">
          <cell r="A13" t="str">
            <v>00059</v>
          </cell>
          <cell r="B13" t="str">
            <v>NIP</v>
          </cell>
          <cell r="C13" t="str">
            <v>Northern Indiana Public Service Company - Common</v>
          </cell>
          <cell r="D13" t="str">
            <v>NIPSCO</v>
          </cell>
          <cell r="E13" t="str">
            <v>NIPSCO</v>
          </cell>
          <cell r="F13" t="str">
            <v/>
          </cell>
          <cell r="G13" t="str">
            <v>00059 Northern Indiana Public Service Company - Common</v>
          </cell>
        </row>
        <row r="14">
          <cell r="A14" t="str">
            <v>00060</v>
          </cell>
          <cell r="B14" t="str">
            <v>NDC</v>
          </cell>
          <cell r="C14" t="str">
            <v>NiSource Development Company</v>
          </cell>
          <cell r="D14" t="str">
            <v>Other</v>
          </cell>
          <cell r="E14" t="str">
            <v>Corp/Other</v>
          </cell>
          <cell r="F14" t="str">
            <v/>
          </cell>
          <cell r="G14" t="str">
            <v>00060 NiSource Development Company</v>
          </cell>
        </row>
        <row r="15">
          <cell r="A15" t="str">
            <v>00062</v>
          </cell>
          <cell r="B15" t="str">
            <v>NCM</v>
          </cell>
          <cell r="C15" t="str">
            <v>NiSource Capital Markets</v>
          </cell>
          <cell r="D15" t="str">
            <v>Corporate</v>
          </cell>
          <cell r="E15" t="str">
            <v>Corp/Other</v>
          </cell>
          <cell r="F15" t="str">
            <v/>
          </cell>
          <cell r="G15" t="str">
            <v>00062 NiSource Capital Markets</v>
          </cell>
        </row>
        <row r="16">
          <cell r="A16" t="str">
            <v>00068</v>
          </cell>
          <cell r="B16" t="str">
            <v>EUS</v>
          </cell>
          <cell r="C16" t="str">
            <v>Energy USA, Inc.</v>
          </cell>
          <cell r="D16" t="str">
            <v>Unregulated</v>
          </cell>
          <cell r="E16" t="str">
            <v>Corp/Other</v>
          </cell>
          <cell r="F16" t="str">
            <v/>
          </cell>
          <cell r="G16" t="str">
            <v>00068 Energy USA, Inc.</v>
          </cell>
        </row>
        <row r="17">
          <cell r="A17" t="str">
            <v>00075</v>
          </cell>
          <cell r="B17" t="str">
            <v>NFC</v>
          </cell>
          <cell r="C17" t="str">
            <v>NiSource Finance Company</v>
          </cell>
          <cell r="D17" t="str">
            <v>Corporate</v>
          </cell>
          <cell r="E17" t="str">
            <v>Corp/Other</v>
          </cell>
          <cell r="F17" t="str">
            <v/>
          </cell>
          <cell r="G17" t="str">
            <v>00075 NiSource Finance Company</v>
          </cell>
        </row>
        <row r="18">
          <cell r="A18" t="str">
            <v>00078</v>
          </cell>
          <cell r="B18" t="str">
            <v>NET</v>
          </cell>
          <cell r="C18" t="str">
            <v>NiSource Energy Technology</v>
          </cell>
          <cell r="D18" t="str">
            <v>Unregulated</v>
          </cell>
          <cell r="E18" t="str">
            <v>Corp/Other</v>
          </cell>
          <cell r="F18" t="str">
            <v/>
          </cell>
          <cell r="G18" t="str">
            <v>00078 NiSource Energy Technology</v>
          </cell>
        </row>
        <row r="19">
          <cell r="A19" t="str">
            <v>00080</v>
          </cell>
          <cell r="B19" t="str">
            <v>CMA</v>
          </cell>
          <cell r="C19" t="str">
            <v>Columbia Gas of Massachusetts</v>
          </cell>
          <cell r="D19" t="str">
            <v>NGD</v>
          </cell>
          <cell r="E19" t="str">
            <v>NGD</v>
          </cell>
          <cell r="F19" t="str">
            <v/>
          </cell>
          <cell r="G19" t="str">
            <v>00080 Columbia Gas of Massachusetts</v>
          </cell>
        </row>
        <row r="20">
          <cell r="A20" t="str">
            <v>00082</v>
          </cell>
          <cell r="B20" t="str">
            <v>CPG</v>
          </cell>
          <cell r="C20" t="str">
            <v>Columbia Gulf Transmission Service Company</v>
          </cell>
          <cell r="D20" t="str">
            <v>CPG</v>
          </cell>
          <cell r="E20" t="str">
            <v>CPG</v>
          </cell>
          <cell r="G20" t="str">
            <v>00082 Columbia Gulf Transmission Service Company</v>
          </cell>
        </row>
        <row r="21">
          <cell r="A21" t="str">
            <v>00089</v>
          </cell>
          <cell r="B21" t="str">
            <v>NIP</v>
          </cell>
          <cell r="C21" t="str">
            <v>Northern Indiana Public Service Company - Electric</v>
          </cell>
          <cell r="D21" t="str">
            <v>NIPSCO</v>
          </cell>
          <cell r="E21" t="str">
            <v>NIPSCO</v>
          </cell>
          <cell r="G21" t="str">
            <v>00089 Northern Indiana Public Service Company - Electric</v>
          </cell>
        </row>
        <row r="22">
          <cell r="A22" t="str">
            <v>00090</v>
          </cell>
          <cell r="B22" t="str">
            <v>NIP</v>
          </cell>
          <cell r="C22" t="str">
            <v>Northern Indiana Public Service Company - Gas</v>
          </cell>
          <cell r="D22" t="str">
            <v>NIPSCO</v>
          </cell>
          <cell r="E22" t="str">
            <v>NIPSCO</v>
          </cell>
          <cell r="G22" t="str">
            <v>00090 Northern Indiana Public Service Company - Gas</v>
          </cell>
        </row>
        <row r="23">
          <cell r="A23" t="str">
            <v>00093</v>
          </cell>
          <cell r="B23" t="str">
            <v>ORC</v>
          </cell>
          <cell r="C23" t="str">
            <v>Columbia Gas of Ohio Receivables Corp</v>
          </cell>
          <cell r="D23" t="str">
            <v>Corporate</v>
          </cell>
          <cell r="E23" t="str">
            <v>Corp/Other</v>
          </cell>
          <cell r="G23" t="str">
            <v>00093 Columbia Gas of Ohio Receivables Corp</v>
          </cell>
        </row>
        <row r="24">
          <cell r="A24" t="str">
            <v>00094</v>
          </cell>
          <cell r="B24" t="str">
            <v>PRC</v>
          </cell>
          <cell r="C24" t="str">
            <v>Columbia Gas of Pennsylvania Receivables Corp</v>
          </cell>
          <cell r="D24" t="str">
            <v>Corporate</v>
          </cell>
          <cell r="E24" t="str">
            <v>Corp/Other</v>
          </cell>
          <cell r="G24" t="str">
            <v>00094 Columbia Gas of Pennsylvania Receivables Corp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ditional Instructions"/>
      <sheetName val="Map"/>
      <sheetName val="DimensionLists"/>
      <sheetName val="Set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B22" t="str">
            <v>ENTITY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Source"/>
      <sheetName val="Legend"/>
    </sheetNames>
    <sheetDataSet>
      <sheetData sheetId="0">
        <row r="3">
          <cell r="A3" t="str">
            <v>Co12</v>
          </cell>
        </row>
      </sheetData>
      <sheetData sheetId="1"/>
      <sheetData sheetId="2">
        <row r="1">
          <cell r="A1" t="str">
            <v>Cost Element Rollup</v>
          </cell>
          <cell r="B1" t="str">
            <v>Mapped To</v>
          </cell>
          <cell r="E1" t="str">
            <v>Cost Element Rollup</v>
          </cell>
          <cell r="F1" t="str">
            <v>Mapped To 2</v>
          </cell>
          <cell r="H1" t="str">
            <v>7 Digit Dept</v>
          </cell>
          <cell r="I1" t="str">
            <v>SR Exec</v>
          </cell>
          <cell r="J1" t="str">
            <v>Mgmt</v>
          </cell>
        </row>
        <row r="2">
          <cell r="A2" t="str">
            <v>Labor</v>
          </cell>
          <cell r="B2" t="str">
            <v>Labor</v>
          </cell>
          <cell r="E2" t="str">
            <v>1000 Hourly Labor - Overtime</v>
          </cell>
          <cell r="F2" t="str">
            <v>10XX Overtime</v>
          </cell>
          <cell r="H2" t="str">
            <v>0015100</v>
          </cell>
          <cell r="I2" t="str">
            <v>Eckstein</v>
          </cell>
          <cell r="J2" t="str">
            <v>Carmichael</v>
          </cell>
        </row>
        <row r="3">
          <cell r="A3" t="str">
            <v>Materials and Supplies</v>
          </cell>
          <cell r="B3" t="str">
            <v>Materials &amp; Supplies</v>
          </cell>
          <cell r="E3" t="str">
            <v>1001 Physical Union OT</v>
          </cell>
          <cell r="F3" t="str">
            <v>10XX Overtime</v>
          </cell>
          <cell r="H3" t="str">
            <v>0015500</v>
          </cell>
          <cell r="I3" t="str">
            <v>Eckstein</v>
          </cell>
          <cell r="J3" t="str">
            <v>Carmichael</v>
          </cell>
        </row>
        <row r="4">
          <cell r="A4" t="str">
            <v>Consulting Services</v>
          </cell>
          <cell r="B4" t="str">
            <v>Outside Services</v>
          </cell>
          <cell r="E4" t="str">
            <v>1003 Regular Pay - Productive</v>
          </cell>
          <cell r="F4" t="str">
            <v>10XX Regular Pay</v>
          </cell>
          <cell r="H4" t="str">
            <v>0015600</v>
          </cell>
          <cell r="I4" t="str">
            <v>Eckstein</v>
          </cell>
          <cell r="J4" t="str">
            <v>Carmichael</v>
          </cell>
        </row>
        <row r="5">
          <cell r="A5" t="str">
            <v>Other Outside Services</v>
          </cell>
          <cell r="B5" t="str">
            <v>Outside Services</v>
          </cell>
          <cell r="E5" t="str">
            <v>1007 Non Productive</v>
          </cell>
          <cell r="F5" t="str">
            <v>10XX Regular Pay</v>
          </cell>
          <cell r="H5" t="str">
            <v>0080300</v>
          </cell>
          <cell r="I5" t="str">
            <v>Eckstein</v>
          </cell>
          <cell r="J5" t="str">
            <v>Carmichael</v>
          </cell>
        </row>
        <row r="6">
          <cell r="A6" t="str">
            <v>Employee Expenses</v>
          </cell>
          <cell r="B6" t="str">
            <v>Employee Expenses</v>
          </cell>
          <cell r="E6" t="str">
            <v>1009 Commissions</v>
          </cell>
          <cell r="F6" t="str">
            <v>10XX Regular Pay</v>
          </cell>
          <cell r="H6" t="str">
            <v>0080400</v>
          </cell>
          <cell r="I6" t="str">
            <v>Eckstein</v>
          </cell>
          <cell r="J6" t="str">
            <v>Carmichael</v>
          </cell>
        </row>
        <row r="7">
          <cell r="A7" t="str">
            <v>Advertising</v>
          </cell>
          <cell r="B7" t="str">
            <v>Outside Services</v>
          </cell>
          <cell r="E7" t="str">
            <v>1013 Shift Pay</v>
          </cell>
          <cell r="F7" t="str">
            <v>10XX Regular Pay</v>
          </cell>
          <cell r="H7" t="str">
            <v>0025400</v>
          </cell>
          <cell r="I7" t="str">
            <v>Eckstein</v>
          </cell>
          <cell r="J7" t="str">
            <v>Chepke</v>
          </cell>
        </row>
        <row r="8">
          <cell r="A8" t="str">
            <v>Utilities</v>
          </cell>
          <cell r="B8" t="str">
            <v>Misc &amp; Other Expenses</v>
          </cell>
          <cell r="E8" t="str">
            <v>1018 Merit Adjustment-Budget</v>
          </cell>
          <cell r="F8" t="str">
            <v>10XX Regular Pay</v>
          </cell>
          <cell r="H8" t="str">
            <v>0025500</v>
          </cell>
          <cell r="I8" t="str">
            <v>Eckstein</v>
          </cell>
          <cell r="J8" t="str">
            <v>Chepke</v>
          </cell>
        </row>
        <row r="9">
          <cell r="A9" t="str">
            <v>Dues and Donations</v>
          </cell>
          <cell r="B9" t="str">
            <v>Dues &amp; Donations</v>
          </cell>
          <cell r="E9" t="str">
            <v>2004 Freight</v>
          </cell>
          <cell r="F9" t="str">
            <v>20XX Materials</v>
          </cell>
          <cell r="H9" t="str">
            <v>0025600</v>
          </cell>
          <cell r="I9" t="str">
            <v>Eckstein</v>
          </cell>
          <cell r="J9" t="str">
            <v>Chepke</v>
          </cell>
        </row>
        <row r="10">
          <cell r="A10" t="str">
            <v>Misc and Other Expenses</v>
          </cell>
          <cell r="B10" t="str">
            <v>Misc &amp; Other Expenses</v>
          </cell>
          <cell r="E10" t="str">
            <v>2008 Fuel</v>
          </cell>
          <cell r="F10" t="str">
            <v>20XX Materials</v>
          </cell>
          <cell r="H10" t="str">
            <v>0025700</v>
          </cell>
          <cell r="I10" t="str">
            <v>Eckstein</v>
          </cell>
          <cell r="J10" t="str">
            <v>Chepke</v>
          </cell>
        </row>
        <row r="11">
          <cell r="A11" t="str">
            <v>Capitalized Labor</v>
          </cell>
          <cell r="B11" t="str">
            <v>Labor</v>
          </cell>
          <cell r="E11" t="str">
            <v>2010 Meters and Instrumentation</v>
          </cell>
          <cell r="F11" t="str">
            <v>20XX Materials</v>
          </cell>
          <cell r="H11" t="str">
            <v>031825</v>
          </cell>
          <cell r="I11" t="str">
            <v>Eckstein</v>
          </cell>
          <cell r="J11" t="str">
            <v>Chepke</v>
          </cell>
        </row>
        <row r="12">
          <cell r="A12" t="str">
            <v>Capitalized Non-Labor</v>
          </cell>
          <cell r="B12" t="str">
            <v>Labor</v>
          </cell>
          <cell r="E12" t="str">
            <v>2017 Other Materials and Supplies</v>
          </cell>
          <cell r="F12" t="str">
            <v>20XX Materials</v>
          </cell>
          <cell r="H12" t="str">
            <v>DEPT_TRN</v>
          </cell>
          <cell r="I12" t="str">
            <v>Eckstein</v>
          </cell>
          <cell r="J12" t="str">
            <v>ChepkeCO</v>
          </cell>
        </row>
        <row r="13">
          <cell r="A13" t="str">
            <v>Vehicle_Tools Costs</v>
          </cell>
          <cell r="B13" t="str">
            <v>Vehicle &amp; Tools Costs</v>
          </cell>
          <cell r="E13" t="str">
            <v>2020 Facility and Bldg Supplies</v>
          </cell>
          <cell r="F13" t="str">
            <v>20XX Materials</v>
          </cell>
          <cell r="H13" t="str">
            <v>0015200</v>
          </cell>
          <cell r="I13" t="str">
            <v>Eckstein</v>
          </cell>
          <cell r="J13" t="str">
            <v>TBD</v>
          </cell>
        </row>
        <row r="14">
          <cell r="A14" t="str">
            <v>3#Outsourcing Expenses</v>
          </cell>
          <cell r="B14" t="str">
            <v>Outside Services</v>
          </cell>
          <cell r="E14" t="str">
            <v>2500 IT Hardware</v>
          </cell>
          <cell r="F14" t="str">
            <v>20XX Materials</v>
          </cell>
          <cell r="H14" t="str">
            <v>0015300</v>
          </cell>
          <cell r="I14" t="str">
            <v>Eckstein</v>
          </cell>
          <cell r="J14" t="str">
            <v>Varwig</v>
          </cell>
        </row>
        <row r="15">
          <cell r="A15" t="str">
            <v>Power Fuel and Gas Costs</v>
          </cell>
          <cell r="B15" t="str">
            <v>Power, Fuel &amp; Gas Costs</v>
          </cell>
          <cell r="E15" t="str">
            <v>2501 IT Software</v>
          </cell>
          <cell r="F15" t="str">
            <v>20XX Materials</v>
          </cell>
          <cell r="H15" t="str">
            <v>0015800</v>
          </cell>
          <cell r="I15" t="str">
            <v>Eckstein</v>
          </cell>
          <cell r="J15" t="str">
            <v>Varwig</v>
          </cell>
        </row>
        <row r="16">
          <cell r="A16" t="str">
            <v>Materials &amp; Supplies</v>
          </cell>
          <cell r="B16" t="str">
            <v>Materials &amp; Supplies</v>
          </cell>
          <cell r="E16" t="str">
            <v>2503 Office Supplies</v>
          </cell>
          <cell r="F16" t="str">
            <v>20XX Materials</v>
          </cell>
          <cell r="H16" t="str">
            <v>Environmental</v>
          </cell>
          <cell r="I16" t="str">
            <v>Eckstein</v>
          </cell>
          <cell r="J16" t="str">
            <v>CarmichaelCO</v>
          </cell>
        </row>
        <row r="17">
          <cell r="A17" t="str">
            <v>Outside Services</v>
          </cell>
          <cell r="B17" t="str">
            <v>Outside Services</v>
          </cell>
          <cell r="E17" t="str">
            <v>2510 Rebates</v>
          </cell>
          <cell r="F17" t="str">
            <v>20XX Materials</v>
          </cell>
          <cell r="H17" t="str">
            <v>Environmental SLC</v>
          </cell>
          <cell r="I17" t="str">
            <v>Eckstein</v>
          </cell>
          <cell r="J17" t="str">
            <v>CarmichaelCO</v>
          </cell>
        </row>
        <row r="18">
          <cell r="A18" t="str">
            <v>Vehicle &amp; Tools Costs</v>
          </cell>
          <cell r="B18" t="str">
            <v>Vehicle &amp; Tools Costs</v>
          </cell>
          <cell r="E18" t="str">
            <v>3000 Consulting Services</v>
          </cell>
          <cell r="F18" t="str">
            <v>30XX Outside Services</v>
          </cell>
          <cell r="H18" t="str">
            <v>HPI Safety</v>
          </cell>
          <cell r="I18" t="str">
            <v>Eckstein</v>
          </cell>
          <cell r="J18" t="str">
            <v>VarwigCO</v>
          </cell>
        </row>
        <row r="19">
          <cell r="A19" t="str">
            <v>Misc &amp; Other Expenses</v>
          </cell>
          <cell r="B19" t="str">
            <v>Misc &amp; Other Expenses</v>
          </cell>
          <cell r="E19" t="str">
            <v>3001 Advertising Services</v>
          </cell>
          <cell r="F19" t="str">
            <v>30XX Outside Services</v>
          </cell>
          <cell r="H19" t="str">
            <v>HPI Training</v>
          </cell>
          <cell r="I19" t="str">
            <v>Eckstein</v>
          </cell>
          <cell r="J19" t="str">
            <v>ChepkeCO</v>
          </cell>
        </row>
        <row r="20">
          <cell r="A20" t="str">
            <v>Rents &amp; Leases</v>
          </cell>
          <cell r="B20" t="str">
            <v>Rents &amp; Leases</v>
          </cell>
          <cell r="E20" t="str">
            <v>3002 Legal Services</v>
          </cell>
          <cell r="F20" t="str">
            <v>30XX Outside Services</v>
          </cell>
          <cell r="H20" t="str">
            <v>Curriculum Development</v>
          </cell>
          <cell r="I20" t="str">
            <v>Eckstein</v>
          </cell>
          <cell r="J20" t="str">
            <v>ChepkeCO</v>
          </cell>
        </row>
        <row r="21">
          <cell r="A21" t="str">
            <v>Rent-Other</v>
          </cell>
          <cell r="B21" t="str">
            <v>Rents &amp; Leases</v>
          </cell>
          <cell r="E21" t="str">
            <v>3003 Auditing Services</v>
          </cell>
          <cell r="F21" t="str">
            <v>30XX Outside Services</v>
          </cell>
          <cell r="H21" t="str">
            <v>0053200</v>
          </cell>
          <cell r="I21" t="str">
            <v>Finissi</v>
          </cell>
          <cell r="J21" t="str">
            <v>Dehring</v>
          </cell>
        </row>
        <row r="22">
          <cell r="A22" t="str">
            <v>Management Fees</v>
          </cell>
          <cell r="B22" t="str">
            <v>Management Fees</v>
          </cell>
          <cell r="E22" t="str">
            <v>3005 Contract Retainages</v>
          </cell>
          <cell r="F22" t="str">
            <v>30XX Outside Services</v>
          </cell>
          <cell r="H22" t="str">
            <v>0053100</v>
          </cell>
          <cell r="I22" t="str">
            <v>Finissi</v>
          </cell>
          <cell r="J22" t="str">
            <v>Dehring</v>
          </cell>
        </row>
        <row r="23">
          <cell r="A23" t="str">
            <v>Other Taxes</v>
          </cell>
          <cell r="B23" t="str">
            <v>Other Taxes</v>
          </cell>
          <cell r="E23" t="str">
            <v>3008 Printing_Reproduction Services</v>
          </cell>
          <cell r="F23" t="str">
            <v>30XX Outside Services</v>
          </cell>
          <cell r="H23" t="str">
            <v>0054800</v>
          </cell>
          <cell r="I23" t="str">
            <v>Finissi</v>
          </cell>
          <cell r="J23" t="str">
            <v>Shafer</v>
          </cell>
        </row>
        <row r="24">
          <cell r="A24" t="str">
            <v>Depreciation &amp; Amortization</v>
          </cell>
          <cell r="B24" t="str">
            <v>Depreciation &amp; Amortization</v>
          </cell>
          <cell r="E24" t="str">
            <v>3009 Operations Services</v>
          </cell>
          <cell r="F24" t="str">
            <v>30XX Outside Services</v>
          </cell>
          <cell r="H24" t="str">
            <v>0054900</v>
          </cell>
          <cell r="I24" t="str">
            <v>Finissi</v>
          </cell>
          <cell r="J24" t="str">
            <v>Shafer</v>
          </cell>
        </row>
        <row r="25">
          <cell r="A25" t="str">
            <v>Legal Services</v>
          </cell>
          <cell r="B25" t="str">
            <v>Outside Services</v>
          </cell>
          <cell r="E25" t="str">
            <v>3011 Temporary Personnel Services</v>
          </cell>
          <cell r="F25" t="str">
            <v>30XX Outside Services</v>
          </cell>
          <cell r="H25" t="str">
            <v>0318180</v>
          </cell>
          <cell r="I25" t="str">
            <v>Finissi</v>
          </cell>
          <cell r="J25" t="str">
            <v>Shafer</v>
          </cell>
        </row>
        <row r="26">
          <cell r="A26" t="str">
            <v>Corporate Insurance</v>
          </cell>
          <cell r="B26" t="str">
            <v>Corporate Insurance</v>
          </cell>
          <cell r="E26" t="str">
            <v>3015 Other Outside Services</v>
          </cell>
          <cell r="F26" t="str">
            <v>30XX Outside Services</v>
          </cell>
          <cell r="H26" t="str">
            <v>0353100</v>
          </cell>
          <cell r="I26" t="str">
            <v>Finissi</v>
          </cell>
          <cell r="J26" t="str">
            <v>Shafer</v>
          </cell>
        </row>
        <row r="27">
          <cell r="A27" t="str">
            <v>Stock Compensation</v>
          </cell>
          <cell r="B27" t="str">
            <v>Stock Compensation</v>
          </cell>
          <cell r="E27" t="str">
            <v>3017 One Call System Fees</v>
          </cell>
          <cell r="F27" t="str">
            <v>30XX Outside Services</v>
          </cell>
          <cell r="H27" t="str">
            <v>DEPT_ENG</v>
          </cell>
          <cell r="I27" t="str">
            <v>Finissi</v>
          </cell>
          <cell r="J27" t="str">
            <v>ShaferCO</v>
          </cell>
        </row>
        <row r="28">
          <cell r="A28" t="str">
            <v> 0 - Non-Productive Time</v>
          </cell>
          <cell r="B28" t="str">
            <v>Labor</v>
          </cell>
          <cell r="E28" t="str">
            <v>3021 Env Health and Safety Services</v>
          </cell>
          <cell r="F28" t="str">
            <v>30XX Outside Services</v>
          </cell>
          <cell r="H28" t="str">
            <v>0052900</v>
          </cell>
          <cell r="I28" t="str">
            <v>Finissi</v>
          </cell>
          <cell r="J28" t="str">
            <v>Shafer</v>
          </cell>
        </row>
        <row r="29">
          <cell r="A29" t="str">
            <v> 1 - Lab Sal</v>
          </cell>
          <cell r="B29" t="str">
            <v>Labor</v>
          </cell>
          <cell r="E29" t="str">
            <v>3029 Services Transferred</v>
          </cell>
          <cell r="F29" t="str">
            <v>30XX Outside Services</v>
          </cell>
          <cell r="H29" t="str">
            <v>0019300</v>
          </cell>
          <cell r="I29" t="str">
            <v>Finissi</v>
          </cell>
          <cell r="J29" t="str">
            <v>Shafer</v>
          </cell>
        </row>
        <row r="30">
          <cell r="A30" t="str">
            <v> 2 - Lab Hr Phy ST</v>
          </cell>
          <cell r="B30" t="str">
            <v>Labor</v>
          </cell>
          <cell r="E30" t="str">
            <v>3030 Outsourcing - Est Fixed Costs</v>
          </cell>
          <cell r="F30" t="str">
            <v>30XX Outside Services</v>
          </cell>
          <cell r="H30" t="str">
            <v>0052600</v>
          </cell>
          <cell r="I30" t="str">
            <v>Finissi</v>
          </cell>
          <cell r="J30" t="str">
            <v>Shafer</v>
          </cell>
        </row>
        <row r="31">
          <cell r="A31" t="str">
            <v> 3 - Lab Hr Phy OT</v>
          </cell>
          <cell r="B31" t="str">
            <v>Labor</v>
          </cell>
          <cell r="E31" t="str">
            <v>3031 Outsourcing-Variable Cst-ARCs</v>
          </cell>
          <cell r="F31" t="str">
            <v>30XX Outside Services</v>
          </cell>
          <cell r="H31" t="str">
            <v>0052700</v>
          </cell>
          <cell r="I31" t="str">
            <v>Finissi</v>
          </cell>
          <cell r="J31" t="str">
            <v>Shafer</v>
          </cell>
        </row>
        <row r="32">
          <cell r="A32" t="str">
            <v> 4 - Lab Hr Clr ST</v>
          </cell>
          <cell r="B32" t="str">
            <v>Labor</v>
          </cell>
          <cell r="E32" t="str">
            <v>3032 Transition Costs</v>
          </cell>
          <cell r="F32" t="str">
            <v>30XX Outside Services</v>
          </cell>
          <cell r="H32" t="str">
            <v>0053700</v>
          </cell>
          <cell r="I32" t="str">
            <v>Finissi</v>
          </cell>
          <cell r="J32" t="str">
            <v>Shafer</v>
          </cell>
        </row>
        <row r="33">
          <cell r="A33" t="str">
            <v> 5 - Lab Hr Clr OT</v>
          </cell>
          <cell r="B33" t="str">
            <v>Labor</v>
          </cell>
          <cell r="E33" t="str">
            <v>3033 Sales Tax</v>
          </cell>
          <cell r="F33" t="str">
            <v>30XX Outside Services</v>
          </cell>
          <cell r="H33" t="str">
            <v>0054100</v>
          </cell>
          <cell r="I33" t="str">
            <v>Finissi</v>
          </cell>
          <cell r="J33" t="str">
            <v>Shafer</v>
          </cell>
        </row>
        <row r="34">
          <cell r="A34" t="str">
            <v> 6 - Materials &amp; Supplies - Internal</v>
          </cell>
          <cell r="B34" t="str">
            <v>Materials &amp; Supplies</v>
          </cell>
          <cell r="E34" t="str">
            <v>3036 Service Level Agreements</v>
          </cell>
          <cell r="F34" t="str">
            <v>30XX Outside Services</v>
          </cell>
          <cell r="H34" t="str">
            <v>031815</v>
          </cell>
          <cell r="I34" t="str">
            <v>Finissi</v>
          </cell>
          <cell r="J34" t="str">
            <v>Shafer</v>
          </cell>
        </row>
        <row r="35">
          <cell r="A35" t="str">
            <v> 7BEN - Benefits</v>
          </cell>
          <cell r="B35" t="str">
            <v>Misc &amp; Other Expenses</v>
          </cell>
          <cell r="E35" t="str">
            <v>3037 Miscellaneous Reimbursements</v>
          </cell>
          <cell r="F35" t="str">
            <v>30XX Outside Services</v>
          </cell>
          <cell r="H35" t="str">
            <v>031829</v>
          </cell>
          <cell r="I35" t="str">
            <v>Finissi</v>
          </cell>
          <cell r="J35" t="str">
            <v>Shafer</v>
          </cell>
        </row>
        <row r="36">
          <cell r="A36" t="str">
            <v> 7CSE - Computer &amp; Software Equipment</v>
          </cell>
          <cell r="B36" t="str">
            <v>Misc &amp; Other Expenses</v>
          </cell>
          <cell r="E36" t="str">
            <v>3040 Outsourcing - Act Fixed Costs</v>
          </cell>
          <cell r="F36" t="str">
            <v>30XX Outside Services</v>
          </cell>
          <cell r="H36" t="str">
            <v>DEPT_GIS</v>
          </cell>
          <cell r="I36" t="str">
            <v>Finissi</v>
          </cell>
          <cell r="J36" t="str">
            <v>ShaferCO</v>
          </cell>
        </row>
        <row r="37">
          <cell r="A37" t="str">
            <v xml:space="preserve"> 7EMP - Employee Expense </v>
          </cell>
          <cell r="B37" t="str">
            <v>Employee Expenses</v>
          </cell>
          <cell r="E37" t="str">
            <v>3041 Outsourcing-Variable Cst-RRCs</v>
          </cell>
          <cell r="F37" t="str">
            <v>30XX Outside Services</v>
          </cell>
          <cell r="H37" t="str">
            <v>DEPT_METER</v>
          </cell>
          <cell r="I37" t="str">
            <v>Finissi</v>
          </cell>
          <cell r="J37" t="str">
            <v>ShaferCO</v>
          </cell>
        </row>
        <row r="38">
          <cell r="A38" t="str">
            <v> 7INS - Corporate Insurance</v>
          </cell>
          <cell r="B38" t="str">
            <v>Misc &amp; Other Expenses</v>
          </cell>
          <cell r="E38" t="str">
            <v>3100 Business Expenses</v>
          </cell>
          <cell r="F38" t="str">
            <v>31XX Employee Expenses</v>
          </cell>
          <cell r="H38" t="str">
            <v>0053900</v>
          </cell>
          <cell r="I38" t="str">
            <v>Finissi</v>
          </cell>
          <cell r="J38" t="str">
            <v>Shafer</v>
          </cell>
        </row>
        <row r="39">
          <cell r="A39" t="str">
            <v> 7L&amp;P - Fees, Licenses &amp; Permits</v>
          </cell>
          <cell r="B39" t="str">
            <v>Misc &amp; Other Expenses</v>
          </cell>
          <cell r="E39" t="str">
            <v>3101 Meals 100 Deductible</v>
          </cell>
          <cell r="F39" t="str">
            <v>31XX Employee Expenses</v>
          </cell>
          <cell r="H39" t="str">
            <v>0054600</v>
          </cell>
          <cell r="I39" t="str">
            <v>Finissi</v>
          </cell>
          <cell r="J39" t="str">
            <v>Shafer</v>
          </cell>
        </row>
        <row r="40">
          <cell r="A40" t="str">
            <v> 7M&amp;S - Materials &amp; Supplies - Externa</v>
          </cell>
          <cell r="B40" t="str">
            <v>Materials &amp; Supplies</v>
          </cell>
          <cell r="E40" t="str">
            <v>3102 Meals_Entertain 50 Deduc</v>
          </cell>
          <cell r="F40" t="str">
            <v>31XX Employee Expenses</v>
          </cell>
          <cell r="H40" t="str">
            <v>0054700</v>
          </cell>
          <cell r="I40" t="str">
            <v>Finissi</v>
          </cell>
          <cell r="J40" t="str">
            <v>Shafer</v>
          </cell>
        </row>
        <row r="41">
          <cell r="A41" t="str">
            <v> 7OSS - Outside Services</v>
          </cell>
          <cell r="B41" t="str">
            <v>Outside Services</v>
          </cell>
          <cell r="E41" t="str">
            <v>3105 Taxable Business Exp-ERS Only</v>
          </cell>
          <cell r="F41" t="str">
            <v>31XX Employee Expenses</v>
          </cell>
          <cell r="H41" t="str">
            <v>0318170T</v>
          </cell>
          <cell r="I41" t="str">
            <v>Finissi</v>
          </cell>
          <cell r="J41" t="str">
            <v>Shafer</v>
          </cell>
        </row>
        <row r="42">
          <cell r="A42" t="str">
            <v> 7OTH - Other</v>
          </cell>
          <cell r="B42" t="str">
            <v>Misc &amp; Other Expenses</v>
          </cell>
          <cell r="E42" t="str">
            <v>3357 Vehicle Maint_Other Costs Clrd</v>
          </cell>
          <cell r="F42" t="str">
            <v>3XXX Contributions, dues &amp; Fees</v>
          </cell>
          <cell r="H42" t="str">
            <v>DEPT_EGCO</v>
          </cell>
          <cell r="I42" t="str">
            <v>Finissi</v>
          </cell>
          <cell r="J42" t="str">
            <v>ShaferCO</v>
          </cell>
        </row>
        <row r="43">
          <cell r="A43" t="str">
            <v> 7PRO - Professional Dues</v>
          </cell>
          <cell r="B43" t="str">
            <v>Misc &amp; Other Expenses</v>
          </cell>
          <cell r="E43" t="str">
            <v>3500 Charitable Contributions</v>
          </cell>
          <cell r="F43" t="str">
            <v>3XXX Contributions, dues &amp; Fees</v>
          </cell>
          <cell r="H43" t="str">
            <v>Eng &amp; Constr Elec</v>
          </cell>
          <cell r="I43" t="str">
            <v>Finissi</v>
          </cell>
          <cell r="J43" t="str">
            <v>AtkinsCO</v>
          </cell>
        </row>
        <row r="44">
          <cell r="A44" t="str">
            <v> 7PST - Postage</v>
          </cell>
          <cell r="B44" t="str">
            <v>Misc &amp; Other Expenses</v>
          </cell>
          <cell r="E44" t="str">
            <v>3501 Co Dues_Mbrshps-Industry Assns</v>
          </cell>
          <cell r="F44" t="str">
            <v>3XXX Contributions, dues &amp; Fees</v>
          </cell>
          <cell r="H44" t="str">
            <v>Capital Alloc &amp; Contrl</v>
          </cell>
          <cell r="I44" t="str">
            <v>Finissi</v>
          </cell>
          <cell r="J44" t="str">
            <v>DehringCO</v>
          </cell>
        </row>
        <row r="45">
          <cell r="A45" t="str">
            <v> 7R&amp;L - Rents &amp; Leases</v>
          </cell>
          <cell r="B45" t="str">
            <v>Misc &amp; Other Expenses</v>
          </cell>
          <cell r="E45" t="str">
            <v>3502 Employee Dues_Memberships</v>
          </cell>
          <cell r="F45" t="str">
            <v>3XXX Contributions, dues &amp; Fees</v>
          </cell>
          <cell r="H45" t="str">
            <v>Eng &amp; Construction Gas</v>
          </cell>
          <cell r="I45" t="str">
            <v>Finissi</v>
          </cell>
          <cell r="J45" t="str">
            <v>ShaferCO</v>
          </cell>
        </row>
        <row r="46">
          <cell r="A46" t="str">
            <v> 7SRV - Service Fees</v>
          </cell>
          <cell r="B46" t="str">
            <v>Misc &amp; Other Expenses</v>
          </cell>
          <cell r="E46" t="str">
            <v>3600 Fees_Lic_Permits_TempROW</v>
          </cell>
          <cell r="F46" t="str">
            <v>3XXX Contributions, dues &amp; Fees</v>
          </cell>
          <cell r="H46" t="str">
            <v>0052400</v>
          </cell>
          <cell r="I46" t="str">
            <v>Monte</v>
          </cell>
          <cell r="J46" t="str">
            <v>Cote</v>
          </cell>
        </row>
        <row r="47">
          <cell r="A47" t="str">
            <v> 7TCM - Telecommunications</v>
          </cell>
          <cell r="B47" t="str">
            <v>Misc &amp; Other Expenses</v>
          </cell>
          <cell r="E47" t="str">
            <v>3601 Postal and Postage Fees</v>
          </cell>
          <cell r="F47" t="str">
            <v>3XXX Contributions, dues &amp; Fees</v>
          </cell>
          <cell r="H47" t="str">
            <v>0052500</v>
          </cell>
          <cell r="I47" t="str">
            <v>Monte</v>
          </cell>
          <cell r="J47" t="str">
            <v>Cote</v>
          </cell>
        </row>
        <row r="48">
          <cell r="A48" t="str">
            <v> 7TRN - Transportation Expense</v>
          </cell>
          <cell r="B48" t="str">
            <v>Misc &amp; Other Expenses</v>
          </cell>
          <cell r="E48" t="str">
            <v>3604 Bank Fees</v>
          </cell>
          <cell r="F48" t="str">
            <v>3XXX Contributions, dues &amp; Fees</v>
          </cell>
          <cell r="H48" t="str">
            <v>0053300</v>
          </cell>
          <cell r="I48" t="str">
            <v>Monte</v>
          </cell>
          <cell r="J48" t="str">
            <v>Cote</v>
          </cell>
        </row>
        <row r="49">
          <cell r="A49" t="str">
            <v> 7UNC - Uncollectible</v>
          </cell>
          <cell r="B49" t="str">
            <v>Misc &amp; Other Expenses</v>
          </cell>
          <cell r="E49" t="str">
            <v>3605 Utilization Fees</v>
          </cell>
          <cell r="F49" t="str">
            <v>3XXX Contributions, dues &amp; Fees</v>
          </cell>
          <cell r="H49" t="str">
            <v>0054200</v>
          </cell>
          <cell r="I49" t="str">
            <v>Monte</v>
          </cell>
          <cell r="J49" t="str">
            <v>Cote</v>
          </cell>
        </row>
        <row r="50">
          <cell r="A50" t="str">
            <v> 7UTL - Utility Expense</v>
          </cell>
          <cell r="B50" t="str">
            <v>Misc &amp; Other Expenses</v>
          </cell>
          <cell r="E50" t="str">
            <v>3637 Training</v>
          </cell>
          <cell r="F50" t="str">
            <v>3XXX Contributions, dues &amp; Fees</v>
          </cell>
          <cell r="H50" t="str">
            <v>0054300</v>
          </cell>
          <cell r="I50" t="str">
            <v>Monte</v>
          </cell>
          <cell r="J50" t="str">
            <v>Cote</v>
          </cell>
        </row>
        <row r="51">
          <cell r="A51" t="str">
            <v> VHC - Vehicle</v>
          </cell>
          <cell r="B51" t="str">
            <v>Misc &amp; Other Expenses</v>
          </cell>
          <cell r="E51" t="str">
            <v>3638 Miscellaneous</v>
          </cell>
          <cell r="F51" t="str">
            <v>3XXX Contributions, dues &amp; Fees</v>
          </cell>
          <cell r="H51" t="str">
            <v>0054400</v>
          </cell>
          <cell r="I51" t="str">
            <v>Monte</v>
          </cell>
          <cell r="J51" t="str">
            <v>Cote</v>
          </cell>
        </row>
        <row r="52">
          <cell r="A52" t="str">
            <v>CE_EMPLOYEE_EXPENSES</v>
          </cell>
          <cell r="B52" t="str">
            <v>Employee Expenses</v>
          </cell>
          <cell r="E52" t="str">
            <v>3654 Deferrals</v>
          </cell>
          <cell r="F52" t="str">
            <v>3XXX Contributions, dues &amp; Fees</v>
          </cell>
          <cell r="H52" t="str">
            <v>DEPT_DMPV</v>
          </cell>
          <cell r="I52" t="str">
            <v>Monte</v>
          </cell>
          <cell r="J52" t="str">
            <v>MonteCO</v>
          </cell>
        </row>
        <row r="53">
          <cell r="A53" t="str">
            <v>CE_LABOR</v>
          </cell>
          <cell r="B53" t="str">
            <v>Labor</v>
          </cell>
          <cell r="E53" t="str">
            <v>3829 Purchased Gas</v>
          </cell>
          <cell r="F53" t="str">
            <v>3XXX Contributions, dues &amp; Fees</v>
          </cell>
          <cell r="H53" t="str">
            <v>DEPT_FLDOPS</v>
          </cell>
          <cell r="I53" t="str">
            <v>Monte</v>
          </cell>
          <cell r="J53" t="str">
            <v>MonteCO</v>
          </cell>
        </row>
        <row r="54">
          <cell r="A54" t="str">
            <v>CE_MATERIAL_SUPPLIES</v>
          </cell>
          <cell r="B54" t="str">
            <v>Materials &amp; Supplies</v>
          </cell>
          <cell r="E54" t="str">
            <v>3863 Goods</v>
          </cell>
          <cell r="F54" t="str">
            <v>3XXX Contributions, dues &amp; Fees</v>
          </cell>
          <cell r="H54" t="str">
            <v>0034000</v>
          </cell>
          <cell r="I54" t="str">
            <v>Monte</v>
          </cell>
          <cell r="J54" t="str">
            <v>Monte</v>
          </cell>
        </row>
        <row r="55">
          <cell r="A55" t="str">
            <v>CE_MISC_OTHER_EXP</v>
          </cell>
          <cell r="B55" t="str">
            <v>Misc &amp; Other Expenses</v>
          </cell>
          <cell r="E55" t="str">
            <v>3865 Service</v>
          </cell>
          <cell r="F55" t="str">
            <v>3XXX Contributions, dues &amp; Fees</v>
          </cell>
          <cell r="H55" t="str">
            <v>0025200</v>
          </cell>
          <cell r="I55" t="str">
            <v>Monte</v>
          </cell>
          <cell r="J55" t="str">
            <v>Sylvester</v>
          </cell>
        </row>
        <row r="56">
          <cell r="A56" t="str">
            <v>CE_OUTSIDE_SERVICES</v>
          </cell>
          <cell r="B56" t="str">
            <v>Outside Services</v>
          </cell>
          <cell r="E56" t="str">
            <v>3921 Electric</v>
          </cell>
          <cell r="F56" t="str">
            <v>3XXX Contributions, dues &amp; Fees</v>
          </cell>
          <cell r="H56" t="str">
            <v>0052800</v>
          </cell>
          <cell r="I56" t="str">
            <v>Monte</v>
          </cell>
          <cell r="J56" t="str">
            <v>Sylvester</v>
          </cell>
        </row>
        <row r="57">
          <cell r="A57" t="str">
            <v>CE_RENTS_LEASES</v>
          </cell>
          <cell r="B57" t="str">
            <v>Rents &amp; Leases</v>
          </cell>
          <cell r="E57" t="str">
            <v>3922 Gas</v>
          </cell>
          <cell r="F57" t="str">
            <v>3XXX Contributions, dues &amp; Fees</v>
          </cell>
          <cell r="H57" t="str">
            <v>0053400</v>
          </cell>
          <cell r="I57" t="str">
            <v>Monte</v>
          </cell>
          <cell r="J57" t="str">
            <v>Sylvester</v>
          </cell>
        </row>
        <row r="58">
          <cell r="A58" t="str">
            <v>CE_VEHICLE_TOOLS</v>
          </cell>
          <cell r="B58" t="str">
            <v>Vehicle &amp; Tools Costs</v>
          </cell>
          <cell r="E58" t="str">
            <v>3923 Mobile_Cellular_Pagers</v>
          </cell>
          <cell r="F58" t="str">
            <v>3XXX Contributions, dues &amp; Fees</v>
          </cell>
          <cell r="H58" t="str">
            <v>0057400</v>
          </cell>
          <cell r="I58" t="str">
            <v>Monte</v>
          </cell>
          <cell r="J58" t="str">
            <v>Sylvester</v>
          </cell>
        </row>
        <row r="59">
          <cell r="A59" t="str">
            <v>CE_DEPR_AMORT</v>
          </cell>
          <cell r="B59" t="str">
            <v>Depreciation &amp; Amortization</v>
          </cell>
          <cell r="E59" t="str">
            <v>3924 Telephone</v>
          </cell>
          <cell r="F59" t="str">
            <v>3XXX Contributions, dues &amp; Fees</v>
          </cell>
          <cell r="H59" t="str">
            <v>0057500</v>
          </cell>
          <cell r="I59" t="str">
            <v>Monte</v>
          </cell>
          <cell r="J59" t="str">
            <v>Sylvester</v>
          </cell>
        </row>
        <row r="60">
          <cell r="A60" t="str">
            <v>CE_PWRFUELGAS</v>
          </cell>
          <cell r="B60" t="str">
            <v>Power, Fuel &amp; Gas Costs</v>
          </cell>
          <cell r="E60" t="str">
            <v>3926 Telecommunications</v>
          </cell>
          <cell r="F60" t="str">
            <v>3XXX Contributions, dues &amp; Fees</v>
          </cell>
          <cell r="H60" t="str">
            <v>0064500</v>
          </cell>
          <cell r="I60" t="str">
            <v>Monte</v>
          </cell>
          <cell r="J60" t="str">
            <v>Sylvester</v>
          </cell>
        </row>
        <row r="61">
          <cell r="A61" t="str">
            <v>CE_BENEFITS</v>
          </cell>
          <cell r="B61" t="str">
            <v>Employee Expenses</v>
          </cell>
          <cell r="E61" t="str">
            <v>5001 Furniture_Equip Maintenance</v>
          </cell>
          <cell r="F61" t="str">
            <v>5XXX Maintenance</v>
          </cell>
          <cell r="H61" t="str">
            <v>DEPT_LOGI</v>
          </cell>
          <cell r="I61" t="str">
            <v>Monte</v>
          </cell>
          <cell r="J61" t="str">
            <v>SylvesterCO</v>
          </cell>
        </row>
        <row r="62">
          <cell r="A62" t="str">
            <v>CE_CORP_INSURANCE</v>
          </cell>
          <cell r="B62" t="str">
            <v>Corporate Insurance</v>
          </cell>
          <cell r="E62" t="str">
            <v>5004 Software Maintenance</v>
          </cell>
          <cell r="F62" t="str">
            <v>5XXX Maintenance</v>
          </cell>
          <cell r="H62" t="str">
            <v>Pipeline Safety &amp; Compl</v>
          </cell>
          <cell r="I62" t="str">
            <v>Monte</v>
          </cell>
          <cell r="J62" t="str">
            <v>CoteCO</v>
          </cell>
        </row>
        <row r="63">
          <cell r="A63" t="str">
            <v>CE_DUES_DONATIONS</v>
          </cell>
          <cell r="B63" t="str">
            <v>Dues &amp; Donations</v>
          </cell>
          <cell r="E63" t="str">
            <v>5005 Contract Maintenance</v>
          </cell>
          <cell r="F63" t="str">
            <v>5XXX Maintenance</v>
          </cell>
          <cell r="H63" t="str">
            <v>Field Operations- Gas</v>
          </cell>
          <cell r="I63" t="str">
            <v>Monte</v>
          </cell>
          <cell r="J63" t="str">
            <v>MonteCO</v>
          </cell>
        </row>
        <row r="64">
          <cell r="A64" t="str">
            <v>CE_TAXES_OTHER</v>
          </cell>
          <cell r="B64" t="str">
            <v>Other Taxes</v>
          </cell>
          <cell r="E64" t="str">
            <v>5009 Hardware Maintenance</v>
          </cell>
          <cell r="F64" t="str">
            <v>5XXX Maintenance</v>
          </cell>
          <cell r="H64" t="str">
            <v>Distribution OPS</v>
          </cell>
          <cell r="I64" t="str">
            <v>Monte</v>
          </cell>
          <cell r="J64" t="str">
            <v>SylvesterCO</v>
          </cell>
        </row>
        <row r="65">
          <cell r="E65" t="str">
            <v>5010 Building Maintenance</v>
          </cell>
          <cell r="F65" t="str">
            <v>5XXX Maintenance</v>
          </cell>
          <cell r="H65" t="str">
            <v>0019800</v>
          </cell>
          <cell r="I65" t="str">
            <v>Sagun</v>
          </cell>
          <cell r="J65" t="str">
            <v>Bauer</v>
          </cell>
        </row>
        <row r="66">
          <cell r="E66" t="str">
            <v>5013 Liquids_Filter Disposal</v>
          </cell>
          <cell r="F66" t="str">
            <v>5XXX Maintenance</v>
          </cell>
          <cell r="H66" t="str">
            <v>0021200</v>
          </cell>
          <cell r="I66" t="str">
            <v>Sagun</v>
          </cell>
          <cell r="J66" t="str">
            <v>Bauer</v>
          </cell>
        </row>
        <row r="67">
          <cell r="E67" t="str">
            <v>5014 Lot Maintenance</v>
          </cell>
          <cell r="F67" t="str">
            <v>5XXX Maintenance</v>
          </cell>
          <cell r="H67" t="str">
            <v>0053000</v>
          </cell>
          <cell r="I67" t="str">
            <v>Sagun</v>
          </cell>
          <cell r="J67" t="str">
            <v>Bauer</v>
          </cell>
        </row>
        <row r="68">
          <cell r="E68" t="str">
            <v>5020 Vehicle Maintenance</v>
          </cell>
          <cell r="F68" t="str">
            <v>5XXX Maintenance</v>
          </cell>
          <cell r="H68" t="str">
            <v>0053600</v>
          </cell>
          <cell r="I68" t="str">
            <v>Sagun</v>
          </cell>
          <cell r="J68" t="str">
            <v>Bauer</v>
          </cell>
        </row>
        <row r="69">
          <cell r="E69" t="str">
            <v>5030 Truck Maintenance</v>
          </cell>
          <cell r="F69" t="str">
            <v>5XXX Maintenance</v>
          </cell>
          <cell r="H69" t="str">
            <v>0056100</v>
          </cell>
          <cell r="I69" t="str">
            <v>Sagun</v>
          </cell>
          <cell r="J69" t="str">
            <v>Bauer</v>
          </cell>
        </row>
        <row r="70">
          <cell r="E70" t="str">
            <v>9018 Education Reimbursement</v>
          </cell>
          <cell r="F70" t="str">
            <v>9XXX Misc/Other Exp Summary</v>
          </cell>
          <cell r="H70" t="str">
            <v>0056200</v>
          </cell>
          <cell r="I70" t="str">
            <v>Sagun</v>
          </cell>
          <cell r="J70" t="str">
            <v>Bauer</v>
          </cell>
        </row>
        <row r="71">
          <cell r="E71" t="str">
            <v>9020 Hire_Spot_Discretionary Bonus</v>
          </cell>
          <cell r="F71" t="str">
            <v>9XXX Misc/Other Exp Summary</v>
          </cell>
          <cell r="H71" t="str">
            <v>0056300</v>
          </cell>
          <cell r="I71" t="str">
            <v>Sagun</v>
          </cell>
          <cell r="J71" t="str">
            <v>Bauer</v>
          </cell>
        </row>
        <row r="72">
          <cell r="E72" t="str">
            <v>9210 Leases - Transport_Gen Tools</v>
          </cell>
          <cell r="F72" t="str">
            <v>9XXX Misc/Other Exp Summary</v>
          </cell>
          <cell r="H72" t="str">
            <v>0099500</v>
          </cell>
          <cell r="I72" t="str">
            <v>Sagun</v>
          </cell>
          <cell r="J72" t="str">
            <v>Bauer</v>
          </cell>
        </row>
        <row r="73">
          <cell r="E73" t="str">
            <v>9215 Leases - Office Mach_Furniture</v>
          </cell>
          <cell r="F73" t="str">
            <v>9XXX Misc/Other Exp Summary</v>
          </cell>
          <cell r="H73" t="str">
            <v>DEPT_BILL</v>
          </cell>
          <cell r="I73" t="str">
            <v>Sagun</v>
          </cell>
          <cell r="J73" t="str">
            <v>BauerCO</v>
          </cell>
        </row>
        <row r="74">
          <cell r="E74" t="str">
            <v>9220 Leases - Building_Land</v>
          </cell>
          <cell r="F74" t="str">
            <v>9XXX Misc/Other Exp Summary</v>
          </cell>
          <cell r="H74" t="str">
            <v>DEPT_MTRC</v>
          </cell>
          <cell r="I74" t="str">
            <v>Sagun</v>
          </cell>
          <cell r="J74" t="str">
            <v>BauerCO</v>
          </cell>
        </row>
        <row r="75">
          <cell r="E75" t="str">
            <v>9231 Leases - Telecommunication</v>
          </cell>
          <cell r="F75" t="str">
            <v>9XXX Misc/Other Exp Summary</v>
          </cell>
          <cell r="H75" t="str">
            <v>DEPT_RVRC</v>
          </cell>
          <cell r="I75" t="str">
            <v>Sagun</v>
          </cell>
          <cell r="J75" t="str">
            <v>BauerCO</v>
          </cell>
        </row>
        <row r="76">
          <cell r="E76" t="str">
            <v>9235 Leases - Other</v>
          </cell>
          <cell r="F76" t="str">
            <v>9XXX Misc/Other Exp Summary</v>
          </cell>
          <cell r="H76" t="str">
            <v>0054500</v>
          </cell>
          <cell r="I76" t="str">
            <v>Sagun</v>
          </cell>
          <cell r="J76" t="str">
            <v>Bauer</v>
          </cell>
        </row>
        <row r="77">
          <cell r="E77" t="str">
            <v>CE_EMPLOYEE_EXPENSES</v>
          </cell>
          <cell r="F77" t="str">
            <v>31XX Employee Expenses</v>
          </cell>
          <cell r="H77" t="str">
            <v>0085100</v>
          </cell>
          <cell r="I77" t="str">
            <v>Sagun</v>
          </cell>
          <cell r="J77" t="str">
            <v>Nusbaum</v>
          </cell>
        </row>
        <row r="78">
          <cell r="E78" t="str">
            <v>CE_LABOR</v>
          </cell>
          <cell r="F78" t="str">
            <v>10XX Regular Pay</v>
          </cell>
          <cell r="H78" t="str">
            <v>0085200</v>
          </cell>
          <cell r="I78" t="str">
            <v>Sagun</v>
          </cell>
          <cell r="J78" t="str">
            <v>Nusbaum</v>
          </cell>
        </row>
        <row r="79">
          <cell r="E79" t="str">
            <v>CE_MATERIAL_SUPPLIES</v>
          </cell>
          <cell r="F79" t="str">
            <v>20XX Materials</v>
          </cell>
          <cell r="H79" t="str">
            <v>0085300</v>
          </cell>
          <cell r="I79" t="str">
            <v>Sagun</v>
          </cell>
          <cell r="J79" t="str">
            <v>Nusbaum</v>
          </cell>
        </row>
        <row r="80">
          <cell r="E80" t="str">
            <v>CE_MISC_OTHER_EXP</v>
          </cell>
          <cell r="F80" t="str">
            <v>9XXX Misc/Other Exp Summary</v>
          </cell>
          <cell r="H80" t="str">
            <v>0085400</v>
          </cell>
          <cell r="I80" t="str">
            <v>Sagun</v>
          </cell>
          <cell r="J80" t="str">
            <v>Nusbaum</v>
          </cell>
        </row>
        <row r="81">
          <cell r="E81" t="str">
            <v>CE_OUTSIDE_SERVICES</v>
          </cell>
          <cell r="F81" t="str">
            <v>30XX Outside Services</v>
          </cell>
          <cell r="H81" t="str">
            <v>0030300</v>
          </cell>
          <cell r="I81" t="str">
            <v>Sagun</v>
          </cell>
          <cell r="J81" t="str">
            <v>Owen</v>
          </cell>
        </row>
        <row r="82">
          <cell r="E82" t="str">
            <v>CE_RENTS_LEASES</v>
          </cell>
          <cell r="F82" t="str">
            <v>9XXX Misc/Other Exp Summary</v>
          </cell>
          <cell r="H82" t="str">
            <v>0099100</v>
          </cell>
          <cell r="I82" t="str">
            <v>Sagun</v>
          </cell>
          <cell r="J82" t="str">
            <v>Owen</v>
          </cell>
        </row>
        <row r="83">
          <cell r="E83" t="str">
            <v>CE_VEHICLE_TOOLS</v>
          </cell>
          <cell r="F83" t="str">
            <v>5XXX Maintenance</v>
          </cell>
          <cell r="H83" t="str">
            <v>DEPT_CALL</v>
          </cell>
          <cell r="I83" t="str">
            <v>Sagun</v>
          </cell>
          <cell r="J83" t="str">
            <v>OwenCO</v>
          </cell>
        </row>
        <row r="84">
          <cell r="E84" t="str">
            <v>CE_DEPR_AMORT</v>
          </cell>
          <cell r="F84" t="str">
            <v>9XXX Misc/Other Exp Summary</v>
          </cell>
          <cell r="H84" t="str">
            <v>0021300</v>
          </cell>
          <cell r="I84" t="str">
            <v>Sagun</v>
          </cell>
          <cell r="J84" t="str">
            <v>Watson</v>
          </cell>
        </row>
        <row r="85">
          <cell r="E85" t="str">
            <v>CE_PWRFUELGAS</v>
          </cell>
          <cell r="F85" t="str">
            <v>3XXX Contributions, dues &amp; Fees</v>
          </cell>
          <cell r="H85" t="str">
            <v>Customer Programs &amp; Billing</v>
          </cell>
          <cell r="I85" t="str">
            <v>Sagun</v>
          </cell>
          <cell r="J85" t="str">
            <v>BauerCO</v>
          </cell>
        </row>
        <row r="86">
          <cell r="E86" t="str">
            <v>CE_BENEFITS</v>
          </cell>
          <cell r="F86" t="str">
            <v>31XX Employee Expenses</v>
          </cell>
          <cell r="H86" t="str">
            <v>Commercial Operations</v>
          </cell>
          <cell r="I86" t="str">
            <v>Sagun</v>
          </cell>
          <cell r="J86" t="str">
            <v>NusbaumCO</v>
          </cell>
        </row>
        <row r="87">
          <cell r="E87" t="str">
            <v>CE_CORP_INSURANCE</v>
          </cell>
          <cell r="F87" t="str">
            <v>3XXX Contributions, dues &amp; Fees</v>
          </cell>
          <cell r="H87" t="str">
            <v>Customer Operations</v>
          </cell>
          <cell r="I87" t="str">
            <v>Sagun</v>
          </cell>
          <cell r="J87" t="str">
            <v>OwenCO</v>
          </cell>
        </row>
        <row r="88">
          <cell r="E88" t="str">
            <v>CE_DUES_DONATIONS</v>
          </cell>
          <cell r="F88" t="str">
            <v>3XXX Contributions, dues &amp; Fees</v>
          </cell>
          <cell r="H88" t="str">
            <v> NRPB - Supply &amp; Optimization</v>
          </cell>
          <cell r="I88" t="str">
            <v>Sagun</v>
          </cell>
          <cell r="J88" t="str">
            <v>WatsonCO</v>
          </cell>
        </row>
        <row r="89">
          <cell r="E89" t="str">
            <v>CE_TAXES_OTHER</v>
          </cell>
          <cell r="F89" t="str">
            <v>9XXX Misc/Other Exp Summary</v>
          </cell>
          <cell r="H89" t="str">
            <v>0070100</v>
          </cell>
          <cell r="I89" t="str">
            <v>Tokish</v>
          </cell>
          <cell r="J89" t="str">
            <v>Borg</v>
          </cell>
        </row>
        <row r="90">
          <cell r="E90" t="str">
            <v> 0 - Non-Productive Time</v>
          </cell>
          <cell r="F90" t="str">
            <v>10XX Regular Pay</v>
          </cell>
          <cell r="H90" t="str">
            <v>0070200</v>
          </cell>
          <cell r="I90" t="str">
            <v>Tokish</v>
          </cell>
          <cell r="J90" t="str">
            <v>Borg</v>
          </cell>
        </row>
        <row r="91">
          <cell r="E91" t="str">
            <v> 1 - Lab Sal</v>
          </cell>
          <cell r="F91" t="str">
            <v>10XX Regular Pay</v>
          </cell>
          <cell r="H91" t="str">
            <v>0070300</v>
          </cell>
          <cell r="I91" t="str">
            <v>Tokish</v>
          </cell>
          <cell r="J91" t="str">
            <v>Borg</v>
          </cell>
        </row>
        <row r="92">
          <cell r="E92" t="str">
            <v> 2 - Lab Hr Phy ST</v>
          </cell>
          <cell r="F92" t="str">
            <v>10XX Regular Pay</v>
          </cell>
          <cell r="H92" t="str">
            <v>0070400</v>
          </cell>
          <cell r="I92" t="str">
            <v>Tokish</v>
          </cell>
          <cell r="J92" t="str">
            <v>Borg</v>
          </cell>
        </row>
        <row r="93">
          <cell r="E93" t="str">
            <v> 3 - Lab Hr Phy OT</v>
          </cell>
          <cell r="F93" t="str">
            <v>10XX Overtime</v>
          </cell>
          <cell r="H93" t="str">
            <v>0092000</v>
          </cell>
          <cell r="I93" t="str">
            <v>Tokish</v>
          </cell>
          <cell r="J93" t="str">
            <v>Borg</v>
          </cell>
        </row>
        <row r="94">
          <cell r="E94" t="str">
            <v> 4 - Lab Hr Clr ST</v>
          </cell>
          <cell r="F94" t="str">
            <v>10XX Regular Pay</v>
          </cell>
          <cell r="H94" t="str">
            <v>0098300</v>
          </cell>
          <cell r="I94" t="str">
            <v>Tokish</v>
          </cell>
          <cell r="J94" t="str">
            <v>Borg</v>
          </cell>
        </row>
        <row r="95">
          <cell r="E95" t="str">
            <v> 5 - Lab Hr Clr OT</v>
          </cell>
          <cell r="F95" t="str">
            <v>10XX Overtime</v>
          </cell>
          <cell r="H95" t="str">
            <v>0099300</v>
          </cell>
          <cell r="I95" t="str">
            <v>Tokish</v>
          </cell>
          <cell r="J95" t="str">
            <v>Borg</v>
          </cell>
        </row>
        <row r="96">
          <cell r="E96" t="str">
            <v> 6 - Materials &amp; Supplies - Internal</v>
          </cell>
          <cell r="F96" t="str">
            <v>20XX Materials</v>
          </cell>
          <cell r="H96" t="str">
            <v>0099900</v>
          </cell>
          <cell r="I96" t="str">
            <v>Tokish</v>
          </cell>
          <cell r="J96" t="str">
            <v>Borg</v>
          </cell>
        </row>
        <row r="97">
          <cell r="E97" t="str">
            <v> 7BEN - Benefits</v>
          </cell>
          <cell r="F97" t="str">
            <v>31XX Employee Expenses</v>
          </cell>
          <cell r="H97" t="str">
            <v>0086100</v>
          </cell>
          <cell r="I97" t="str">
            <v>Tokish</v>
          </cell>
          <cell r="J97" t="str">
            <v>Kelly</v>
          </cell>
        </row>
        <row r="98">
          <cell r="E98" t="str">
            <v> 7CSE - Computer &amp; Software Equipment</v>
          </cell>
          <cell r="F98" t="str">
            <v>20XX Materials</v>
          </cell>
          <cell r="H98" t="str">
            <v>0086200</v>
          </cell>
          <cell r="I98" t="str">
            <v>Tokish</v>
          </cell>
          <cell r="J98" t="str">
            <v>Kelly</v>
          </cell>
        </row>
        <row r="99">
          <cell r="E99" t="str">
            <v xml:space="preserve"> 7EMP - Employee Expense </v>
          </cell>
          <cell r="F99" t="str">
            <v>31XX Employee Expenses</v>
          </cell>
          <cell r="H99" t="str">
            <v>0086400</v>
          </cell>
          <cell r="I99" t="str">
            <v>Tokish</v>
          </cell>
          <cell r="J99" t="str">
            <v>Kelly</v>
          </cell>
        </row>
        <row r="100">
          <cell r="E100" t="str">
            <v> 7INS - Corporate Insurance</v>
          </cell>
          <cell r="F100" t="str">
            <v>3XXX Contributions, dues &amp; Fees</v>
          </cell>
          <cell r="H100" t="str">
            <v>0086450</v>
          </cell>
          <cell r="I100" t="str">
            <v>Tokish</v>
          </cell>
          <cell r="J100" t="str">
            <v>Kelly</v>
          </cell>
        </row>
        <row r="101">
          <cell r="E101" t="str">
            <v> 7L&amp;P - Fees, Licenses &amp; Permits</v>
          </cell>
          <cell r="F101" t="str">
            <v>3XXX Contributions, dues &amp; Fees</v>
          </cell>
          <cell r="H101" t="str">
            <v>0087400</v>
          </cell>
          <cell r="I101" t="str">
            <v>Tokish</v>
          </cell>
          <cell r="J101" t="str">
            <v>Kelly</v>
          </cell>
        </row>
        <row r="102">
          <cell r="E102" t="str">
            <v> 7M&amp;S - Materials &amp; Supplies - Externa</v>
          </cell>
          <cell r="F102" t="str">
            <v>20XX Materials</v>
          </cell>
          <cell r="H102" t="str">
            <v>0088000</v>
          </cell>
          <cell r="I102" t="str">
            <v>Tokish</v>
          </cell>
          <cell r="J102" t="str">
            <v>Kelly</v>
          </cell>
        </row>
        <row r="103">
          <cell r="E103" t="str">
            <v> 7OSS - Outside Services</v>
          </cell>
          <cell r="F103" t="str">
            <v>30XX Outside Services</v>
          </cell>
          <cell r="H103" t="str">
            <v>0005000</v>
          </cell>
          <cell r="I103" t="str">
            <v>Tokish</v>
          </cell>
          <cell r="J103" t="str">
            <v>Kendall</v>
          </cell>
        </row>
        <row r="104">
          <cell r="E104" t="str">
            <v> 7OTH - Other</v>
          </cell>
          <cell r="F104" t="str">
            <v>9XXX Misc/Other Exp Summary</v>
          </cell>
          <cell r="H104" t="str">
            <v>0047300</v>
          </cell>
          <cell r="I104" t="str">
            <v>Tokish</v>
          </cell>
          <cell r="J104" t="str">
            <v>Kendall</v>
          </cell>
        </row>
        <row r="105">
          <cell r="E105" t="str">
            <v> 7PRO - Professional Dues</v>
          </cell>
          <cell r="F105" t="str">
            <v>3XXX Contributions, dues &amp; Fees</v>
          </cell>
          <cell r="H105" t="str">
            <v>0047400</v>
          </cell>
          <cell r="I105" t="str">
            <v>Tokish</v>
          </cell>
          <cell r="J105" t="str">
            <v>Kendall</v>
          </cell>
        </row>
        <row r="106">
          <cell r="E106" t="str">
            <v> 7PST - Postage</v>
          </cell>
          <cell r="F106" t="str">
            <v>3XXX Contributions, dues &amp; Fees</v>
          </cell>
          <cell r="H106" t="str">
            <v>0047800</v>
          </cell>
          <cell r="I106" t="str">
            <v>Tokish</v>
          </cell>
          <cell r="J106" t="str">
            <v>Kendall</v>
          </cell>
        </row>
        <row r="107">
          <cell r="E107" t="str">
            <v> 7R&amp;L - Rents &amp; Leases</v>
          </cell>
          <cell r="F107" t="str">
            <v>9XXX Misc/Other Exp Summary</v>
          </cell>
          <cell r="H107" t="str">
            <v>0049000</v>
          </cell>
          <cell r="I107" t="str">
            <v>Tokish</v>
          </cell>
          <cell r="J107" t="str">
            <v>Kendall</v>
          </cell>
        </row>
        <row r="108">
          <cell r="E108" t="str">
            <v> 7SRV - Service Fees</v>
          </cell>
          <cell r="F108" t="str">
            <v>3XXX Contributions, dues &amp; Fees</v>
          </cell>
          <cell r="H108" t="str">
            <v>0089000</v>
          </cell>
          <cell r="I108" t="str">
            <v>Tokish</v>
          </cell>
          <cell r="J108" t="str">
            <v>Kendall</v>
          </cell>
        </row>
        <row r="109">
          <cell r="E109" t="str">
            <v> 7TCM - Telecommunications</v>
          </cell>
          <cell r="F109" t="str">
            <v>3XXX Contributions, dues &amp; Fees</v>
          </cell>
          <cell r="H109" t="str">
            <v>DEPT_FACL</v>
          </cell>
          <cell r="I109" t="str">
            <v>Tokish</v>
          </cell>
          <cell r="J109" t="str">
            <v>KendallCO</v>
          </cell>
        </row>
        <row r="110">
          <cell r="E110" t="str">
            <v> 7TRN - Transportation Expense</v>
          </cell>
          <cell r="F110" t="str">
            <v>9XXX Misc/Other Exp Summary</v>
          </cell>
          <cell r="H110" t="str">
            <v>DEPT_STOR</v>
          </cell>
          <cell r="I110" t="str">
            <v>Tokish</v>
          </cell>
          <cell r="J110" t="str">
            <v>KendallCO</v>
          </cell>
        </row>
        <row r="111">
          <cell r="E111" t="str">
            <v> 7UNC - Uncollectible</v>
          </cell>
          <cell r="F111" t="str">
            <v>9XXX Misc/Other Exp Summary</v>
          </cell>
          <cell r="H111" t="str">
            <v>0013500</v>
          </cell>
          <cell r="I111" t="str">
            <v>Tokish</v>
          </cell>
          <cell r="J111" t="str">
            <v>Noel</v>
          </cell>
        </row>
        <row r="112">
          <cell r="E112" t="str">
            <v> 7UTL - Utility Expense</v>
          </cell>
          <cell r="F112" t="str">
            <v>9XXX Misc/Other Exp Summary</v>
          </cell>
          <cell r="H112" t="str">
            <v>Procurement Operations</v>
          </cell>
          <cell r="I112" t="str">
            <v>Tokish</v>
          </cell>
          <cell r="J112" t="str">
            <v>KellyCO</v>
          </cell>
        </row>
        <row r="113">
          <cell r="E113" t="str">
            <v> VHC - Vehicle</v>
          </cell>
          <cell r="F113" t="str">
            <v>5XXX Maintenance</v>
          </cell>
          <cell r="H113" t="str">
            <v>Warehouse Services</v>
          </cell>
          <cell r="I113" t="str">
            <v>Tokish</v>
          </cell>
          <cell r="J113" t="str">
            <v>KellyCO</v>
          </cell>
        </row>
        <row r="114">
          <cell r="H114" t="str">
            <v>Fleet Services</v>
          </cell>
          <cell r="I114" t="str">
            <v>Tokish</v>
          </cell>
          <cell r="J114" t="str">
            <v>KellyCO</v>
          </cell>
        </row>
        <row r="115">
          <cell r="H115" t="str">
            <v>Facilities Management</v>
          </cell>
          <cell r="I115" t="str">
            <v>Tokish</v>
          </cell>
          <cell r="J115" t="str">
            <v>KendallCO</v>
          </cell>
        </row>
        <row r="116">
          <cell r="H116" t="str">
            <v>NIPSCO</v>
          </cell>
          <cell r="I116" t="str">
            <v>Tokish</v>
          </cell>
          <cell r="J116" t="str">
            <v>KendallCO</v>
          </cell>
        </row>
        <row r="117">
          <cell r="H117" t="str">
            <v>DEPT_PRES</v>
          </cell>
          <cell r="I117" t="str">
            <v>Levander</v>
          </cell>
          <cell r="J117" t="str">
            <v>LevanderCO</v>
          </cell>
        </row>
        <row r="118">
          <cell r="H118" t="str">
            <v>DEPT_CUST</v>
          </cell>
          <cell r="I118" t="str">
            <v>Levander</v>
          </cell>
          <cell r="J118" t="str">
            <v>LevanderCO</v>
          </cell>
        </row>
        <row r="119">
          <cell r="H119" t="str">
            <v>0013200</v>
          </cell>
          <cell r="I119" t="str">
            <v>Levander</v>
          </cell>
          <cell r="J119" t="str">
            <v>Konold</v>
          </cell>
        </row>
        <row r="120">
          <cell r="H120" t="str">
            <v>0080100</v>
          </cell>
          <cell r="I120" t="str">
            <v>Levander</v>
          </cell>
          <cell r="J120" t="str">
            <v>Konold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63"/>
  <sheetViews>
    <sheetView showGridLines="0" tabSelected="1" view="pageLayout" zoomScaleNormal="100" zoomScaleSheetLayoutView="120" workbookViewId="0">
      <selection activeCell="O1" sqref="O1:O4"/>
    </sheetView>
  </sheetViews>
  <sheetFormatPr defaultColWidth="8.85546875" defaultRowHeight="12.75" outlineLevelRow="1" x14ac:dyDescent="0.2"/>
  <cols>
    <col min="1" max="1" width="31.140625" style="47" bestFit="1" customWidth="1"/>
    <col min="2" max="4" width="11.28515625" style="47" bestFit="1" customWidth="1"/>
    <col min="5" max="5" width="5.7109375" style="47" customWidth="1"/>
    <col min="6" max="8" width="10" style="47" bestFit="1" customWidth="1"/>
    <col min="9" max="14" width="8.85546875" style="47"/>
    <col min="15" max="15" width="32" style="31" customWidth="1"/>
    <col min="16" max="18" width="11.42578125" style="46" customWidth="1"/>
    <col min="19" max="19" width="6.42578125" style="47" customWidth="1"/>
    <col min="20" max="20" width="11.140625" style="47" bestFit="1" customWidth="1"/>
    <col min="21" max="16384" width="8.85546875" style="47"/>
  </cols>
  <sheetData>
    <row r="1" spans="1:19" x14ac:dyDescent="0.2">
      <c r="A1" s="31"/>
      <c r="B1" s="46"/>
      <c r="C1" s="46"/>
      <c r="D1" s="46"/>
      <c r="F1" s="46"/>
      <c r="G1" s="46"/>
      <c r="H1" s="46"/>
    </row>
    <row r="2" spans="1:19" x14ac:dyDescent="0.2">
      <c r="A2" s="31" t="s">
        <v>57</v>
      </c>
      <c r="B2" s="46"/>
      <c r="C2" s="46"/>
      <c r="D2" s="46"/>
      <c r="F2" s="46"/>
      <c r="G2" s="46"/>
      <c r="H2" s="46"/>
    </row>
    <row r="3" spans="1:19" x14ac:dyDescent="0.2">
      <c r="A3" s="79" t="s">
        <v>53</v>
      </c>
      <c r="B3" s="46"/>
      <c r="C3" s="46"/>
      <c r="D3" s="46"/>
      <c r="F3" s="46"/>
      <c r="G3" s="46"/>
      <c r="H3" s="46"/>
      <c r="O3" s="79"/>
    </row>
    <row r="4" spans="1:19" x14ac:dyDescent="0.2">
      <c r="A4" s="70" t="s">
        <v>54</v>
      </c>
      <c r="B4" s="68"/>
      <c r="C4" s="68"/>
      <c r="D4" s="68"/>
      <c r="E4" s="69"/>
      <c r="F4" s="68"/>
      <c r="G4" s="68"/>
      <c r="H4" s="68"/>
      <c r="O4" s="70"/>
      <c r="P4" s="68"/>
      <c r="Q4" s="68"/>
      <c r="R4" s="68"/>
      <c r="S4" s="69"/>
    </row>
    <row r="5" spans="1:19" x14ac:dyDescent="0.2">
      <c r="A5" s="33"/>
      <c r="B5" s="48"/>
      <c r="C5" s="48"/>
      <c r="D5" s="48"/>
      <c r="F5" s="48"/>
      <c r="G5" s="48"/>
      <c r="H5" s="48"/>
      <c r="O5" s="33"/>
      <c r="P5" s="48"/>
      <c r="Q5" s="48"/>
      <c r="R5" s="48"/>
    </row>
    <row r="6" spans="1:19" x14ac:dyDescent="0.2">
      <c r="A6" s="33"/>
      <c r="B6" s="119" t="s">
        <v>77</v>
      </c>
      <c r="C6" s="119"/>
      <c r="D6" s="119"/>
      <c r="F6" s="119" t="s">
        <v>78</v>
      </c>
      <c r="G6" s="119"/>
      <c r="H6" s="119"/>
      <c r="O6" s="33"/>
      <c r="P6" s="49"/>
      <c r="Q6" s="49"/>
      <c r="R6" s="49"/>
    </row>
    <row r="7" spans="1:19" s="51" customFormat="1" x14ac:dyDescent="0.25">
      <c r="A7" s="34"/>
      <c r="B7" s="50" t="s">
        <v>1</v>
      </c>
      <c r="C7" s="50" t="s">
        <v>1</v>
      </c>
      <c r="D7" s="50" t="s">
        <v>1</v>
      </c>
      <c r="F7" s="50" t="s">
        <v>1</v>
      </c>
      <c r="G7" s="50" t="s">
        <v>1</v>
      </c>
      <c r="H7" s="50" t="s">
        <v>1</v>
      </c>
      <c r="O7" s="34"/>
      <c r="P7" s="50" t="s">
        <v>1</v>
      </c>
      <c r="Q7" s="50" t="s">
        <v>1</v>
      </c>
      <c r="R7" s="50" t="s">
        <v>1</v>
      </c>
    </row>
    <row r="8" spans="1:19" s="53" customFormat="1" x14ac:dyDescent="0.2">
      <c r="A8" s="76" t="s">
        <v>40</v>
      </c>
      <c r="B8" s="52">
        <v>43465</v>
      </c>
      <c r="C8" s="52">
        <f>EOMONTH(B8,12)</f>
        <v>43830</v>
      </c>
      <c r="D8" s="52">
        <f>EOMONTH(C8,12)</f>
        <v>44196</v>
      </c>
      <c r="F8" s="52">
        <v>43465</v>
      </c>
      <c r="G8" s="52">
        <f>EOMONTH(F8,12)</f>
        <v>43830</v>
      </c>
      <c r="H8" s="52">
        <f>EOMONTH(G8,12)</f>
        <v>44196</v>
      </c>
      <c r="O8" s="35" t="s">
        <v>40</v>
      </c>
      <c r="P8" s="52">
        <v>43465</v>
      </c>
      <c r="Q8" s="52">
        <f>EOMONTH(P8,12)</f>
        <v>43830</v>
      </c>
      <c r="R8" s="52">
        <f>EOMONTH(Q8,12)</f>
        <v>44196</v>
      </c>
    </row>
    <row r="9" spans="1:19" s="55" customFormat="1" ht="13.5" thickBot="1" x14ac:dyDescent="0.3">
      <c r="A9" s="82" t="s">
        <v>72</v>
      </c>
      <c r="B9" s="83">
        <v>2018</v>
      </c>
      <c r="C9" s="83">
        <v>2019</v>
      </c>
      <c r="D9" s="83">
        <v>2020</v>
      </c>
      <c r="F9" s="83">
        <v>2018</v>
      </c>
      <c r="G9" s="83">
        <v>2019</v>
      </c>
      <c r="H9" s="83">
        <v>2020</v>
      </c>
      <c r="O9" s="36" t="s">
        <v>41</v>
      </c>
      <c r="P9" s="54">
        <v>2018</v>
      </c>
      <c r="Q9" s="54">
        <v>2019</v>
      </c>
      <c r="R9" s="54">
        <v>2020</v>
      </c>
    </row>
    <row r="10" spans="1:19" s="56" customFormat="1" x14ac:dyDescent="0.2">
      <c r="A10" s="37" t="s">
        <v>58</v>
      </c>
      <c r="B10" s="56">
        <f>P10</f>
        <v>155569105.13999999</v>
      </c>
      <c r="C10" s="56">
        <f t="shared" ref="C10:C27" si="0">Q10</f>
        <v>142191118.72</v>
      </c>
      <c r="D10" s="56">
        <f t="shared" ref="D10:D27" si="1">R10</f>
        <v>143728204.72999999</v>
      </c>
      <c r="F10" s="56">
        <f>VLOOKUP($A10,'137'!$A$10:$D$30,2,FALSE)</f>
        <v>5924152.5600000005</v>
      </c>
      <c r="G10" s="56">
        <f>VLOOKUP($A10,'137'!$A$10:$D$30,3,FALSE)</f>
        <v>6185502.3600000003</v>
      </c>
      <c r="H10" s="56">
        <f>VLOOKUP($A10,'137'!$A$10:$D$30,4,FALSE)</f>
        <v>6270343.3000000007</v>
      </c>
      <c r="O10" s="37" t="s">
        <v>17</v>
      </c>
      <c r="P10" s="56">
        <f>SUMIF('ESSBASE (NCS)'!$34:$34,P$9,'ESSBASE (NCS)'!7:7)</f>
        <v>155569105.13999999</v>
      </c>
      <c r="Q10" s="56">
        <f>SUMIF('ESSBASE (NCS)'!$34:$34,Q$9,'ESSBASE (NCS)'!7:7)</f>
        <v>142191118.72</v>
      </c>
      <c r="R10" s="56">
        <f>SUMIF('ESSBASE (NCS)'!$34:$34,R$9,'ESSBASE (NCS)'!7:7)</f>
        <v>143728204.72999999</v>
      </c>
    </row>
    <row r="11" spans="1:19" s="56" customFormat="1" x14ac:dyDescent="0.2">
      <c r="A11" s="37" t="s">
        <v>59</v>
      </c>
      <c r="B11" s="56">
        <f t="shared" ref="B11:B27" si="2">P11</f>
        <v>15454464.680000002</v>
      </c>
      <c r="C11" s="56">
        <f t="shared" si="0"/>
        <v>9388169.0600000005</v>
      </c>
      <c r="D11" s="56">
        <f t="shared" si="1"/>
        <v>4341279.7</v>
      </c>
      <c r="F11" s="56">
        <f>VLOOKUP($A11,'137'!$A$10:$D$30,2,FALSE)</f>
        <v>262569.41000000003</v>
      </c>
      <c r="G11" s="56">
        <f>VLOOKUP($A11,'137'!$A$10:$D$30,3,FALSE)</f>
        <v>360601.1999999999</v>
      </c>
      <c r="H11" s="56">
        <f>VLOOKUP($A11,'137'!$A$10:$D$30,4,FALSE)</f>
        <v>138975.32000000004</v>
      </c>
      <c r="O11" s="37" t="s">
        <v>18</v>
      </c>
      <c r="P11" s="56">
        <f>SUMIF('ESSBASE (NCS)'!$34:$34,P$9,'ESSBASE (NCS)'!8:8)</f>
        <v>15454464.680000002</v>
      </c>
      <c r="Q11" s="56">
        <f>SUMIF('ESSBASE (NCS)'!$34:$34,Q$9,'ESSBASE (NCS)'!8:8)</f>
        <v>9388169.0600000005</v>
      </c>
      <c r="R11" s="56">
        <f>SUMIF('ESSBASE (NCS)'!$34:$34,R$9,'ESSBASE (NCS)'!8:8)</f>
        <v>4341279.7</v>
      </c>
    </row>
    <row r="12" spans="1:19" s="56" customFormat="1" x14ac:dyDescent="0.2">
      <c r="A12" s="37" t="s">
        <v>60</v>
      </c>
      <c r="B12" s="56">
        <f t="shared" si="2"/>
        <v>192359940.15000004</v>
      </c>
      <c r="C12" s="56">
        <f t="shared" si="0"/>
        <v>154119148.98999998</v>
      </c>
      <c r="D12" s="56">
        <f t="shared" si="1"/>
        <v>157012014.06999999</v>
      </c>
      <c r="F12" s="56">
        <f>VLOOKUP($A12,'137'!$A$10:$D$30,2,FALSE)</f>
        <v>4766528.97</v>
      </c>
      <c r="G12" s="56">
        <f>VLOOKUP($A12,'137'!$A$10:$D$30,3,FALSE)</f>
        <v>4959116.8100000005</v>
      </c>
      <c r="H12" s="56">
        <f>VLOOKUP($A12,'137'!$A$10:$D$30,4,FALSE)</f>
        <v>4697421.4799999995</v>
      </c>
      <c r="O12" s="37" t="s">
        <v>19</v>
      </c>
      <c r="P12" s="56">
        <f>SUMIF('ESSBASE (NCS)'!$34:$34,P$9,'ESSBASE (NCS)'!9:9)</f>
        <v>192359940.15000004</v>
      </c>
      <c r="Q12" s="56">
        <f>SUMIF('ESSBASE (NCS)'!$34:$34,Q$9,'ESSBASE (NCS)'!9:9)</f>
        <v>154119148.98999998</v>
      </c>
      <c r="R12" s="56">
        <f>SUMIF('ESSBASE (NCS)'!$34:$34,R$9,'ESSBASE (NCS)'!9:9)</f>
        <v>157012014.06999999</v>
      </c>
    </row>
    <row r="13" spans="1:19" s="56" customFormat="1" x14ac:dyDescent="0.2">
      <c r="A13" s="37" t="s">
        <v>61</v>
      </c>
      <c r="B13" s="56">
        <f t="shared" si="2"/>
        <v>8232530.4799999986</v>
      </c>
      <c r="C13" s="56">
        <f t="shared" si="0"/>
        <v>5990184.5699999994</v>
      </c>
      <c r="D13" s="56">
        <f t="shared" si="1"/>
        <v>8635462.1600000001</v>
      </c>
      <c r="F13" s="56">
        <f>VLOOKUP($A13,'137'!$A$10:$D$30,2,FALSE)</f>
        <v>274997.40000000002</v>
      </c>
      <c r="G13" s="56">
        <f>VLOOKUP($A13,'137'!$A$10:$D$30,3,FALSE)</f>
        <v>255254.40000000002</v>
      </c>
      <c r="H13" s="56">
        <f>VLOOKUP($A13,'137'!$A$10:$D$30,4,FALSE)</f>
        <v>302213.74</v>
      </c>
      <c r="O13" s="37" t="s">
        <v>20</v>
      </c>
      <c r="P13" s="56">
        <f>SUMIF('ESSBASE (NCS)'!$34:$34,P$9,'ESSBASE (NCS)'!10:10)</f>
        <v>8232530.4799999986</v>
      </c>
      <c r="Q13" s="56">
        <f>SUMIF('ESSBASE (NCS)'!$34:$34,Q$9,'ESSBASE (NCS)'!10:10)</f>
        <v>5990184.5699999994</v>
      </c>
      <c r="R13" s="56">
        <f>SUMIF('ESSBASE (NCS)'!$34:$34,R$9,'ESSBASE (NCS)'!10:10)</f>
        <v>8635462.1600000001</v>
      </c>
    </row>
    <row r="14" spans="1:19" s="56" customFormat="1" x14ac:dyDescent="0.2">
      <c r="A14" s="37" t="s">
        <v>62</v>
      </c>
      <c r="B14" s="56">
        <f t="shared" si="2"/>
        <v>19697305.630000003</v>
      </c>
      <c r="C14" s="56">
        <f t="shared" si="0"/>
        <v>20910337.780000001</v>
      </c>
      <c r="D14" s="56">
        <f t="shared" si="1"/>
        <v>18472023.800000001</v>
      </c>
      <c r="F14" s="56">
        <f>VLOOKUP($A14,'137'!$A$10:$D$30,2,FALSE)</f>
        <v>752234.67999999982</v>
      </c>
      <c r="G14" s="56">
        <f>VLOOKUP($A14,'137'!$A$10:$D$30,3,FALSE)</f>
        <v>832977.29999999981</v>
      </c>
      <c r="H14" s="56">
        <f>VLOOKUP($A14,'137'!$A$10:$D$30,4,FALSE)</f>
        <v>751025.5199999999</v>
      </c>
      <c r="O14" s="37" t="s">
        <v>21</v>
      </c>
      <c r="P14" s="56">
        <f>SUMIF('ESSBASE (NCS)'!$34:$34,P$9,'ESSBASE (NCS)'!11:11)</f>
        <v>19697305.630000003</v>
      </c>
      <c r="Q14" s="56">
        <f>SUMIF('ESSBASE (NCS)'!$34:$34,Q$9,'ESSBASE (NCS)'!11:11)</f>
        <v>20910337.780000001</v>
      </c>
      <c r="R14" s="56">
        <f>SUMIF('ESSBASE (NCS)'!$34:$34,R$9,'ESSBASE (NCS)'!11:11)</f>
        <v>18472023.800000001</v>
      </c>
    </row>
    <row r="15" spans="1:19" s="56" customFormat="1" x14ac:dyDescent="0.2">
      <c r="A15" s="38" t="s">
        <v>63</v>
      </c>
      <c r="B15" s="57">
        <f t="shared" si="2"/>
        <v>9208286.2699999996</v>
      </c>
      <c r="C15" s="57">
        <f t="shared" si="0"/>
        <v>11073522.610000003</v>
      </c>
      <c r="D15" s="57">
        <f t="shared" si="1"/>
        <v>11057224.890000001</v>
      </c>
      <c r="F15" s="57">
        <f>VLOOKUP($A15,'137'!$A$10:$D$30,2,FALSE)</f>
        <v>464731.62999999989</v>
      </c>
      <c r="G15" s="57">
        <f>VLOOKUP($A15,'137'!$A$10:$D$30,3,FALSE)</f>
        <v>544495.94999999995</v>
      </c>
      <c r="H15" s="57">
        <f>VLOOKUP($A15,'137'!$A$10:$D$30,4,FALSE)</f>
        <v>451650.07999999996</v>
      </c>
      <c r="O15" s="38" t="s">
        <v>22</v>
      </c>
      <c r="P15" s="57">
        <f>SUMIF('ESSBASE (NCS)'!$34:$34,P$9,'ESSBASE (NCS)'!12:12)</f>
        <v>9208286.2699999996</v>
      </c>
      <c r="Q15" s="57">
        <f>SUMIF('ESSBASE (NCS)'!$34:$34,Q$9,'ESSBASE (NCS)'!12:12)</f>
        <v>11073522.610000003</v>
      </c>
      <c r="R15" s="57">
        <f>SUMIF('ESSBASE (NCS)'!$34:$34,R$9,'ESSBASE (NCS)'!12:12)</f>
        <v>11057224.890000001</v>
      </c>
    </row>
    <row r="16" spans="1:19" s="56" customFormat="1" x14ac:dyDescent="0.2">
      <c r="A16" s="38" t="s">
        <v>64</v>
      </c>
      <c r="B16" s="57">
        <f t="shared" si="2"/>
        <v>697322.07</v>
      </c>
      <c r="C16" s="57">
        <f t="shared" si="0"/>
        <v>497730.20000000007</v>
      </c>
      <c r="D16" s="57">
        <f t="shared" si="1"/>
        <v>323555.43000000005</v>
      </c>
      <c r="F16" s="57">
        <f>VLOOKUP($A16,'137'!$A$10:$D$30,2,FALSE)</f>
        <v>39956.659999999996</v>
      </c>
      <c r="G16" s="57">
        <f>VLOOKUP($A16,'137'!$A$10:$D$30,3,FALSE)</f>
        <v>35834.579999999994</v>
      </c>
      <c r="H16" s="57">
        <f>VLOOKUP($A16,'137'!$A$10:$D$30,4,FALSE)</f>
        <v>26108.930000000004</v>
      </c>
      <c r="O16" s="38" t="s">
        <v>23</v>
      </c>
      <c r="P16" s="57">
        <f>SUMIF('ESSBASE (NCS)'!$34:$34,P$9,'ESSBASE (NCS)'!13:13)</f>
        <v>697322.07</v>
      </c>
      <c r="Q16" s="57">
        <f>SUMIF('ESSBASE (NCS)'!$34:$34,Q$9,'ESSBASE (NCS)'!13:13)</f>
        <v>497730.20000000007</v>
      </c>
      <c r="R16" s="57">
        <f>SUMIF('ESSBASE (NCS)'!$34:$34,R$9,'ESSBASE (NCS)'!13:13)</f>
        <v>323555.43000000005</v>
      </c>
    </row>
    <row r="17" spans="1:18" s="63" customFormat="1" x14ac:dyDescent="0.2">
      <c r="A17" s="39" t="s">
        <v>65</v>
      </c>
      <c r="B17" s="58">
        <f t="shared" si="2"/>
        <v>401218954.41999996</v>
      </c>
      <c r="C17" s="58">
        <f t="shared" si="0"/>
        <v>344170211.92999995</v>
      </c>
      <c r="D17" s="58">
        <f t="shared" si="1"/>
        <v>343569764.77999997</v>
      </c>
      <c r="F17" s="58">
        <f>VLOOKUP($A17,'137'!$A$10:$D$30,2,FALSE)</f>
        <v>12485171.309999999</v>
      </c>
      <c r="G17" s="58">
        <f>VLOOKUP($A17,'137'!$A$10:$D$30,3,FALSE)</f>
        <v>13173782.599999998</v>
      </c>
      <c r="H17" s="58">
        <f>VLOOKUP($A17,'137'!$A$10:$D$30,4,FALSE)</f>
        <v>12637738.369999999</v>
      </c>
      <c r="O17" s="39" t="s">
        <v>15</v>
      </c>
      <c r="P17" s="58">
        <f>SUMIF('ESSBASE (NCS)'!$34:$34,P$9,'ESSBASE (NCS)'!14:14)</f>
        <v>401218954.41999996</v>
      </c>
      <c r="Q17" s="58">
        <f>SUMIF('ESSBASE (NCS)'!$34:$34,Q$9,'ESSBASE (NCS)'!14:14)</f>
        <v>344170211.92999995</v>
      </c>
      <c r="R17" s="58">
        <f>SUMIF('ESSBASE (NCS)'!$34:$34,R$9,'ESSBASE (NCS)'!14:14)</f>
        <v>343569764.77999997</v>
      </c>
    </row>
    <row r="18" spans="1:18" s="56" customFormat="1" x14ac:dyDescent="0.2">
      <c r="A18" s="38" t="s">
        <v>66</v>
      </c>
      <c r="B18" s="57">
        <f t="shared" si="2"/>
        <v>14753061.190000003</v>
      </c>
      <c r="C18" s="57">
        <f t="shared" si="0"/>
        <v>17036386.870000001</v>
      </c>
      <c r="D18" s="57">
        <f t="shared" si="1"/>
        <v>7855178.3800000045</v>
      </c>
      <c r="F18" s="57">
        <f>VLOOKUP($A18,'137'!$A$10:$D$30,2,FALSE)</f>
        <v>557217.53000000014</v>
      </c>
      <c r="G18" s="57">
        <f>VLOOKUP($A18,'137'!$A$10:$D$30,3,FALSE)</f>
        <v>679532.93</v>
      </c>
      <c r="H18" s="57">
        <f>VLOOKUP($A18,'137'!$A$10:$D$30,4,FALSE)</f>
        <v>376696.35</v>
      </c>
      <c r="O18" s="38" t="s">
        <v>24</v>
      </c>
      <c r="P18" s="57">
        <f>SUMIF('ESSBASE (NCS)'!$34:$34,P$9,'ESSBASE (NCS)'!15:15)</f>
        <v>14753061.190000003</v>
      </c>
      <c r="Q18" s="57">
        <f>SUMIF('ESSBASE (NCS)'!$34:$34,Q$9,'ESSBASE (NCS)'!15:15)</f>
        <v>17036386.870000001</v>
      </c>
      <c r="R18" s="57">
        <f>SUMIF('ESSBASE (NCS)'!$34:$34,R$9,'ESSBASE (NCS)'!15:15)</f>
        <v>7855178.3800000045</v>
      </c>
    </row>
    <row r="19" spans="1:18" s="56" customFormat="1" x14ac:dyDescent="0.2">
      <c r="A19" s="38" t="s">
        <v>67</v>
      </c>
      <c r="B19" s="57">
        <f t="shared" si="2"/>
        <v>11863074.619999999</v>
      </c>
      <c r="C19" s="57">
        <f t="shared" si="0"/>
        <v>12050894.52</v>
      </c>
      <c r="D19" s="57">
        <f t="shared" si="1"/>
        <v>9806442.0800000019</v>
      </c>
      <c r="F19" s="57">
        <f>VLOOKUP($A19,'137'!$A$10:$D$30,2,FALSE)</f>
        <v>375600.11999999994</v>
      </c>
      <c r="G19" s="57">
        <f>VLOOKUP($A19,'137'!$A$10:$D$30,3,FALSE)</f>
        <v>413654.29000000004</v>
      </c>
      <c r="H19" s="57">
        <f>VLOOKUP($A19,'137'!$A$10:$D$30,4,FALSE)</f>
        <v>351403.47</v>
      </c>
      <c r="O19" s="38" t="s">
        <v>25</v>
      </c>
      <c r="P19" s="57">
        <f>SUMIF('ESSBASE (NCS)'!$34:$34,P$9,'ESSBASE (NCS)'!16:16)</f>
        <v>11863074.619999999</v>
      </c>
      <c r="Q19" s="57">
        <f>SUMIF('ESSBASE (NCS)'!$34:$34,Q$9,'ESSBASE (NCS)'!16:16)</f>
        <v>12050894.52</v>
      </c>
      <c r="R19" s="57">
        <f>SUMIF('ESSBASE (NCS)'!$34:$34,R$9,'ESSBASE (NCS)'!16:16)</f>
        <v>9806442.0800000019</v>
      </c>
    </row>
    <row r="20" spans="1:18" s="64" customFormat="1" x14ac:dyDescent="0.2">
      <c r="A20" s="40" t="s">
        <v>68</v>
      </c>
      <c r="B20" s="59">
        <f t="shared" si="2"/>
        <v>35910579.920000002</v>
      </c>
      <c r="C20" s="59">
        <f t="shared" si="0"/>
        <v>35102306.420000002</v>
      </c>
      <c r="D20" s="59">
        <f t="shared" si="1"/>
        <v>49162560.000000007</v>
      </c>
      <c r="F20" s="59">
        <f>VLOOKUP($A20,'137'!$A$10:$D$30,2,FALSE)</f>
        <v>1413952.2100000002</v>
      </c>
      <c r="G20" s="59">
        <f>VLOOKUP($A20,'137'!$A$10:$D$30,3,FALSE)</f>
        <v>1487663.1600000001</v>
      </c>
      <c r="H20" s="59">
        <f>VLOOKUP($A20,'137'!$A$10:$D$30,4,FALSE)</f>
        <v>2103109.75</v>
      </c>
      <c r="O20" s="40" t="s">
        <v>26</v>
      </c>
      <c r="P20" s="59">
        <f>SUMIF('ESSBASE (NCS)'!$34:$34,P$9,'ESSBASE (NCS)'!17:17)</f>
        <v>35910579.920000002</v>
      </c>
      <c r="Q20" s="59">
        <f>SUMIF('ESSBASE (NCS)'!$34:$34,Q$9,'ESSBASE (NCS)'!17:17)</f>
        <v>35102306.420000002</v>
      </c>
      <c r="R20" s="59">
        <f>SUMIF('ESSBASE (NCS)'!$34:$34,R$9,'ESSBASE (NCS)'!17:17)</f>
        <v>49162560.000000007</v>
      </c>
    </row>
    <row r="21" spans="1:18" s="64" customFormat="1" x14ac:dyDescent="0.2">
      <c r="A21" s="40" t="s">
        <v>69</v>
      </c>
      <c r="B21" s="59">
        <f t="shared" si="2"/>
        <v>1607641.1700000002</v>
      </c>
      <c r="C21" s="59">
        <f t="shared" si="0"/>
        <v>1224080.25</v>
      </c>
      <c r="D21" s="59">
        <f t="shared" si="1"/>
        <v>1694035.42</v>
      </c>
      <c r="F21" s="59">
        <f>VLOOKUP($A21,'137'!$A$10:$D$30,2,FALSE)</f>
        <v>52028.800000000017</v>
      </c>
      <c r="G21" s="59">
        <f>VLOOKUP($A21,'137'!$A$10:$D$30,3,FALSE)</f>
        <v>39753.360000000001</v>
      </c>
      <c r="H21" s="59">
        <f>VLOOKUP($A21,'137'!$A$10:$D$30,4,FALSE)</f>
        <v>46914.429999999993</v>
      </c>
      <c r="O21" s="40" t="s">
        <v>27</v>
      </c>
      <c r="P21" s="59">
        <f>SUMIF('ESSBASE (NCS)'!$34:$34,P$9,'ESSBASE (NCS)'!18:18)</f>
        <v>1607641.1700000002</v>
      </c>
      <c r="Q21" s="59">
        <f>SUMIF('ESSBASE (NCS)'!$34:$34,Q$9,'ESSBASE (NCS)'!18:18)</f>
        <v>1224080.25</v>
      </c>
      <c r="R21" s="59">
        <f>SUMIF('ESSBASE (NCS)'!$34:$34,R$9,'ESSBASE (NCS)'!18:18)</f>
        <v>1694035.42</v>
      </c>
    </row>
    <row r="22" spans="1:18" s="65" customFormat="1" x14ac:dyDescent="0.2">
      <c r="A22" s="41" t="s">
        <v>70</v>
      </c>
      <c r="B22" s="60">
        <f t="shared" si="2"/>
        <v>64134356.899999991</v>
      </c>
      <c r="C22" s="60">
        <f t="shared" si="0"/>
        <v>65413668.060000002</v>
      </c>
      <c r="D22" s="60">
        <f t="shared" si="1"/>
        <v>68518215.88000001</v>
      </c>
      <c r="F22" s="60">
        <f>VLOOKUP($A22,'137'!$A$10:$D$30,2,FALSE)</f>
        <v>2398798.66</v>
      </c>
      <c r="G22" s="60">
        <f>VLOOKUP($A22,'137'!$A$10:$D$30,3,FALSE)</f>
        <v>2620603.7399999998</v>
      </c>
      <c r="H22" s="60">
        <f>VLOOKUP($A22,'137'!$A$10:$D$30,4,FALSE)</f>
        <v>2878124</v>
      </c>
      <c r="O22" s="41" t="s">
        <v>16</v>
      </c>
      <c r="P22" s="60">
        <f>SUMIF('ESSBASE (NCS)'!$34:$34,P$9,'ESSBASE (NCS)'!20:20)</f>
        <v>64134356.899999991</v>
      </c>
      <c r="Q22" s="60">
        <f>SUMIF('ESSBASE (NCS)'!$34:$34,Q$9,'ESSBASE (NCS)'!20:20)</f>
        <v>65413668.060000002</v>
      </c>
      <c r="R22" s="60">
        <f>SUMIF('ESSBASE (NCS)'!$34:$34,R$9,'ESSBASE (NCS)'!20:20)</f>
        <v>68518215.88000001</v>
      </c>
    </row>
    <row r="23" spans="1:18" s="65" customFormat="1" ht="13.5" thickBot="1" x14ac:dyDescent="0.25">
      <c r="A23" s="42" t="s">
        <v>14</v>
      </c>
      <c r="B23" s="61">
        <f t="shared" si="2"/>
        <v>465353311.32000005</v>
      </c>
      <c r="C23" s="61">
        <f t="shared" si="0"/>
        <v>409583879.99000001</v>
      </c>
      <c r="D23" s="61">
        <f t="shared" si="1"/>
        <v>412087980.65999997</v>
      </c>
      <c r="F23" s="61">
        <f>VLOOKUP($A23,'137'!$A$10:$D$30,2,FALSE)</f>
        <v>14883969.969999999</v>
      </c>
      <c r="G23" s="61">
        <f>VLOOKUP($A23,'137'!$A$10:$D$30,3,FALSE)</f>
        <v>15794386.339999996</v>
      </c>
      <c r="H23" s="61">
        <f>VLOOKUP($A23,'137'!$A$10:$D$30,4,FALSE)</f>
        <v>15515862.369999997</v>
      </c>
      <c r="O23" s="42" t="s">
        <v>14</v>
      </c>
      <c r="P23" s="61">
        <f>SUMIF('ESSBASE (NCS)'!$34:$34,P$9,'ESSBASE (NCS)'!21:21)</f>
        <v>465353311.32000005</v>
      </c>
      <c r="Q23" s="61">
        <f>SUMIF('ESSBASE (NCS)'!$34:$34,Q$9,'ESSBASE (NCS)'!21:21)</f>
        <v>409583879.99000001</v>
      </c>
      <c r="R23" s="61">
        <f>SUMIF('ESSBASE (NCS)'!$34:$34,R$9,'ESSBASE (NCS)'!21:21)</f>
        <v>412087980.65999997</v>
      </c>
    </row>
    <row r="24" spans="1:18" s="64" customFormat="1" x14ac:dyDescent="0.2">
      <c r="A24" s="40" t="s">
        <v>42</v>
      </c>
      <c r="B24" s="59">
        <f t="shared" si="2"/>
        <v>34392993.550000004</v>
      </c>
      <c r="C24" s="59">
        <f t="shared" si="0"/>
        <v>35449912.5</v>
      </c>
      <c r="D24" s="59">
        <f t="shared" si="1"/>
        <v>40061741.280000001</v>
      </c>
      <c r="F24" s="59">
        <f>VLOOKUP($A24,'137'!$A$10:$D$30,2,FALSE)</f>
        <v>1120513.6599999999</v>
      </c>
      <c r="G24" s="59">
        <f>VLOOKUP($A24,'137'!$A$10:$D$30,3,FALSE)</f>
        <v>1182863.1399999999</v>
      </c>
      <c r="H24" s="59">
        <f>VLOOKUP($A24,'137'!$A$10:$D$30,4,FALSE)</f>
        <v>1301269.9399999997</v>
      </c>
      <c r="O24" s="40" t="s">
        <v>42</v>
      </c>
      <c r="P24" s="59">
        <f>SUMIF('ESSBASE (NCS)'!$34:$34,P$9,'ESSBASE (NCS)'!23:23)</f>
        <v>34392993.550000004</v>
      </c>
      <c r="Q24" s="59">
        <f>SUMIF('ESSBASE (NCS)'!$34:$34,Q$9,'ESSBASE (NCS)'!23:23)</f>
        <v>35449912.5</v>
      </c>
      <c r="R24" s="59">
        <f>SUMIF('ESSBASE (NCS)'!$34:$34,R$9,'ESSBASE (NCS)'!23:23)</f>
        <v>40061741.280000001</v>
      </c>
    </row>
    <row r="25" spans="1:18" s="64" customFormat="1" hidden="1" outlineLevel="1" x14ac:dyDescent="0.2">
      <c r="A25" s="40"/>
      <c r="B25" s="59"/>
      <c r="C25" s="59"/>
      <c r="D25" s="59"/>
      <c r="F25" s="59"/>
      <c r="G25" s="59"/>
      <c r="H25" s="59"/>
      <c r="O25" s="40" t="s">
        <v>48</v>
      </c>
      <c r="P25" s="59">
        <f>SUMIF('ESSBASE (NCS)'!$34:$34,P$9,'ESSBASE (NCS)'!24:24)</f>
        <v>432990.12999999995</v>
      </c>
      <c r="Q25" s="59">
        <f>SUMIF('ESSBASE (NCS)'!$34:$34,Q$9,'ESSBASE (NCS)'!24:24)</f>
        <v>64608.31</v>
      </c>
      <c r="R25" s="59">
        <f>SUMIF('ESSBASE (NCS)'!$34:$34,R$9,'ESSBASE (NCS)'!24:24)</f>
        <v>-697299.58</v>
      </c>
    </row>
    <row r="26" spans="1:18" s="64" customFormat="1" collapsed="1" x14ac:dyDescent="0.2">
      <c r="A26" s="40" t="s">
        <v>43</v>
      </c>
      <c r="B26" s="59">
        <f t="shared" si="2"/>
        <v>4678248.4000000004</v>
      </c>
      <c r="C26" s="59">
        <f t="shared" si="0"/>
        <v>4377690.6100000013</v>
      </c>
      <c r="D26" s="59">
        <f t="shared" si="1"/>
        <v>3064886.43</v>
      </c>
      <c r="F26" s="59">
        <f>VLOOKUP($A26,'137'!$A$10:$D$30,2,FALSE)</f>
        <v>140947.65000000002</v>
      </c>
      <c r="G26" s="59">
        <f>VLOOKUP($A26,'137'!$A$10:$D$30,3,FALSE)</f>
        <v>171091.12</v>
      </c>
      <c r="H26" s="59">
        <f>VLOOKUP($A26,'137'!$A$10:$D$30,4,FALSE)</f>
        <v>118349.40000000001</v>
      </c>
      <c r="O26" s="40" t="s">
        <v>43</v>
      </c>
      <c r="P26" s="59">
        <f>SUMIF('ESSBASE (NCS)'!$34:$34,P$9,'ESSBASE (NCS)'!25:25)</f>
        <v>4678248.4000000004</v>
      </c>
      <c r="Q26" s="59">
        <f>SUMIF('ESSBASE (NCS)'!$34:$34,Q$9,'ESSBASE (NCS)'!25:25)</f>
        <v>4377690.6100000013</v>
      </c>
      <c r="R26" s="59">
        <f>SUMIF('ESSBASE (NCS)'!$34:$34,R$9,'ESSBASE (NCS)'!25:25)</f>
        <v>3064886.43</v>
      </c>
    </row>
    <row r="27" spans="1:18" s="64" customFormat="1" x14ac:dyDescent="0.2">
      <c r="A27" s="40" t="s">
        <v>44</v>
      </c>
      <c r="B27" s="59">
        <f t="shared" si="2"/>
        <v>11824065.769999998</v>
      </c>
      <c r="C27" s="59">
        <f t="shared" si="0"/>
        <v>12203201.800000001</v>
      </c>
      <c r="D27" s="59">
        <f t="shared" si="1"/>
        <v>11563498.689999999</v>
      </c>
      <c r="F27" s="59">
        <f>VLOOKUP($A27,'137'!$A$10:$D$30,2,FALSE)</f>
        <v>474940.44999999995</v>
      </c>
      <c r="G27" s="59">
        <f>VLOOKUP($A27,'137'!$A$10:$D$30,3,FALSE)</f>
        <v>529525.97000000009</v>
      </c>
      <c r="H27" s="59">
        <f>VLOOKUP($A27,'137'!$A$10:$D$30,4,FALSE)</f>
        <v>513870.66999999993</v>
      </c>
      <c r="O27" s="40" t="s">
        <v>44</v>
      </c>
      <c r="P27" s="59">
        <f>SUMIF('ESSBASE (NCS)'!$34:$34,P$9,'ESSBASE (NCS)'!26:26)</f>
        <v>11824065.769999998</v>
      </c>
      <c r="Q27" s="59">
        <f>SUMIF('ESSBASE (NCS)'!$34:$34,Q$9,'ESSBASE (NCS)'!26:26)</f>
        <v>12203201.800000001</v>
      </c>
      <c r="R27" s="59">
        <f>SUMIF('ESSBASE (NCS)'!$34:$34,R$9,'ESSBASE (NCS)'!26:26)</f>
        <v>11563498.689999999</v>
      </c>
    </row>
    <row r="28" spans="1:18" s="64" customFormat="1" hidden="1" outlineLevel="1" x14ac:dyDescent="0.2">
      <c r="A28" s="40"/>
      <c r="B28" s="59"/>
      <c r="C28" s="59"/>
      <c r="D28" s="59"/>
      <c r="F28" s="59"/>
      <c r="G28" s="59"/>
      <c r="H28" s="59"/>
      <c r="O28" s="40" t="s">
        <v>47</v>
      </c>
      <c r="P28" s="59">
        <f>-SUMIF('ESSBASE (NCS)'!$34:$34,P$9,'ESSBASE (NCS)'!27:27)</f>
        <v>3632407.7800000003</v>
      </c>
      <c r="Q28" s="59">
        <f>-SUMIF('ESSBASE (NCS)'!$34:$34,Q$9,'ESSBASE (NCS)'!27:27)</f>
        <v>6954555.9099999992</v>
      </c>
      <c r="R28" s="59">
        <f>-SUMIF('ESSBASE (NCS)'!$34:$34,R$9,'ESSBASE (NCS)'!27:27)</f>
        <v>2535048.540000001</v>
      </c>
    </row>
    <row r="29" spans="1:18" s="64" customFormat="1" collapsed="1" x14ac:dyDescent="0.2">
      <c r="A29" s="40" t="s">
        <v>49</v>
      </c>
      <c r="B29" s="59">
        <f>P29+P28+P25</f>
        <v>-516248619.04000008</v>
      </c>
      <c r="C29" s="59">
        <f t="shared" ref="C29:D29" si="3">Q29+Q28+Q25</f>
        <v>-461614684.89999998</v>
      </c>
      <c r="D29" s="59">
        <f t="shared" si="3"/>
        <v>-466778107.05999994</v>
      </c>
      <c r="F29" s="59">
        <f>VLOOKUP($A29,'137'!$A$10:$D$30,2,FALSE)</f>
        <v>122684.64999999966</v>
      </c>
      <c r="G29" s="59">
        <f>VLOOKUP($A29,'137'!$A$10:$D$30,3,FALSE)</f>
        <v>295097.87000000122</v>
      </c>
      <c r="H29" s="59">
        <f>VLOOKUP($A29,'137'!$A$10:$D$30,4,FALSE)</f>
        <v>87761.15000000257</v>
      </c>
      <c r="O29" s="40" t="s">
        <v>49</v>
      </c>
      <c r="P29" s="59">
        <f>SUMIF('ESSBASE (NCS)'!$34:$34,P$9,'ESSBASE (NCS)'!31:31)</f>
        <v>-520314016.95000005</v>
      </c>
      <c r="Q29" s="59">
        <f>SUMIF('ESSBASE (NCS)'!$34:$34,Q$9,'ESSBASE (NCS)'!31:31)</f>
        <v>-468633849.12</v>
      </c>
      <c r="R29" s="59">
        <f>SUMIF('ESSBASE (NCS)'!$34:$34,R$9,'ESSBASE (NCS)'!31:31)</f>
        <v>-468615856.01999998</v>
      </c>
    </row>
    <row r="30" spans="1:18" s="65" customFormat="1" ht="13.5" thickBot="1" x14ac:dyDescent="0.25">
      <c r="A30" s="42" t="s">
        <v>45</v>
      </c>
      <c r="B30" s="61">
        <f>SUM(B23:B29)</f>
        <v>0</v>
      </c>
      <c r="C30" s="61">
        <f t="shared" ref="C30:D30" si="4">SUM(C23:C29)</f>
        <v>0</v>
      </c>
      <c r="D30" s="61">
        <f t="shared" si="4"/>
        <v>0</v>
      </c>
      <c r="F30" s="61">
        <f>SUM(F23:F29)</f>
        <v>16743056.379999999</v>
      </c>
      <c r="G30" s="61">
        <f t="shared" ref="G30:H30" si="5">SUM(G23:G29)</f>
        <v>17972964.439999998</v>
      </c>
      <c r="H30" s="61">
        <f t="shared" si="5"/>
        <v>17537113.529999997</v>
      </c>
      <c r="K30" s="65" t="s">
        <v>81</v>
      </c>
      <c r="O30" s="42" t="s">
        <v>45</v>
      </c>
      <c r="P30" s="61">
        <f>SUM(P23:P29)</f>
        <v>0</v>
      </c>
      <c r="Q30" s="61">
        <f t="shared" ref="Q30:R30" si="6">SUM(Q23:Q29)</f>
        <v>0</v>
      </c>
      <c r="R30" s="61">
        <f t="shared" si="6"/>
        <v>0</v>
      </c>
    </row>
    <row r="31" spans="1:18" s="64" customFormat="1" ht="13.5" x14ac:dyDescent="0.25">
      <c r="A31" s="43" t="s">
        <v>80</v>
      </c>
      <c r="B31" s="59">
        <f>P31</f>
        <v>0</v>
      </c>
      <c r="C31" s="59">
        <f t="shared" ref="C31:D31" si="7">Q31</f>
        <v>0</v>
      </c>
      <c r="D31" s="59">
        <f t="shared" si="7"/>
        <v>0</v>
      </c>
      <c r="F31" s="59">
        <f>'137'!L31</f>
        <v>2279.2299999999996</v>
      </c>
      <c r="G31" s="59">
        <f>'137'!M31</f>
        <v>-12650.67</v>
      </c>
      <c r="H31" s="59">
        <f>'137'!N31</f>
        <v>-18101.32</v>
      </c>
      <c r="O31" s="43" t="s">
        <v>80</v>
      </c>
      <c r="P31" s="59"/>
      <c r="Q31" s="59"/>
      <c r="R31" s="59"/>
    </row>
    <row r="32" spans="1:18" s="64" customFormat="1" ht="13.5" thickBot="1" x14ac:dyDescent="0.25">
      <c r="A32" s="42" t="s">
        <v>45</v>
      </c>
      <c r="B32" s="61">
        <f>P32</f>
        <v>0</v>
      </c>
      <c r="C32" s="61">
        <f t="shared" ref="C32" si="8">Q32</f>
        <v>0</v>
      </c>
      <c r="D32" s="61">
        <f t="shared" ref="D32" si="9">R32</f>
        <v>0</v>
      </c>
      <c r="F32" s="61">
        <f>'137'!L32</f>
        <v>16745335.609999999</v>
      </c>
      <c r="G32" s="61">
        <f>'137'!M32</f>
        <v>17960313.769999996</v>
      </c>
      <c r="H32" s="61">
        <f>'137'!N32</f>
        <v>17519012.210000001</v>
      </c>
      <c r="O32" s="42" t="s">
        <v>45</v>
      </c>
      <c r="P32" s="61"/>
      <c r="Q32" s="61"/>
      <c r="R32" s="61"/>
    </row>
    <row r="33" spans="1:24" s="64" customFormat="1" x14ac:dyDescent="0.2">
      <c r="A33" s="40"/>
      <c r="B33" s="59"/>
      <c r="C33" s="59"/>
      <c r="D33" s="59"/>
      <c r="F33" s="59"/>
      <c r="G33" s="59"/>
      <c r="H33" s="59"/>
      <c r="O33" s="40"/>
      <c r="P33" s="59"/>
      <c r="Q33" s="59"/>
      <c r="R33" s="59"/>
    </row>
    <row r="34" spans="1:24" s="56" customFormat="1" x14ac:dyDescent="0.2">
      <c r="O34" s="44"/>
      <c r="P34" s="57"/>
      <c r="Q34" s="57"/>
      <c r="R34" s="57"/>
    </row>
    <row r="35" spans="1:24" s="66" customFormat="1" x14ac:dyDescent="0.2">
      <c r="O35" s="44"/>
      <c r="P35" s="57"/>
      <c r="Q35" s="57"/>
      <c r="R35" s="57"/>
      <c r="T35" s="67"/>
      <c r="U35" s="67"/>
      <c r="V35" s="67"/>
      <c r="W35" s="67"/>
      <c r="X35" s="67"/>
    </row>
    <row r="36" spans="1:24" s="66" customFormat="1" x14ac:dyDescent="0.2">
      <c r="B36" s="81"/>
      <c r="C36" s="81"/>
      <c r="D36" s="81"/>
      <c r="F36" s="81"/>
      <c r="G36" s="81"/>
      <c r="H36" s="81"/>
      <c r="O36" s="45"/>
      <c r="P36" s="57"/>
      <c r="Q36" s="57"/>
      <c r="R36" s="57"/>
      <c r="T36" s="67"/>
      <c r="U36" s="67"/>
      <c r="V36" s="67"/>
      <c r="W36" s="67"/>
      <c r="X36" s="67"/>
    </row>
    <row r="37" spans="1:24" s="66" customFormat="1" x14ac:dyDescent="0.2">
      <c r="B37" s="81"/>
      <c r="C37" s="81"/>
      <c r="D37" s="81"/>
      <c r="F37" s="81"/>
      <c r="G37" s="81"/>
      <c r="H37" s="81"/>
      <c r="O37" s="45"/>
      <c r="P37" s="57"/>
      <c r="Q37" s="57"/>
      <c r="R37" s="57"/>
      <c r="T37" s="67"/>
      <c r="U37" s="67"/>
      <c r="V37" s="67"/>
      <c r="W37" s="67"/>
      <c r="X37" s="67"/>
    </row>
    <row r="38" spans="1:24" s="66" customFormat="1" x14ac:dyDescent="0.2">
      <c r="B38" s="81"/>
      <c r="C38" s="81"/>
      <c r="D38" s="81"/>
      <c r="F38" s="81"/>
      <c r="G38" s="81"/>
      <c r="H38" s="81"/>
      <c r="O38" s="45"/>
      <c r="P38" s="57"/>
      <c r="Q38" s="57"/>
      <c r="R38" s="57"/>
      <c r="T38" s="67"/>
      <c r="U38" s="67"/>
      <c r="V38" s="67"/>
      <c r="W38" s="67"/>
      <c r="X38" s="67"/>
    </row>
    <row r="39" spans="1:24" s="66" customFormat="1" x14ac:dyDescent="0.2">
      <c r="B39" s="81"/>
      <c r="C39" s="81"/>
      <c r="D39" s="81"/>
      <c r="F39" s="81"/>
      <c r="G39" s="81"/>
      <c r="H39" s="81"/>
      <c r="O39" s="45"/>
      <c r="P39" s="57"/>
      <c r="Q39" s="57"/>
      <c r="R39" s="57"/>
      <c r="T39" s="67"/>
      <c r="U39" s="67"/>
      <c r="V39" s="67"/>
      <c r="W39" s="67"/>
      <c r="X39" s="67"/>
    </row>
    <row r="40" spans="1:24" s="66" customFormat="1" x14ac:dyDescent="0.2">
      <c r="B40" s="81"/>
      <c r="C40" s="81"/>
      <c r="D40" s="81"/>
      <c r="F40" s="81"/>
      <c r="G40" s="81"/>
      <c r="H40" s="81"/>
      <c r="O40" s="45"/>
      <c r="P40" s="57"/>
      <c r="Q40" s="57"/>
      <c r="R40" s="57"/>
    </row>
    <row r="41" spans="1:24" s="66" customFormat="1" x14ac:dyDescent="0.2">
      <c r="B41" s="81"/>
      <c r="C41" s="81"/>
      <c r="D41" s="81"/>
      <c r="F41" s="81"/>
      <c r="G41" s="81"/>
      <c r="H41" s="81"/>
      <c r="O41" s="32"/>
      <c r="P41" s="62"/>
      <c r="Q41" s="62"/>
      <c r="R41" s="62"/>
    </row>
    <row r="42" spans="1:24" x14ac:dyDescent="0.2">
      <c r="B42" s="81"/>
      <c r="C42" s="81"/>
      <c r="D42" s="81"/>
      <c r="F42" s="81"/>
      <c r="G42" s="81"/>
      <c r="H42" s="81"/>
      <c r="P42" s="78"/>
      <c r="Q42" s="78"/>
      <c r="R42" s="78"/>
    </row>
    <row r="43" spans="1:24" x14ac:dyDescent="0.2">
      <c r="B43" s="81"/>
      <c r="C43" s="81"/>
      <c r="D43" s="81"/>
      <c r="F43" s="81"/>
      <c r="G43" s="81"/>
      <c r="H43" s="81"/>
      <c r="P43" s="78"/>
      <c r="Q43" s="78"/>
      <c r="R43" s="78"/>
    </row>
    <row r="44" spans="1:24" x14ac:dyDescent="0.2">
      <c r="B44" s="81"/>
      <c r="C44" s="81"/>
      <c r="D44" s="81"/>
      <c r="F44" s="81"/>
      <c r="G44" s="81"/>
      <c r="H44" s="81"/>
      <c r="P44" s="78"/>
      <c r="Q44" s="78"/>
      <c r="R44" s="78"/>
    </row>
    <row r="45" spans="1:24" x14ac:dyDescent="0.2">
      <c r="B45" s="81"/>
      <c r="C45" s="81"/>
      <c r="D45" s="81"/>
      <c r="F45" s="81"/>
      <c r="G45" s="81"/>
      <c r="H45" s="81"/>
      <c r="P45" s="78"/>
      <c r="Q45" s="78"/>
      <c r="R45" s="78"/>
    </row>
    <row r="46" spans="1:24" x14ac:dyDescent="0.2">
      <c r="B46" s="81"/>
      <c r="C46" s="81"/>
      <c r="D46" s="81"/>
      <c r="F46" s="81"/>
      <c r="G46" s="81"/>
      <c r="H46" s="81"/>
    </row>
    <row r="47" spans="1:24" x14ac:dyDescent="0.2">
      <c r="B47" s="81"/>
      <c r="C47" s="81"/>
      <c r="D47" s="81"/>
      <c r="F47" s="81"/>
      <c r="G47" s="81"/>
      <c r="H47" s="81"/>
    </row>
    <row r="48" spans="1:24" x14ac:dyDescent="0.2">
      <c r="B48" s="81"/>
      <c r="C48" s="81"/>
      <c r="D48" s="81"/>
      <c r="F48" s="81"/>
      <c r="G48" s="81"/>
      <c r="H48" s="81"/>
    </row>
    <row r="49" spans="2:8" x14ac:dyDescent="0.2">
      <c r="B49" s="81"/>
      <c r="C49" s="81"/>
      <c r="D49" s="81"/>
      <c r="F49" s="81"/>
      <c r="G49" s="81"/>
      <c r="H49" s="81"/>
    </row>
    <row r="50" spans="2:8" x14ac:dyDescent="0.2">
      <c r="B50" s="81"/>
      <c r="C50" s="81"/>
      <c r="D50" s="81"/>
      <c r="F50" s="81"/>
      <c r="G50" s="81"/>
      <c r="H50" s="81"/>
    </row>
    <row r="51" spans="2:8" x14ac:dyDescent="0.2">
      <c r="B51" s="81"/>
      <c r="C51" s="81"/>
      <c r="D51" s="81"/>
      <c r="F51" s="81"/>
      <c r="G51" s="81"/>
      <c r="H51" s="81"/>
    </row>
    <row r="52" spans="2:8" x14ac:dyDescent="0.2">
      <c r="B52" s="81"/>
      <c r="C52" s="81"/>
      <c r="D52" s="81"/>
      <c r="F52" s="81"/>
      <c r="G52" s="81"/>
      <c r="H52" s="81"/>
    </row>
    <row r="53" spans="2:8" x14ac:dyDescent="0.2">
      <c r="B53" s="81"/>
      <c r="C53" s="81"/>
      <c r="D53" s="81"/>
      <c r="F53" s="81"/>
      <c r="G53" s="81"/>
      <c r="H53" s="81"/>
    </row>
    <row r="54" spans="2:8" x14ac:dyDescent="0.2">
      <c r="B54" s="81"/>
      <c r="C54" s="81"/>
      <c r="D54" s="81"/>
      <c r="F54" s="81"/>
      <c r="G54" s="81"/>
      <c r="H54" s="81"/>
    </row>
    <row r="55" spans="2:8" x14ac:dyDescent="0.2">
      <c r="B55" s="81"/>
      <c r="C55" s="81"/>
      <c r="D55" s="81"/>
      <c r="F55" s="81"/>
      <c r="G55" s="81"/>
      <c r="H55" s="81"/>
    </row>
    <row r="56" spans="2:8" x14ac:dyDescent="0.2">
      <c r="B56" s="81"/>
      <c r="C56" s="81"/>
      <c r="D56" s="81"/>
      <c r="F56" s="81"/>
      <c r="G56" s="81"/>
      <c r="H56" s="81"/>
    </row>
    <row r="57" spans="2:8" x14ac:dyDescent="0.2">
      <c r="B57" s="81"/>
      <c r="C57" s="81"/>
      <c r="D57" s="81"/>
      <c r="F57" s="81"/>
      <c r="G57" s="81"/>
      <c r="H57" s="81"/>
    </row>
    <row r="58" spans="2:8" x14ac:dyDescent="0.2">
      <c r="B58" s="81"/>
      <c r="C58" s="81"/>
      <c r="D58" s="81"/>
      <c r="F58" s="81"/>
      <c r="G58" s="81"/>
      <c r="H58" s="81"/>
    </row>
    <row r="59" spans="2:8" x14ac:dyDescent="0.2">
      <c r="B59" s="81">
        <f t="shared" ref="B59:D60" si="10">B33-P33</f>
        <v>0</v>
      </c>
      <c r="C59" s="81">
        <f t="shared" si="10"/>
        <v>0</v>
      </c>
      <c r="D59" s="81">
        <f t="shared" si="10"/>
        <v>0</v>
      </c>
      <c r="F59" s="81">
        <f t="shared" ref="F59:H60" si="11">F33-T33</f>
        <v>0</v>
      </c>
      <c r="G59" s="81">
        <f t="shared" si="11"/>
        <v>0</v>
      </c>
      <c r="H59" s="81">
        <f t="shared" si="11"/>
        <v>0</v>
      </c>
    </row>
    <row r="60" spans="2:8" x14ac:dyDescent="0.2">
      <c r="B60" s="81">
        <f t="shared" si="10"/>
        <v>0</v>
      </c>
      <c r="C60" s="81">
        <f t="shared" si="10"/>
        <v>0</v>
      </c>
      <c r="D60" s="81">
        <f t="shared" si="10"/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</row>
    <row r="61" spans="2:8" x14ac:dyDescent="0.2">
      <c r="B61" s="81"/>
      <c r="C61" s="81"/>
      <c r="D61" s="81"/>
      <c r="F61" s="81"/>
      <c r="G61" s="81"/>
      <c r="H61" s="81"/>
    </row>
    <row r="62" spans="2:8" x14ac:dyDescent="0.2">
      <c r="B62" s="81"/>
      <c r="C62" s="81"/>
      <c r="D62" s="81"/>
      <c r="F62" s="81"/>
      <c r="G62" s="81"/>
      <c r="H62" s="81"/>
    </row>
    <row r="63" spans="2:8" x14ac:dyDescent="0.2">
      <c r="B63" s="81"/>
      <c r="C63" s="81"/>
      <c r="D63" s="81"/>
      <c r="F63" s="81"/>
      <c r="G63" s="81"/>
      <c r="H63" s="81"/>
    </row>
  </sheetData>
  <mergeCells count="2">
    <mergeCell ref="B6:D6"/>
    <mergeCell ref="F6:H6"/>
  </mergeCells>
  <pageMargins left="0.7" right="0.7" top="1.5" bottom="0.75" header="0.5" footer="0.3"/>
  <pageSetup scale="85" orientation="landscape" verticalDpi="90" r:id="rId1"/>
  <headerFooter>
    <oddHeader>&amp;L&amp;"Arial Narrow,Regular"KY PSC Case No. 2021-00183
AG2-55
Attachment 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2:O43"/>
  <sheetViews>
    <sheetView showGridLines="0" view="pageLayout" zoomScaleNormal="100" zoomScaleSheetLayoutView="120" workbookViewId="0">
      <selection activeCell="K1" sqref="K1:K4"/>
    </sheetView>
  </sheetViews>
  <sheetFormatPr defaultColWidth="8.85546875" defaultRowHeight="12.75" outlineLevelRow="1" x14ac:dyDescent="0.2"/>
  <cols>
    <col min="1" max="1" width="32" style="31" customWidth="1"/>
    <col min="2" max="4" width="11.42578125" style="46" customWidth="1"/>
    <col min="5" max="5" width="6.42578125" style="47" customWidth="1"/>
    <col min="6" max="6" width="11.140625" style="47" bestFit="1" customWidth="1"/>
    <col min="7" max="10" width="8.85546875" style="47"/>
    <col min="11" max="11" width="32" style="31" customWidth="1"/>
    <col min="12" max="14" width="11.42578125" style="46" customWidth="1"/>
    <col min="15" max="15" width="6.42578125" style="47" customWidth="1"/>
    <col min="16" max="16384" width="8.85546875" style="47"/>
  </cols>
  <sheetData>
    <row r="2" spans="1:15" x14ac:dyDescent="0.2">
      <c r="A2" s="31" t="s">
        <v>56</v>
      </c>
    </row>
    <row r="3" spans="1:15" x14ac:dyDescent="0.2">
      <c r="A3" s="79" t="s">
        <v>53</v>
      </c>
      <c r="K3" s="32"/>
    </row>
    <row r="4" spans="1:15" x14ac:dyDescent="0.2">
      <c r="A4" s="70" t="s">
        <v>54</v>
      </c>
      <c r="B4" s="68"/>
      <c r="C4" s="68"/>
      <c r="D4" s="68"/>
      <c r="E4" s="69"/>
      <c r="K4" s="70"/>
      <c r="L4" s="68"/>
      <c r="M4" s="68"/>
      <c r="N4" s="68"/>
      <c r="O4" s="69"/>
    </row>
    <row r="5" spans="1:15" x14ac:dyDescent="0.2">
      <c r="A5" s="33"/>
      <c r="B5" s="48"/>
      <c r="C5" s="48"/>
      <c r="D5" s="48"/>
      <c r="K5" s="33"/>
      <c r="L5" s="48"/>
      <c r="M5" s="48"/>
      <c r="N5" s="48"/>
    </row>
    <row r="6" spans="1:15" x14ac:dyDescent="0.2">
      <c r="A6" s="33"/>
      <c r="B6" s="49"/>
      <c r="C6" s="49"/>
      <c r="D6" s="49"/>
      <c r="K6" s="33"/>
      <c r="L6" s="49"/>
      <c r="M6" s="49"/>
      <c r="N6" s="49"/>
    </row>
    <row r="7" spans="1:15" s="51" customFormat="1" x14ac:dyDescent="0.25">
      <c r="A7" s="34"/>
      <c r="B7" s="50" t="s">
        <v>1</v>
      </c>
      <c r="C7" s="50" t="s">
        <v>1</v>
      </c>
      <c r="D7" s="50" t="s">
        <v>1</v>
      </c>
      <c r="K7" s="34"/>
      <c r="L7" s="50" t="s">
        <v>1</v>
      </c>
      <c r="M7" s="50" t="s">
        <v>1</v>
      </c>
      <c r="N7" s="50" t="s">
        <v>1</v>
      </c>
    </row>
    <row r="8" spans="1:15" s="53" customFormat="1" x14ac:dyDescent="0.2">
      <c r="A8" s="76" t="s">
        <v>40</v>
      </c>
      <c r="B8" s="52">
        <v>43465</v>
      </c>
      <c r="C8" s="52">
        <f>EOMONTH(B8,12)</f>
        <v>43830</v>
      </c>
      <c r="D8" s="52">
        <f>EOMONTH(C8,12)</f>
        <v>44196</v>
      </c>
      <c r="K8" s="35" t="s">
        <v>40</v>
      </c>
      <c r="L8" s="52">
        <v>43465</v>
      </c>
      <c r="M8" s="52">
        <f>EOMONTH(L8,12)</f>
        <v>43830</v>
      </c>
      <c r="N8" s="52">
        <f>EOMONTH(M8,12)</f>
        <v>44196</v>
      </c>
    </row>
    <row r="9" spans="1:15" s="55" customFormat="1" x14ac:dyDescent="0.25">
      <c r="A9" s="77" t="s">
        <v>72</v>
      </c>
      <c r="B9" s="54">
        <v>2018</v>
      </c>
      <c r="C9" s="54">
        <v>2019</v>
      </c>
      <c r="D9" s="54">
        <v>2020</v>
      </c>
      <c r="K9" s="36" t="s">
        <v>41</v>
      </c>
      <c r="L9" s="54">
        <v>2018</v>
      </c>
      <c r="M9" s="54">
        <v>2019</v>
      </c>
      <c r="N9" s="54">
        <v>2020</v>
      </c>
    </row>
    <row r="10" spans="1:15" s="56" customFormat="1" x14ac:dyDescent="0.2">
      <c r="A10" s="37" t="s">
        <v>58</v>
      </c>
      <c r="B10" s="56">
        <f>L10</f>
        <v>5924152.5600000005</v>
      </c>
      <c r="C10" s="56">
        <f t="shared" ref="C10:D24" si="0">M10</f>
        <v>6185502.3600000003</v>
      </c>
      <c r="D10" s="56">
        <f t="shared" si="0"/>
        <v>6270343.3000000007</v>
      </c>
      <c r="K10" s="37" t="s">
        <v>17</v>
      </c>
      <c r="L10" s="56">
        <f>SUMIF('ESSBASE (KY)'!$35:$35,L$9,'ESSBASE (KY)'!7:7)</f>
        <v>5924152.5600000005</v>
      </c>
      <c r="M10" s="56">
        <f>SUMIF('ESSBASE (KY)'!$35:$35,M$9,'ESSBASE (KY)'!7:7)</f>
        <v>6185502.3600000003</v>
      </c>
      <c r="N10" s="56">
        <f>SUMIF('ESSBASE (KY)'!$35:$35,N$9,'ESSBASE (KY)'!7:7)</f>
        <v>6270343.3000000007</v>
      </c>
    </row>
    <row r="11" spans="1:15" s="56" customFormat="1" x14ac:dyDescent="0.2">
      <c r="A11" s="37" t="s">
        <v>59</v>
      </c>
      <c r="B11" s="56">
        <f t="shared" ref="B11:B30" si="1">L11</f>
        <v>262569.41000000003</v>
      </c>
      <c r="C11" s="56">
        <f t="shared" si="0"/>
        <v>360601.1999999999</v>
      </c>
      <c r="D11" s="56">
        <f t="shared" si="0"/>
        <v>138975.32000000004</v>
      </c>
      <c r="K11" s="37" t="s">
        <v>18</v>
      </c>
      <c r="L11" s="56">
        <f>SUMIF('ESSBASE (KY)'!$35:$35,L$9,'ESSBASE (KY)'!8:8)</f>
        <v>262569.41000000003</v>
      </c>
      <c r="M11" s="56">
        <f>SUMIF('ESSBASE (KY)'!$35:$35,M$9,'ESSBASE (KY)'!8:8)</f>
        <v>360601.1999999999</v>
      </c>
      <c r="N11" s="56">
        <f>SUMIF('ESSBASE (KY)'!$35:$35,N$9,'ESSBASE (KY)'!8:8)</f>
        <v>138975.32000000004</v>
      </c>
    </row>
    <row r="12" spans="1:15" s="56" customFormat="1" x14ac:dyDescent="0.2">
      <c r="A12" s="37" t="s">
        <v>60</v>
      </c>
      <c r="B12" s="56">
        <f t="shared" si="1"/>
        <v>4766528.97</v>
      </c>
      <c r="C12" s="56">
        <f t="shared" si="0"/>
        <v>4959116.8100000005</v>
      </c>
      <c r="D12" s="56">
        <f t="shared" si="0"/>
        <v>4697421.4799999995</v>
      </c>
      <c r="K12" s="37" t="s">
        <v>19</v>
      </c>
      <c r="L12" s="56">
        <f>SUMIF('ESSBASE (KY)'!$35:$35,L$9,'ESSBASE (KY)'!9:9)</f>
        <v>4766528.97</v>
      </c>
      <c r="M12" s="56">
        <f>SUMIF('ESSBASE (KY)'!$35:$35,M$9,'ESSBASE (KY)'!9:9)</f>
        <v>4959116.8100000005</v>
      </c>
      <c r="N12" s="56">
        <f>SUMIF('ESSBASE (KY)'!$35:$35,N$9,'ESSBASE (KY)'!9:9)</f>
        <v>4697421.4799999995</v>
      </c>
    </row>
    <row r="13" spans="1:15" s="56" customFormat="1" x14ac:dyDescent="0.2">
      <c r="A13" s="37" t="s">
        <v>61</v>
      </c>
      <c r="B13" s="56">
        <f t="shared" si="1"/>
        <v>274997.40000000002</v>
      </c>
      <c r="C13" s="56">
        <f t="shared" si="0"/>
        <v>255254.40000000002</v>
      </c>
      <c r="D13" s="56">
        <f t="shared" si="0"/>
        <v>302213.74</v>
      </c>
      <c r="K13" s="37" t="s">
        <v>20</v>
      </c>
      <c r="L13" s="56">
        <f>SUMIF('ESSBASE (KY)'!$35:$35,L$9,'ESSBASE (KY)'!10:10)</f>
        <v>274997.40000000002</v>
      </c>
      <c r="M13" s="56">
        <f>SUMIF('ESSBASE (KY)'!$35:$35,M$9,'ESSBASE (KY)'!10:10)</f>
        <v>255254.40000000002</v>
      </c>
      <c r="N13" s="56">
        <f>SUMIF('ESSBASE (KY)'!$35:$35,N$9,'ESSBASE (KY)'!10:10)</f>
        <v>302213.74</v>
      </c>
    </row>
    <row r="14" spans="1:15" s="56" customFormat="1" x14ac:dyDescent="0.2">
      <c r="A14" s="37" t="s">
        <v>62</v>
      </c>
      <c r="B14" s="56">
        <f t="shared" si="1"/>
        <v>752234.67999999982</v>
      </c>
      <c r="C14" s="56">
        <f t="shared" si="0"/>
        <v>832977.29999999981</v>
      </c>
      <c r="D14" s="56">
        <f t="shared" si="0"/>
        <v>751025.5199999999</v>
      </c>
      <c r="K14" s="37" t="s">
        <v>21</v>
      </c>
      <c r="L14" s="56">
        <f>SUMIF('ESSBASE (KY)'!$35:$35,L$9,'ESSBASE (KY)'!11:11)</f>
        <v>752234.67999999982</v>
      </c>
      <c r="M14" s="56">
        <f>SUMIF('ESSBASE (KY)'!$35:$35,M$9,'ESSBASE (KY)'!11:11)</f>
        <v>832977.29999999981</v>
      </c>
      <c r="N14" s="56">
        <f>SUMIF('ESSBASE (KY)'!$35:$35,N$9,'ESSBASE (KY)'!11:11)</f>
        <v>751025.5199999999</v>
      </c>
    </row>
    <row r="15" spans="1:15" s="56" customFormat="1" x14ac:dyDescent="0.2">
      <c r="A15" s="38" t="s">
        <v>63</v>
      </c>
      <c r="B15" s="57">
        <f t="shared" si="1"/>
        <v>464731.62999999989</v>
      </c>
      <c r="C15" s="57">
        <f t="shared" si="0"/>
        <v>544495.94999999995</v>
      </c>
      <c r="D15" s="57">
        <f t="shared" si="0"/>
        <v>451650.07999999996</v>
      </c>
      <c r="K15" s="38" t="s">
        <v>22</v>
      </c>
      <c r="L15" s="57">
        <f>SUMIF('ESSBASE (KY)'!$35:$35,L$9,'ESSBASE (KY)'!12:12)</f>
        <v>464731.62999999989</v>
      </c>
      <c r="M15" s="57">
        <f>SUMIF('ESSBASE (KY)'!$35:$35,M$9,'ESSBASE (KY)'!12:12)</f>
        <v>544495.94999999995</v>
      </c>
      <c r="N15" s="57">
        <f>SUMIF('ESSBASE (KY)'!$35:$35,N$9,'ESSBASE (KY)'!12:12)</f>
        <v>451650.07999999996</v>
      </c>
    </row>
    <row r="16" spans="1:15" s="56" customFormat="1" x14ac:dyDescent="0.2">
      <c r="A16" s="38" t="s">
        <v>64</v>
      </c>
      <c r="B16" s="57">
        <f t="shared" si="1"/>
        <v>39956.659999999996</v>
      </c>
      <c r="C16" s="57">
        <f t="shared" si="0"/>
        <v>35834.579999999994</v>
      </c>
      <c r="D16" s="57">
        <f t="shared" si="0"/>
        <v>26108.930000000004</v>
      </c>
      <c r="K16" s="38" t="s">
        <v>23</v>
      </c>
      <c r="L16" s="57">
        <f>SUMIF('ESSBASE (KY)'!$35:$35,L$9,'ESSBASE (KY)'!13:13)</f>
        <v>39956.659999999996</v>
      </c>
      <c r="M16" s="57">
        <f>SUMIF('ESSBASE (KY)'!$35:$35,M$9,'ESSBASE (KY)'!13:13)</f>
        <v>35834.579999999994</v>
      </c>
      <c r="N16" s="57">
        <f>SUMIF('ESSBASE (KY)'!$35:$35,N$9,'ESSBASE (KY)'!13:13)</f>
        <v>26108.930000000004</v>
      </c>
    </row>
    <row r="17" spans="1:14" s="63" customFormat="1" x14ac:dyDescent="0.2">
      <c r="A17" s="39" t="s">
        <v>65</v>
      </c>
      <c r="B17" s="58">
        <f t="shared" si="1"/>
        <v>12485171.309999999</v>
      </c>
      <c r="C17" s="58">
        <f t="shared" si="0"/>
        <v>13173782.599999998</v>
      </c>
      <c r="D17" s="58">
        <f t="shared" si="0"/>
        <v>12637738.369999999</v>
      </c>
      <c r="K17" s="39" t="s">
        <v>15</v>
      </c>
      <c r="L17" s="58">
        <f>SUMIF('ESSBASE (KY)'!$35:$35,L$9,'ESSBASE (KY)'!14:14)</f>
        <v>12485171.309999999</v>
      </c>
      <c r="M17" s="58">
        <f>SUMIF('ESSBASE (KY)'!$35:$35,M$9,'ESSBASE (KY)'!14:14)</f>
        <v>13173782.599999998</v>
      </c>
      <c r="N17" s="58">
        <f>SUMIF('ESSBASE (KY)'!$35:$35,N$9,'ESSBASE (KY)'!14:14)</f>
        <v>12637738.369999999</v>
      </c>
    </row>
    <row r="18" spans="1:14" s="56" customFormat="1" x14ac:dyDescent="0.2">
      <c r="A18" s="38" t="s">
        <v>66</v>
      </c>
      <c r="B18" s="57">
        <f t="shared" si="1"/>
        <v>557217.53000000014</v>
      </c>
      <c r="C18" s="57">
        <f t="shared" si="0"/>
        <v>679532.93</v>
      </c>
      <c r="D18" s="57">
        <f t="shared" si="0"/>
        <v>376696.35</v>
      </c>
      <c r="K18" s="38" t="s">
        <v>24</v>
      </c>
      <c r="L18" s="57">
        <f>SUMIF('ESSBASE (KY)'!$35:$35,L$9,'ESSBASE (KY)'!15:15)</f>
        <v>557217.53000000014</v>
      </c>
      <c r="M18" s="57">
        <f>SUMIF('ESSBASE (KY)'!$35:$35,M$9,'ESSBASE (KY)'!15:15)</f>
        <v>679532.93</v>
      </c>
      <c r="N18" s="57">
        <f>SUMIF('ESSBASE (KY)'!$35:$35,N$9,'ESSBASE (KY)'!15:15)</f>
        <v>376696.35</v>
      </c>
    </row>
    <row r="19" spans="1:14" s="56" customFormat="1" x14ac:dyDescent="0.2">
      <c r="A19" s="38" t="s">
        <v>67</v>
      </c>
      <c r="B19" s="57">
        <f t="shared" si="1"/>
        <v>375600.11999999994</v>
      </c>
      <c r="C19" s="57">
        <f t="shared" si="0"/>
        <v>413654.29000000004</v>
      </c>
      <c r="D19" s="57">
        <f t="shared" si="0"/>
        <v>351403.47</v>
      </c>
      <c r="K19" s="38" t="s">
        <v>25</v>
      </c>
      <c r="L19" s="57">
        <f>SUMIF('ESSBASE (KY)'!$35:$35,L$9,'ESSBASE (KY)'!16:16)</f>
        <v>375600.11999999994</v>
      </c>
      <c r="M19" s="57">
        <f>SUMIF('ESSBASE (KY)'!$35:$35,M$9,'ESSBASE (KY)'!16:16)</f>
        <v>413654.29000000004</v>
      </c>
      <c r="N19" s="57">
        <f>SUMIF('ESSBASE (KY)'!$35:$35,N$9,'ESSBASE (KY)'!16:16)</f>
        <v>351403.47</v>
      </c>
    </row>
    <row r="20" spans="1:14" s="64" customFormat="1" x14ac:dyDescent="0.2">
      <c r="A20" s="40" t="s">
        <v>68</v>
      </c>
      <c r="B20" s="59">
        <f t="shared" si="1"/>
        <v>1413952.2100000002</v>
      </c>
      <c r="C20" s="59">
        <f t="shared" si="0"/>
        <v>1487663.1600000001</v>
      </c>
      <c r="D20" s="59">
        <f t="shared" si="0"/>
        <v>2103109.75</v>
      </c>
      <c r="K20" s="40" t="s">
        <v>26</v>
      </c>
      <c r="L20" s="59">
        <f>SUMIF('ESSBASE (KY)'!$35:$35,L$9,'ESSBASE (KY)'!17:17)</f>
        <v>1413952.2100000002</v>
      </c>
      <c r="M20" s="59">
        <f>SUMIF('ESSBASE (KY)'!$35:$35,M$9,'ESSBASE (KY)'!17:17)</f>
        <v>1487663.1600000001</v>
      </c>
      <c r="N20" s="59">
        <f>SUMIF('ESSBASE (KY)'!$35:$35,N$9,'ESSBASE (KY)'!17:17)</f>
        <v>2103109.75</v>
      </c>
    </row>
    <row r="21" spans="1:14" s="64" customFormat="1" x14ac:dyDescent="0.2">
      <c r="A21" s="40" t="s">
        <v>69</v>
      </c>
      <c r="B21" s="59">
        <f t="shared" si="1"/>
        <v>52028.800000000017</v>
      </c>
      <c r="C21" s="59">
        <f t="shared" si="0"/>
        <v>39753.360000000001</v>
      </c>
      <c r="D21" s="59">
        <f t="shared" si="0"/>
        <v>46914.429999999993</v>
      </c>
      <c r="K21" s="40" t="s">
        <v>27</v>
      </c>
      <c r="L21" s="59">
        <f>SUMIF('ESSBASE (KY)'!$35:$35,L$9,'ESSBASE (KY)'!18:18)</f>
        <v>52028.800000000017</v>
      </c>
      <c r="M21" s="59">
        <f>SUMIF('ESSBASE (KY)'!$35:$35,M$9,'ESSBASE (KY)'!18:18)</f>
        <v>39753.360000000001</v>
      </c>
      <c r="N21" s="59">
        <f>SUMIF('ESSBASE (KY)'!$35:$35,N$9,'ESSBASE (KY)'!18:18)</f>
        <v>46914.429999999993</v>
      </c>
    </row>
    <row r="22" spans="1:14" s="65" customFormat="1" x14ac:dyDescent="0.2">
      <c r="A22" s="41" t="s">
        <v>70</v>
      </c>
      <c r="B22" s="60">
        <f t="shared" si="1"/>
        <v>2398798.66</v>
      </c>
      <c r="C22" s="60">
        <f t="shared" si="0"/>
        <v>2620603.7399999998</v>
      </c>
      <c r="D22" s="60">
        <f t="shared" si="0"/>
        <v>2878124</v>
      </c>
      <c r="K22" s="41" t="s">
        <v>16</v>
      </c>
      <c r="L22" s="60">
        <f>SUMIF('ESSBASE (KY)'!$35:$35,L$9,'ESSBASE (KY)'!20:20)</f>
        <v>2398798.66</v>
      </c>
      <c r="M22" s="60">
        <f>SUMIF('ESSBASE (KY)'!$35:$35,M$9,'ESSBASE (KY)'!20:20)</f>
        <v>2620603.7399999998</v>
      </c>
      <c r="N22" s="60">
        <f>SUMIF('ESSBASE (KY)'!$35:$35,N$9,'ESSBASE (KY)'!20:20)</f>
        <v>2878124</v>
      </c>
    </row>
    <row r="23" spans="1:14" s="65" customFormat="1" ht="13.5" thickBot="1" x14ac:dyDescent="0.25">
      <c r="A23" s="42" t="s">
        <v>14</v>
      </c>
      <c r="B23" s="61">
        <f t="shared" si="1"/>
        <v>14883969.969999999</v>
      </c>
      <c r="C23" s="61">
        <f t="shared" si="0"/>
        <v>15794386.339999996</v>
      </c>
      <c r="D23" s="61">
        <f t="shared" si="0"/>
        <v>15515862.369999997</v>
      </c>
      <c r="K23" s="42" t="s">
        <v>14</v>
      </c>
      <c r="L23" s="61">
        <f>SUMIF('ESSBASE (KY)'!$35:$35,L$9,'ESSBASE (KY)'!21:21)</f>
        <v>14883969.969999999</v>
      </c>
      <c r="M23" s="61">
        <f>SUMIF('ESSBASE (KY)'!$35:$35,M$9,'ESSBASE (KY)'!21:21)</f>
        <v>15794386.339999996</v>
      </c>
      <c r="N23" s="61">
        <f>SUMIF('ESSBASE (KY)'!$35:$35,N$9,'ESSBASE (KY)'!21:21)</f>
        <v>15515862.369999997</v>
      </c>
    </row>
    <row r="24" spans="1:14" s="64" customFormat="1" x14ac:dyDescent="0.2">
      <c r="A24" s="40" t="s">
        <v>42</v>
      </c>
      <c r="B24" s="59">
        <f t="shared" si="1"/>
        <v>1120513.6599999999</v>
      </c>
      <c r="C24" s="59">
        <f t="shared" si="0"/>
        <v>1182863.1399999999</v>
      </c>
      <c r="D24" s="59">
        <f t="shared" si="0"/>
        <v>1301269.9399999997</v>
      </c>
      <c r="K24" s="40" t="s">
        <v>42</v>
      </c>
      <c r="L24" s="59">
        <f>SUMIF('ESSBASE (KY)'!$35:$35,L$9,'ESSBASE (KY)'!23:23)</f>
        <v>1120513.6599999999</v>
      </c>
      <c r="M24" s="59">
        <f>SUMIF('ESSBASE (KY)'!$35:$35,M$9,'ESSBASE (KY)'!23:23)</f>
        <v>1182863.1399999999</v>
      </c>
      <c r="N24" s="59">
        <f>SUMIF('ESSBASE (KY)'!$35:$35,N$9,'ESSBASE (KY)'!23:23)</f>
        <v>1301269.9399999997</v>
      </c>
    </row>
    <row r="25" spans="1:14" s="64" customFormat="1" hidden="1" outlineLevel="1" x14ac:dyDescent="0.2">
      <c r="A25" s="40"/>
      <c r="B25" s="59"/>
      <c r="C25" s="59"/>
      <c r="D25" s="59"/>
      <c r="K25" s="40" t="s">
        <v>48</v>
      </c>
      <c r="L25" s="59">
        <f>SUMIF('ESSBASE (KY)'!$35:$35,L$9,'ESSBASE (KY)'!24:24)</f>
        <v>13758.15</v>
      </c>
      <c r="M25" s="59">
        <f>SUMIF('ESSBASE (KY)'!$35:$35,M$9,'ESSBASE (KY)'!24:24)</f>
        <v>3786.05</v>
      </c>
      <c r="N25" s="59">
        <f>SUMIF('ESSBASE (KY)'!$35:$35,N$9,'ESSBASE (KY)'!24:24)</f>
        <v>-20824.039999999997</v>
      </c>
    </row>
    <row r="26" spans="1:14" s="64" customFormat="1" collapsed="1" x14ac:dyDescent="0.2">
      <c r="A26" s="40" t="s">
        <v>43</v>
      </c>
      <c r="B26" s="59">
        <f t="shared" si="1"/>
        <v>140947.65000000002</v>
      </c>
      <c r="C26" s="59">
        <f t="shared" ref="C26:C32" si="2">M26</f>
        <v>171091.12</v>
      </c>
      <c r="D26" s="59">
        <f t="shared" ref="D26:D32" si="3">N26</f>
        <v>118349.40000000001</v>
      </c>
      <c r="K26" s="40" t="s">
        <v>43</v>
      </c>
      <c r="L26" s="59">
        <f>SUMIF('ESSBASE (KY)'!$35:$35,L$9,'ESSBASE (KY)'!25:25)</f>
        <v>140947.65000000002</v>
      </c>
      <c r="M26" s="59">
        <f>SUMIF('ESSBASE (KY)'!$35:$35,M$9,'ESSBASE (KY)'!25:25)</f>
        <v>171091.12</v>
      </c>
      <c r="N26" s="59">
        <f>SUMIF('ESSBASE (KY)'!$35:$35,N$9,'ESSBASE (KY)'!25:25)</f>
        <v>118349.40000000001</v>
      </c>
    </row>
    <row r="27" spans="1:14" s="64" customFormat="1" x14ac:dyDescent="0.2">
      <c r="A27" s="40" t="s">
        <v>44</v>
      </c>
      <c r="B27" s="59">
        <f t="shared" si="1"/>
        <v>474940.44999999995</v>
      </c>
      <c r="C27" s="59">
        <f t="shared" si="2"/>
        <v>529525.97000000009</v>
      </c>
      <c r="D27" s="59">
        <f t="shared" si="3"/>
        <v>513870.66999999993</v>
      </c>
      <c r="K27" s="40" t="s">
        <v>44</v>
      </c>
      <c r="L27" s="59">
        <f>SUMIF('ESSBASE (KY)'!$35:$35,L$9,'ESSBASE (KY)'!26:26)</f>
        <v>474940.44999999995</v>
      </c>
      <c r="M27" s="59">
        <f>SUMIF('ESSBASE (KY)'!$35:$35,M$9,'ESSBASE (KY)'!26:26)</f>
        <v>529525.97000000009</v>
      </c>
      <c r="N27" s="59">
        <f>SUMIF('ESSBASE (KY)'!$35:$35,N$9,'ESSBASE (KY)'!26:26)</f>
        <v>513870.66999999993</v>
      </c>
    </row>
    <row r="28" spans="1:14" s="64" customFormat="1" hidden="1" outlineLevel="1" x14ac:dyDescent="0.2">
      <c r="A28" s="40"/>
      <c r="B28" s="59"/>
      <c r="C28" s="59"/>
      <c r="D28" s="59"/>
      <c r="K28" s="40" t="s">
        <v>47</v>
      </c>
      <c r="L28" s="59">
        <f>-SUMIF('ESSBASE (KY)'!$35:$35,L$9,'ESSBASE (KY)'!27:27)</f>
        <v>109095.66000000005</v>
      </c>
      <c r="M28" s="59">
        <f>-SUMIF('ESSBASE (KY)'!$35:$35,M$9,'ESSBASE (KY)'!27:27)</f>
        <v>266504.49</v>
      </c>
      <c r="N28" s="59">
        <f>-SUMIF('ESSBASE (KY)'!$35:$35,N$9,'ESSBASE (KY)'!27:27)</f>
        <v>86724.210000000021</v>
      </c>
    </row>
    <row r="29" spans="1:14" s="64" customFormat="1" collapsed="1" x14ac:dyDescent="0.2">
      <c r="A29" s="40" t="s">
        <v>49</v>
      </c>
      <c r="B29" s="59">
        <f>L29+L28+L25</f>
        <v>122684.64999999966</v>
      </c>
      <c r="C29" s="59">
        <f t="shared" ref="C29:D29" si="4">M29+M28+M25</f>
        <v>295097.87000000122</v>
      </c>
      <c r="D29" s="59">
        <f t="shared" si="4"/>
        <v>87761.15000000257</v>
      </c>
      <c r="E29" s="80"/>
      <c r="K29" s="40" t="s">
        <v>49</v>
      </c>
      <c r="L29" s="59">
        <f>SUMIF('ESSBASE (KY)'!$35:$35,L$9,'ESSBASE (KY)'!31:31)</f>
        <v>-169.16000000038184</v>
      </c>
      <c r="M29" s="59">
        <f>SUMIF('ESSBASE (KY)'!$35:$35,M$9,'ESSBASE (KY)'!31:31)</f>
        <v>24807.330000001239</v>
      </c>
      <c r="N29" s="59">
        <f>SUMIF('ESSBASE (KY)'!$35:$35,N$9,'ESSBASE (KY)'!31:31)</f>
        <v>21860.980000002543</v>
      </c>
    </row>
    <row r="30" spans="1:14" s="65" customFormat="1" ht="13.5" thickBot="1" x14ac:dyDescent="0.25">
      <c r="A30" s="42" t="s">
        <v>45</v>
      </c>
      <c r="B30" s="61">
        <f t="shared" si="1"/>
        <v>16743056.379999999</v>
      </c>
      <c r="C30" s="61">
        <f t="shared" si="2"/>
        <v>17972964.439999998</v>
      </c>
      <c r="D30" s="61">
        <f t="shared" si="3"/>
        <v>17537113.530000001</v>
      </c>
      <c r="K30" s="42" t="s">
        <v>45</v>
      </c>
      <c r="L30" s="61">
        <f>SUM(L23:L29)</f>
        <v>16743056.379999999</v>
      </c>
      <c r="M30" s="61">
        <f t="shared" ref="M30:N30" si="5">SUM(M23:M29)</f>
        <v>17972964.439999998</v>
      </c>
      <c r="N30" s="61">
        <f t="shared" si="5"/>
        <v>17537113.530000001</v>
      </c>
    </row>
    <row r="31" spans="1:14" s="64" customFormat="1" ht="13.5" x14ac:dyDescent="0.25">
      <c r="A31" s="43" t="s">
        <v>80</v>
      </c>
      <c r="B31" s="59">
        <f>L31</f>
        <v>2279.2299999999996</v>
      </c>
      <c r="C31" s="59">
        <f t="shared" si="2"/>
        <v>-12650.67</v>
      </c>
      <c r="D31" s="59">
        <f t="shared" si="3"/>
        <v>-18101.32</v>
      </c>
      <c r="K31" s="43" t="s">
        <v>80</v>
      </c>
      <c r="L31" s="59">
        <f>SUMIF('ESSBASE (KY)'!$35:$35,L$9,'ESSBASE (KY)'!33:33)</f>
        <v>2279.2299999999996</v>
      </c>
      <c r="M31" s="59">
        <f>SUMIF('ESSBASE (KY)'!$35:$35,M$9,'ESSBASE (KY)'!33:33)</f>
        <v>-12650.67</v>
      </c>
      <c r="N31" s="59">
        <f>SUMIF('ESSBASE (KY)'!$35:$35,N$9,'ESSBASE (KY)'!33:33)</f>
        <v>-18101.32</v>
      </c>
    </row>
    <row r="32" spans="1:14" s="64" customFormat="1" ht="13.5" thickBot="1" x14ac:dyDescent="0.25">
      <c r="A32" s="42" t="s">
        <v>45</v>
      </c>
      <c r="B32" s="61">
        <f t="shared" ref="B32" si="6">L32</f>
        <v>16745335.609999999</v>
      </c>
      <c r="C32" s="61">
        <f t="shared" si="2"/>
        <v>17960313.769999996</v>
      </c>
      <c r="D32" s="61">
        <f t="shared" si="3"/>
        <v>17519012.210000001</v>
      </c>
      <c r="K32" s="42" t="s">
        <v>45</v>
      </c>
      <c r="L32" s="61">
        <f>L30+L31</f>
        <v>16745335.609999999</v>
      </c>
      <c r="M32" s="61">
        <f t="shared" ref="M32:N32" si="7">M30+M31</f>
        <v>17960313.769999996</v>
      </c>
      <c r="N32" s="61">
        <f t="shared" si="7"/>
        <v>17519012.210000001</v>
      </c>
    </row>
    <row r="33" spans="1:14" s="64" customFormat="1" x14ac:dyDescent="0.2">
      <c r="A33" s="40"/>
      <c r="B33" s="59"/>
      <c r="C33" s="59"/>
      <c r="D33" s="59"/>
      <c r="K33" s="40"/>
      <c r="L33" s="59"/>
      <c r="M33" s="59"/>
      <c r="N33" s="59"/>
    </row>
    <row r="34" spans="1:14" s="56" customFormat="1" x14ac:dyDescent="0.2">
      <c r="A34" s="44"/>
      <c r="B34" s="57"/>
      <c r="C34" s="57"/>
      <c r="D34" s="57"/>
      <c r="K34" s="44"/>
      <c r="L34" s="57"/>
      <c r="M34" s="57"/>
      <c r="N34" s="57"/>
    </row>
    <row r="35" spans="1:14" s="66" customFormat="1" x14ac:dyDescent="0.2">
      <c r="A35" s="44"/>
      <c r="B35" s="57"/>
      <c r="C35" s="57"/>
      <c r="D35" s="57"/>
      <c r="F35" s="67"/>
      <c r="G35" s="67"/>
      <c r="H35" s="67"/>
      <c r="I35" s="67"/>
      <c r="J35" s="67"/>
      <c r="K35" s="44"/>
      <c r="L35" s="57"/>
      <c r="M35" s="57"/>
      <c r="N35" s="57"/>
    </row>
    <row r="36" spans="1:14" s="66" customFormat="1" x14ac:dyDescent="0.2">
      <c r="A36" s="45"/>
      <c r="B36" s="57"/>
      <c r="C36" s="57"/>
      <c r="D36" s="57"/>
      <c r="F36" s="67"/>
      <c r="G36" s="67"/>
      <c r="H36" s="67"/>
      <c r="I36" s="67"/>
      <c r="J36" s="67"/>
      <c r="K36" s="45"/>
      <c r="L36" s="57"/>
      <c r="M36" s="57"/>
      <c r="N36" s="57"/>
    </row>
    <row r="37" spans="1:14" s="66" customFormat="1" x14ac:dyDescent="0.2">
      <c r="A37" s="45"/>
      <c r="B37" s="57"/>
      <c r="C37" s="57"/>
      <c r="D37" s="57"/>
      <c r="F37" s="67"/>
      <c r="G37" s="67"/>
      <c r="H37" s="67"/>
      <c r="I37" s="67"/>
      <c r="J37" s="67"/>
      <c r="K37" s="45"/>
      <c r="L37" s="57"/>
      <c r="M37" s="57"/>
      <c r="N37" s="57"/>
    </row>
    <row r="38" spans="1:14" s="66" customFormat="1" x14ac:dyDescent="0.2">
      <c r="A38" s="45"/>
      <c r="B38" s="57"/>
      <c r="C38" s="57"/>
      <c r="D38" s="57"/>
      <c r="K38" s="45"/>
      <c r="L38" s="57"/>
      <c r="M38" s="57"/>
      <c r="N38" s="57"/>
    </row>
    <row r="39" spans="1:14" s="66" customFormat="1" x14ac:dyDescent="0.2">
      <c r="A39" s="32"/>
      <c r="B39" s="62"/>
      <c r="C39" s="62"/>
      <c r="D39" s="62"/>
      <c r="K39" s="32"/>
      <c r="L39" s="62"/>
      <c r="M39" s="62"/>
      <c r="N39" s="62"/>
    </row>
    <row r="40" spans="1:14" x14ac:dyDescent="0.2">
      <c r="B40" s="78"/>
      <c r="C40" s="78"/>
      <c r="D40" s="78"/>
    </row>
    <row r="41" spans="1:14" x14ac:dyDescent="0.2">
      <c r="B41" s="78"/>
      <c r="C41" s="78"/>
      <c r="D41" s="78"/>
    </row>
    <row r="42" spans="1:14" x14ac:dyDescent="0.2">
      <c r="B42" s="78"/>
      <c r="C42" s="78"/>
      <c r="D42" s="78"/>
    </row>
    <row r="43" spans="1:14" x14ac:dyDescent="0.2">
      <c r="B43" s="78"/>
      <c r="C43" s="78"/>
      <c r="D43" s="78"/>
    </row>
  </sheetData>
  <pageMargins left="0.7" right="0.7" top="1.5" bottom="0.75" header="0.5" footer="0.3"/>
  <pageSetup orientation="landscape" verticalDpi="90" r:id="rId1"/>
  <headerFooter>
    <oddHeader>&amp;L&amp;"Arial Narrow,Regular"KY PSC Case No. 2021-00183
AG2-55
Attachment A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BA42"/>
  <sheetViews>
    <sheetView view="pageLayout" zoomScaleNormal="100" workbookViewId="0">
      <selection activeCell="D1" sqref="D1:D1048576"/>
    </sheetView>
  </sheetViews>
  <sheetFormatPr defaultColWidth="8.85546875" defaultRowHeight="12.75" x14ac:dyDescent="0.2"/>
  <cols>
    <col min="1" max="1" width="25" style="25" bestFit="1" customWidth="1"/>
    <col min="2" max="2" width="14.5703125" style="25" bestFit="1" customWidth="1"/>
    <col min="3" max="3" width="31.85546875" style="25" bestFit="1" customWidth="1"/>
    <col min="4" max="4" width="11.28515625" style="1" hidden="1" customWidth="1"/>
    <col min="5" max="53" width="11.28515625" style="1" customWidth="1"/>
    <col min="54" max="16384" width="8.85546875" style="1"/>
  </cols>
  <sheetData>
    <row r="1" spans="1:53" s="7" customFormat="1" x14ac:dyDescent="0.2">
      <c r="A1" s="5"/>
      <c r="B1" s="5"/>
      <c r="C1" s="5"/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  <c r="L1" s="6" t="s">
        <v>0</v>
      </c>
      <c r="M1" s="6" t="s">
        <v>0</v>
      </c>
      <c r="N1" s="6" t="s">
        <v>0</v>
      </c>
      <c r="O1" s="6" t="s">
        <v>0</v>
      </c>
      <c r="P1" s="6" t="s">
        <v>0</v>
      </c>
      <c r="Q1" s="6" t="s">
        <v>0</v>
      </c>
      <c r="R1" s="7" t="s">
        <v>0</v>
      </c>
      <c r="S1" s="7" t="s">
        <v>0</v>
      </c>
      <c r="T1" s="7" t="s">
        <v>0</v>
      </c>
      <c r="U1" s="7" t="s">
        <v>0</v>
      </c>
      <c r="V1" s="7" t="s">
        <v>0</v>
      </c>
      <c r="W1" s="7" t="s">
        <v>0</v>
      </c>
      <c r="X1" s="7" t="s">
        <v>0</v>
      </c>
      <c r="Y1" s="7" t="s">
        <v>0</v>
      </c>
      <c r="Z1" s="7" t="s">
        <v>0</v>
      </c>
      <c r="AA1" s="7" t="s">
        <v>0</v>
      </c>
      <c r="AB1" s="7" t="s">
        <v>0</v>
      </c>
      <c r="AC1" s="7" t="s">
        <v>0</v>
      </c>
      <c r="AD1" s="7" t="s">
        <v>0</v>
      </c>
      <c r="AE1" s="7" t="s">
        <v>0</v>
      </c>
      <c r="AF1" s="7" t="s">
        <v>0</v>
      </c>
      <c r="AG1" s="7" t="s">
        <v>0</v>
      </c>
      <c r="AH1" s="7" t="s">
        <v>0</v>
      </c>
      <c r="AI1" s="7" t="s">
        <v>0</v>
      </c>
      <c r="AJ1" s="7" t="s">
        <v>0</v>
      </c>
      <c r="AK1" s="7" t="s">
        <v>0</v>
      </c>
      <c r="AL1" s="7" t="s">
        <v>0</v>
      </c>
      <c r="AM1" s="7" t="s">
        <v>0</v>
      </c>
      <c r="AN1" s="7" t="s">
        <v>0</v>
      </c>
      <c r="AO1" s="7" t="s">
        <v>0</v>
      </c>
      <c r="AP1" s="7" t="s">
        <v>0</v>
      </c>
      <c r="AQ1" s="7" t="s">
        <v>0</v>
      </c>
      <c r="AR1" s="7" t="s">
        <v>0</v>
      </c>
      <c r="AS1" s="7" t="s">
        <v>0</v>
      </c>
      <c r="AT1" s="7" t="s">
        <v>0</v>
      </c>
      <c r="AU1" s="7" t="s">
        <v>0</v>
      </c>
      <c r="AV1" s="7" t="s">
        <v>0</v>
      </c>
      <c r="AW1" s="7" t="s">
        <v>0</v>
      </c>
      <c r="AX1" s="7" t="s">
        <v>0</v>
      </c>
      <c r="AY1" s="7" t="s">
        <v>0</v>
      </c>
      <c r="AZ1" s="7" t="s">
        <v>0</v>
      </c>
      <c r="BA1" s="7" t="s">
        <v>0</v>
      </c>
    </row>
    <row r="2" spans="1:53" s="118" customFormat="1" ht="25.5" customHeight="1" x14ac:dyDescent="0.2">
      <c r="A2" s="116"/>
      <c r="B2" s="116"/>
      <c r="C2" s="116"/>
      <c r="D2" s="117" t="s">
        <v>50</v>
      </c>
      <c r="E2" s="117" t="s">
        <v>50</v>
      </c>
      <c r="F2" s="117" t="s">
        <v>50</v>
      </c>
      <c r="G2" s="117" t="s">
        <v>50</v>
      </c>
      <c r="H2" s="117" t="s">
        <v>50</v>
      </c>
      <c r="I2" s="117" t="s">
        <v>50</v>
      </c>
      <c r="J2" s="117" t="s">
        <v>50</v>
      </c>
      <c r="K2" s="117" t="s">
        <v>50</v>
      </c>
      <c r="L2" s="117" t="s">
        <v>50</v>
      </c>
      <c r="M2" s="117" t="s">
        <v>50</v>
      </c>
      <c r="N2" s="117" t="s">
        <v>50</v>
      </c>
      <c r="O2" s="117" t="s">
        <v>50</v>
      </c>
      <c r="P2" s="117" t="s">
        <v>50</v>
      </c>
      <c r="Q2" s="117" t="s">
        <v>50</v>
      </c>
      <c r="R2" s="117" t="s">
        <v>50</v>
      </c>
      <c r="S2" s="117" t="s">
        <v>50</v>
      </c>
      <c r="T2" s="117" t="s">
        <v>50</v>
      </c>
      <c r="U2" s="117" t="s">
        <v>50</v>
      </c>
      <c r="V2" s="117" t="s">
        <v>50</v>
      </c>
      <c r="W2" s="117" t="s">
        <v>50</v>
      </c>
      <c r="X2" s="117" t="s">
        <v>50</v>
      </c>
      <c r="Y2" s="117" t="s">
        <v>50</v>
      </c>
      <c r="Z2" s="117" t="s">
        <v>50</v>
      </c>
      <c r="AA2" s="117" t="s">
        <v>50</v>
      </c>
      <c r="AB2" s="117" t="s">
        <v>50</v>
      </c>
      <c r="AC2" s="117" t="s">
        <v>50</v>
      </c>
      <c r="AD2" s="117" t="s">
        <v>50</v>
      </c>
      <c r="AE2" s="117" t="s">
        <v>50</v>
      </c>
      <c r="AF2" s="117" t="s">
        <v>50</v>
      </c>
      <c r="AG2" s="117" t="s">
        <v>50</v>
      </c>
      <c r="AH2" s="117" t="s">
        <v>50</v>
      </c>
      <c r="AI2" s="117" t="s">
        <v>50</v>
      </c>
      <c r="AJ2" s="117" t="s">
        <v>50</v>
      </c>
      <c r="AK2" s="117" t="s">
        <v>50</v>
      </c>
      <c r="AL2" s="117" t="s">
        <v>50</v>
      </c>
      <c r="AM2" s="117" t="s">
        <v>50</v>
      </c>
      <c r="AN2" s="117" t="s">
        <v>50</v>
      </c>
      <c r="AO2" s="117" t="s">
        <v>50</v>
      </c>
      <c r="AP2" s="117" t="s">
        <v>50</v>
      </c>
      <c r="AQ2" s="117" t="s">
        <v>50</v>
      </c>
      <c r="AR2" s="117" t="s">
        <v>50</v>
      </c>
      <c r="AS2" s="117" t="s">
        <v>50</v>
      </c>
      <c r="AT2" s="117" t="s">
        <v>50</v>
      </c>
      <c r="AU2" s="117" t="s">
        <v>50</v>
      </c>
      <c r="AV2" s="117" t="s">
        <v>50</v>
      </c>
      <c r="AW2" s="117" t="s">
        <v>50</v>
      </c>
      <c r="AX2" s="117" t="s">
        <v>50</v>
      </c>
      <c r="AY2" s="117" t="s">
        <v>50</v>
      </c>
      <c r="AZ2" s="117" t="s">
        <v>50</v>
      </c>
      <c r="BA2" s="117" t="s">
        <v>50</v>
      </c>
    </row>
    <row r="3" spans="1:53" s="7" customFormat="1" x14ac:dyDescent="0.2">
      <c r="A3" s="5"/>
      <c r="B3" s="5"/>
      <c r="C3" s="5"/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  <c r="AE3" s="7" t="s">
        <v>1</v>
      </c>
      <c r="AF3" s="7" t="s">
        <v>1</v>
      </c>
      <c r="AG3" s="7" t="s">
        <v>1</v>
      </c>
      <c r="AH3" s="7" t="s">
        <v>1</v>
      </c>
      <c r="AI3" s="7" t="s">
        <v>1</v>
      </c>
      <c r="AJ3" s="7" t="s">
        <v>1</v>
      </c>
      <c r="AK3" s="7" t="s">
        <v>1</v>
      </c>
      <c r="AL3" s="7" t="s">
        <v>1</v>
      </c>
      <c r="AM3" s="7" t="s">
        <v>1</v>
      </c>
      <c r="AN3" s="7" t="s">
        <v>1</v>
      </c>
      <c r="AO3" s="7" t="s">
        <v>1</v>
      </c>
      <c r="AP3" s="7" t="s">
        <v>1</v>
      </c>
      <c r="AQ3" s="7" t="s">
        <v>2</v>
      </c>
      <c r="AR3" s="7" t="s">
        <v>2</v>
      </c>
      <c r="AS3" s="7" t="s">
        <v>2</v>
      </c>
      <c r="AT3" s="7" t="s">
        <v>2</v>
      </c>
      <c r="AU3" s="7" t="s">
        <v>2</v>
      </c>
      <c r="AV3" s="7" t="s">
        <v>2</v>
      </c>
      <c r="AW3" s="7" t="s">
        <v>2</v>
      </c>
      <c r="AX3" s="7" t="s">
        <v>2</v>
      </c>
      <c r="AY3" s="7" t="s">
        <v>2</v>
      </c>
      <c r="AZ3" s="7" t="s">
        <v>2</v>
      </c>
      <c r="BA3" s="7" t="s">
        <v>2</v>
      </c>
    </row>
    <row r="4" spans="1:53" s="7" customFormat="1" x14ac:dyDescent="0.2">
      <c r="A4" s="5"/>
      <c r="B4" s="5"/>
      <c r="C4" s="5"/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 t="s">
        <v>3</v>
      </c>
      <c r="W4" s="7" t="s">
        <v>3</v>
      </c>
      <c r="X4" s="7" t="s">
        <v>3</v>
      </c>
      <c r="Y4" s="7" t="s">
        <v>3</v>
      </c>
      <c r="Z4" s="7" t="s">
        <v>3</v>
      </c>
      <c r="AA4" s="7" t="s">
        <v>3</v>
      </c>
      <c r="AB4" s="7" t="s">
        <v>3</v>
      </c>
      <c r="AC4" s="7" t="s">
        <v>3</v>
      </c>
      <c r="AD4" s="7" t="s">
        <v>3</v>
      </c>
      <c r="AE4" s="7" t="s">
        <v>3</v>
      </c>
      <c r="AF4" s="7" t="s">
        <v>3</v>
      </c>
      <c r="AG4" s="7" t="s">
        <v>3</v>
      </c>
      <c r="AH4" s="7" t="s">
        <v>3</v>
      </c>
      <c r="AI4" s="7" t="s">
        <v>3</v>
      </c>
      <c r="AJ4" s="7" t="s">
        <v>3</v>
      </c>
      <c r="AK4" s="7" t="s">
        <v>3</v>
      </c>
      <c r="AL4" s="7" t="s">
        <v>3</v>
      </c>
      <c r="AM4" s="7" t="s">
        <v>3</v>
      </c>
      <c r="AN4" s="7" t="s">
        <v>3</v>
      </c>
      <c r="AO4" s="7" t="s">
        <v>3</v>
      </c>
      <c r="AP4" s="7" t="s">
        <v>3</v>
      </c>
      <c r="AQ4" s="10" t="s">
        <v>4</v>
      </c>
      <c r="AR4" s="10" t="s">
        <v>4</v>
      </c>
      <c r="AS4" s="10" t="s">
        <v>4</v>
      </c>
      <c r="AT4" s="10" t="s">
        <v>4</v>
      </c>
      <c r="AU4" s="10" t="s">
        <v>4</v>
      </c>
      <c r="AV4" s="10" t="s">
        <v>4</v>
      </c>
      <c r="AW4" s="10" t="s">
        <v>4</v>
      </c>
      <c r="AX4" s="10" t="s">
        <v>4</v>
      </c>
      <c r="AY4" s="10" t="s">
        <v>4</v>
      </c>
      <c r="AZ4" s="10" t="s">
        <v>4</v>
      </c>
      <c r="BA4" s="10" t="s">
        <v>4</v>
      </c>
    </row>
    <row r="5" spans="1:53" s="7" customFormat="1" x14ac:dyDescent="0.2">
      <c r="A5" s="11"/>
      <c r="B5" s="11"/>
      <c r="C5" s="11"/>
      <c r="D5" s="12" t="s">
        <v>5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7</v>
      </c>
      <c r="R5" s="10" t="s">
        <v>7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8</v>
      </c>
      <c r="AD5" s="10" t="s">
        <v>8</v>
      </c>
      <c r="AE5" s="10" t="s">
        <v>8</v>
      </c>
      <c r="AF5" s="10" t="s">
        <v>8</v>
      </c>
      <c r="AG5" s="10" t="s">
        <v>8</v>
      </c>
      <c r="AH5" s="10" t="s">
        <v>8</v>
      </c>
      <c r="AI5" s="10" t="s">
        <v>8</v>
      </c>
      <c r="AJ5" s="10" t="s">
        <v>8</v>
      </c>
      <c r="AK5" s="10" t="s">
        <v>8</v>
      </c>
      <c r="AL5" s="10" t="s">
        <v>8</v>
      </c>
      <c r="AM5" s="10" t="s">
        <v>8</v>
      </c>
      <c r="AN5" s="10" t="s">
        <v>8</v>
      </c>
      <c r="AO5" s="10" t="s">
        <v>9</v>
      </c>
      <c r="AP5" s="10" t="s">
        <v>9</v>
      </c>
      <c r="AQ5" s="10" t="s">
        <v>9</v>
      </c>
      <c r="AR5" s="10" t="s">
        <v>9</v>
      </c>
      <c r="AS5" s="10" t="s">
        <v>9</v>
      </c>
      <c r="AT5" s="10" t="s">
        <v>9</v>
      </c>
      <c r="AU5" s="10" t="s">
        <v>9</v>
      </c>
      <c r="AV5" s="10" t="s">
        <v>9</v>
      </c>
      <c r="AW5" s="10" t="s">
        <v>9</v>
      </c>
      <c r="AX5" s="10" t="s">
        <v>9</v>
      </c>
      <c r="AY5" s="10" t="s">
        <v>9</v>
      </c>
      <c r="AZ5" s="10" t="s">
        <v>9</v>
      </c>
      <c r="BA5" s="10" t="s">
        <v>10</v>
      </c>
    </row>
    <row r="6" spans="1:53" s="15" customFormat="1" x14ac:dyDescent="0.2">
      <c r="A6" s="13"/>
      <c r="B6" s="13"/>
      <c r="C6" s="13"/>
      <c r="D6" s="14" t="s">
        <v>13</v>
      </c>
      <c r="E6" s="14" t="s">
        <v>28</v>
      </c>
      <c r="F6" s="14" t="s">
        <v>30</v>
      </c>
      <c r="G6" s="14" t="s">
        <v>31</v>
      </c>
      <c r="H6" s="14" t="s">
        <v>32</v>
      </c>
      <c r="I6" s="14" t="s">
        <v>33</v>
      </c>
      <c r="J6" s="14" t="s">
        <v>34</v>
      </c>
      <c r="K6" s="14" t="s">
        <v>35</v>
      </c>
      <c r="L6" s="14" t="s">
        <v>36</v>
      </c>
      <c r="M6" s="14" t="s">
        <v>37</v>
      </c>
      <c r="N6" s="14" t="s">
        <v>38</v>
      </c>
      <c r="O6" s="14" t="s">
        <v>39</v>
      </c>
      <c r="P6" s="14" t="s">
        <v>13</v>
      </c>
      <c r="Q6" s="14" t="s">
        <v>28</v>
      </c>
      <c r="R6" s="15" t="s">
        <v>30</v>
      </c>
      <c r="S6" s="15" t="s">
        <v>31</v>
      </c>
      <c r="T6" s="15" t="s">
        <v>32</v>
      </c>
      <c r="U6" s="15" t="s">
        <v>33</v>
      </c>
      <c r="V6" s="15" t="s">
        <v>34</v>
      </c>
      <c r="W6" s="15" t="s">
        <v>35</v>
      </c>
      <c r="X6" s="15" t="s">
        <v>36</v>
      </c>
      <c r="Y6" s="15" t="s">
        <v>37</v>
      </c>
      <c r="Z6" s="15" t="s">
        <v>38</v>
      </c>
      <c r="AA6" s="15" t="s">
        <v>39</v>
      </c>
      <c r="AB6" s="15" t="s">
        <v>13</v>
      </c>
      <c r="AC6" s="15" t="s">
        <v>28</v>
      </c>
      <c r="AD6" s="15" t="s">
        <v>30</v>
      </c>
      <c r="AE6" s="15" t="s">
        <v>31</v>
      </c>
      <c r="AF6" s="15" t="s">
        <v>32</v>
      </c>
      <c r="AG6" s="15" t="s">
        <v>33</v>
      </c>
      <c r="AH6" s="15" t="s">
        <v>34</v>
      </c>
      <c r="AI6" s="15" t="s">
        <v>35</v>
      </c>
      <c r="AJ6" s="15" t="s">
        <v>36</v>
      </c>
      <c r="AK6" s="15" t="s">
        <v>37</v>
      </c>
      <c r="AL6" s="15" t="s">
        <v>38</v>
      </c>
      <c r="AM6" s="15" t="s">
        <v>39</v>
      </c>
      <c r="AN6" s="15" t="s">
        <v>13</v>
      </c>
      <c r="AO6" s="15" t="s">
        <v>28</v>
      </c>
      <c r="AP6" s="15" t="s">
        <v>30</v>
      </c>
      <c r="AQ6" s="15" t="s">
        <v>31</v>
      </c>
      <c r="AR6" s="15" t="s">
        <v>32</v>
      </c>
      <c r="AS6" s="15" t="s">
        <v>33</v>
      </c>
      <c r="AT6" s="15" t="s">
        <v>34</v>
      </c>
      <c r="AU6" s="15" t="s">
        <v>35</v>
      </c>
      <c r="AV6" s="15" t="s">
        <v>36</v>
      </c>
      <c r="AW6" s="15" t="s">
        <v>37</v>
      </c>
      <c r="AX6" s="15" t="s">
        <v>38</v>
      </c>
      <c r="AY6" s="15" t="s">
        <v>39</v>
      </c>
      <c r="AZ6" s="15" t="s">
        <v>13</v>
      </c>
      <c r="BA6" s="15" t="s">
        <v>29</v>
      </c>
    </row>
    <row r="7" spans="1:53" s="2" customFormat="1" x14ac:dyDescent="0.2">
      <c r="A7" s="19" t="s">
        <v>11</v>
      </c>
      <c r="B7" s="19" t="s">
        <v>12</v>
      </c>
      <c r="C7" s="19" t="s">
        <v>17</v>
      </c>
      <c r="D7" s="2">
        <v>474095.51</v>
      </c>
      <c r="E7" s="2">
        <v>543696.87</v>
      </c>
      <c r="F7" s="2">
        <v>518013.79999999993</v>
      </c>
      <c r="G7" s="2">
        <v>524769.3899999999</v>
      </c>
      <c r="H7" s="2">
        <v>501475.71999999986</v>
      </c>
      <c r="I7" s="2">
        <v>516330.49000000017</v>
      </c>
      <c r="J7" s="2">
        <v>516730.1</v>
      </c>
      <c r="K7" s="2">
        <v>494887.37000000005</v>
      </c>
      <c r="L7" s="2">
        <v>537262.3600000001</v>
      </c>
      <c r="M7" s="2">
        <v>446350.4599999999</v>
      </c>
      <c r="N7" s="2">
        <v>440592.05999999994</v>
      </c>
      <c r="O7" s="2">
        <v>438632.34999999992</v>
      </c>
      <c r="P7" s="2">
        <v>445411.59000000032</v>
      </c>
      <c r="Q7" s="2">
        <v>502123.87000000023</v>
      </c>
      <c r="R7" s="2">
        <v>540292.78000000014</v>
      </c>
      <c r="S7" s="2">
        <v>550520.96</v>
      </c>
      <c r="T7" s="2">
        <v>515205.22000000003</v>
      </c>
      <c r="U7" s="2">
        <v>506382.09</v>
      </c>
      <c r="V7" s="2">
        <v>553390.05999999994</v>
      </c>
      <c r="W7" s="2">
        <v>481206.25999999995</v>
      </c>
      <c r="X7" s="2">
        <v>476846.43999999989</v>
      </c>
      <c r="Y7" s="2">
        <v>503373.88999999996</v>
      </c>
      <c r="Z7" s="2">
        <v>581974.33000000042</v>
      </c>
      <c r="AA7" s="2">
        <v>498599.80000000005</v>
      </c>
      <c r="AB7" s="2">
        <v>475586.66000000003</v>
      </c>
      <c r="AC7" s="2">
        <v>539055.79000000015</v>
      </c>
      <c r="AD7" s="2">
        <v>503197.59</v>
      </c>
      <c r="AE7" s="2">
        <v>525760.59999999986</v>
      </c>
      <c r="AF7" s="2">
        <v>567625.76000000036</v>
      </c>
      <c r="AG7" s="2">
        <v>518931.94999999995</v>
      </c>
      <c r="AH7" s="2">
        <v>523546.88999999996</v>
      </c>
      <c r="AI7" s="2">
        <v>534722.34000000008</v>
      </c>
      <c r="AJ7" s="2">
        <v>492073.1399999999</v>
      </c>
      <c r="AK7" s="2">
        <v>527596.73999999987</v>
      </c>
      <c r="AL7" s="2">
        <v>541603.37</v>
      </c>
      <c r="AM7" s="2">
        <v>519314.34000000014</v>
      </c>
      <c r="AN7" s="2">
        <v>476914.7900000001</v>
      </c>
      <c r="AO7" s="2">
        <v>526120.14</v>
      </c>
      <c r="AP7" s="2">
        <v>545379.53</v>
      </c>
      <c r="AQ7" s="2">
        <v>705595.80494594504</v>
      </c>
      <c r="AR7" s="2">
        <v>674667.77192040242</v>
      </c>
      <c r="AS7" s="2">
        <v>676053.346749658</v>
      </c>
      <c r="AT7" s="2">
        <v>684856.61692458182</v>
      </c>
      <c r="AU7" s="2">
        <v>618799.22503561317</v>
      </c>
      <c r="AV7" s="2">
        <v>613675.05816120224</v>
      </c>
      <c r="AW7" s="2">
        <v>616855.57941931987</v>
      </c>
      <c r="AX7" s="2">
        <v>625963.79973536613</v>
      </c>
      <c r="AY7" s="2">
        <v>654323.07165713015</v>
      </c>
      <c r="AZ7" s="2">
        <v>562870.02895857312</v>
      </c>
      <c r="BA7" s="2">
        <v>7711447.8076140499</v>
      </c>
    </row>
    <row r="8" spans="1:53" s="2" customFormat="1" x14ac:dyDescent="0.2">
      <c r="A8" s="19" t="s">
        <v>11</v>
      </c>
      <c r="B8" s="19" t="s">
        <v>12</v>
      </c>
      <c r="C8" s="19" t="s">
        <v>18</v>
      </c>
      <c r="D8" s="2">
        <v>49963.100000000006</v>
      </c>
      <c r="E8" s="2">
        <v>24549.38</v>
      </c>
      <c r="F8" s="2">
        <v>25536.520000000011</v>
      </c>
      <c r="G8" s="2">
        <v>34720.830000000009</v>
      </c>
      <c r="H8" s="2">
        <v>26690.839999999993</v>
      </c>
      <c r="I8" s="2">
        <v>23414.380000000005</v>
      </c>
      <c r="J8" s="2">
        <v>23626.26</v>
      </c>
      <c r="K8" s="2">
        <v>16744.359999999997</v>
      </c>
      <c r="L8" s="2">
        <v>16359.719999999996</v>
      </c>
      <c r="M8" s="2">
        <v>14006.130000000005</v>
      </c>
      <c r="N8" s="2">
        <v>18333.599999999991</v>
      </c>
      <c r="O8" s="2">
        <v>17488.719999999998</v>
      </c>
      <c r="P8" s="2">
        <v>21098.67</v>
      </c>
      <c r="Q8" s="2">
        <v>18880.439999999991</v>
      </c>
      <c r="R8" s="2">
        <v>18155.539999999997</v>
      </c>
      <c r="S8" s="2">
        <v>26151.249999999996</v>
      </c>
      <c r="T8" s="2">
        <v>34374.870000000003</v>
      </c>
      <c r="U8" s="2">
        <v>26700.679999999997</v>
      </c>
      <c r="V8" s="2">
        <v>32732.799999999988</v>
      </c>
      <c r="W8" s="2">
        <v>29664.81</v>
      </c>
      <c r="X8" s="2">
        <v>25942.26</v>
      </c>
      <c r="Y8" s="2">
        <v>41825.669999999991</v>
      </c>
      <c r="Z8" s="2">
        <v>31471.159999999996</v>
      </c>
      <c r="AA8" s="2">
        <v>36100.399999999994</v>
      </c>
      <c r="AB8" s="2">
        <v>38601.320000000022</v>
      </c>
      <c r="AC8" s="2">
        <v>13619.320000000002</v>
      </c>
      <c r="AD8" s="2">
        <v>18508.289999999997</v>
      </c>
      <c r="AE8" s="2">
        <v>19246.630000000005</v>
      </c>
      <c r="AF8" s="2">
        <v>25708.110000000011</v>
      </c>
      <c r="AG8" s="2">
        <v>17276.439999999999</v>
      </c>
      <c r="AH8" s="2">
        <v>6801.6599999999989</v>
      </c>
      <c r="AI8" s="2">
        <v>8666.1800000000039</v>
      </c>
      <c r="AJ8" s="2">
        <v>349.2800000000002</v>
      </c>
      <c r="AK8" s="2">
        <v>2996.13</v>
      </c>
      <c r="AL8" s="2">
        <v>4148.93</v>
      </c>
      <c r="AM8" s="2">
        <v>4424.3999999999978</v>
      </c>
      <c r="AN8" s="2">
        <v>17229.950000000004</v>
      </c>
      <c r="AO8" s="2">
        <v>3818.8500000000008</v>
      </c>
      <c r="AP8" s="2">
        <v>6674.1800000000012</v>
      </c>
      <c r="AQ8" s="2">
        <v>23081.590112837926</v>
      </c>
      <c r="AR8" s="2">
        <v>14012.661059949791</v>
      </c>
      <c r="AS8" s="2">
        <v>10778.402977913312</v>
      </c>
      <c r="AT8" s="2">
        <v>10034.668152567132</v>
      </c>
      <c r="AU8" s="2">
        <v>12378.865998671083</v>
      </c>
      <c r="AV8" s="2">
        <v>10976.037146516946</v>
      </c>
      <c r="AW8" s="2">
        <v>11983.77057804926</v>
      </c>
      <c r="AX8" s="2">
        <v>12860.420621469888</v>
      </c>
      <c r="AY8" s="2">
        <v>12883.49196539631</v>
      </c>
      <c r="AZ8" s="2">
        <v>16856.757166452637</v>
      </c>
      <c r="BA8" s="2">
        <v>186033.21806583062</v>
      </c>
    </row>
    <row r="9" spans="1:53" s="2" customFormat="1" x14ac:dyDescent="0.2">
      <c r="A9" s="19" t="s">
        <v>11</v>
      </c>
      <c r="B9" s="19" t="s">
        <v>12</v>
      </c>
      <c r="C9" s="19" t="s">
        <v>19</v>
      </c>
      <c r="D9" s="2">
        <v>678515.19</v>
      </c>
      <c r="E9" s="2">
        <v>399458.47999999992</v>
      </c>
      <c r="F9" s="2">
        <v>322159.55000000005</v>
      </c>
      <c r="G9" s="2">
        <v>457823.49</v>
      </c>
      <c r="H9" s="2">
        <v>466415.00999999995</v>
      </c>
      <c r="I9" s="2">
        <v>401642.62</v>
      </c>
      <c r="J9" s="2">
        <v>420402.07000000007</v>
      </c>
      <c r="K9" s="2">
        <v>352396.97000000003</v>
      </c>
      <c r="L9" s="2">
        <v>391636.63999999996</v>
      </c>
      <c r="M9" s="2">
        <v>374164.74</v>
      </c>
      <c r="N9" s="2">
        <v>414518.33</v>
      </c>
      <c r="O9" s="2">
        <v>335271.54999999993</v>
      </c>
      <c r="P9" s="2">
        <v>430639.5199999999</v>
      </c>
      <c r="Q9" s="2">
        <v>291660.46999999997</v>
      </c>
      <c r="R9" s="2">
        <v>390866.28</v>
      </c>
      <c r="S9" s="2">
        <v>440098.06</v>
      </c>
      <c r="T9" s="2">
        <v>434681.04</v>
      </c>
      <c r="U9" s="2">
        <v>279171.01</v>
      </c>
      <c r="V9" s="2">
        <v>455204.47</v>
      </c>
      <c r="W9" s="2">
        <v>375696.16000000009</v>
      </c>
      <c r="X9" s="2">
        <v>322310.42</v>
      </c>
      <c r="Y9" s="2">
        <v>552111.55000000016</v>
      </c>
      <c r="Z9" s="2">
        <v>603198.85</v>
      </c>
      <c r="AA9" s="2">
        <v>343982.67</v>
      </c>
      <c r="AB9" s="2">
        <v>470135.82999999996</v>
      </c>
      <c r="AC9" s="2">
        <v>395957.11</v>
      </c>
      <c r="AD9" s="2">
        <v>275695.52</v>
      </c>
      <c r="AE9" s="2">
        <v>435375.81999999995</v>
      </c>
      <c r="AF9" s="2">
        <v>386458.10000000003</v>
      </c>
      <c r="AG9" s="2">
        <v>366108.69999999995</v>
      </c>
      <c r="AH9" s="2">
        <v>359456.27999999991</v>
      </c>
      <c r="AI9" s="2">
        <v>320096.89999999997</v>
      </c>
      <c r="AJ9" s="2">
        <v>277341.31</v>
      </c>
      <c r="AK9" s="2">
        <v>430145.45</v>
      </c>
      <c r="AL9" s="2">
        <v>462107.46</v>
      </c>
      <c r="AM9" s="2">
        <v>394811.20999999996</v>
      </c>
      <c r="AN9" s="2">
        <v>593867.62</v>
      </c>
      <c r="AO9" s="2">
        <v>466053.48</v>
      </c>
      <c r="AP9" s="2">
        <v>434283.10000000003</v>
      </c>
      <c r="AQ9" s="2">
        <v>338161.89648770634</v>
      </c>
      <c r="AR9" s="2">
        <v>315452.1712880978</v>
      </c>
      <c r="AS9" s="2">
        <v>344110.3922023332</v>
      </c>
      <c r="AT9" s="2">
        <v>321321.2467491788</v>
      </c>
      <c r="AU9" s="2">
        <v>304585.51421810582</v>
      </c>
      <c r="AV9" s="2">
        <v>295295.79558459332</v>
      </c>
      <c r="AW9" s="2">
        <v>330057.6524689339</v>
      </c>
      <c r="AX9" s="2">
        <v>314386.65461461141</v>
      </c>
      <c r="AY9" s="2">
        <v>318881.367080695</v>
      </c>
      <c r="AZ9" s="2">
        <v>402590.66512333346</v>
      </c>
      <c r="BA9" s="2">
        <v>3715035.2274673437</v>
      </c>
    </row>
    <row r="10" spans="1:53" s="2" customFormat="1" x14ac:dyDescent="0.2">
      <c r="A10" s="19" t="s">
        <v>11</v>
      </c>
      <c r="B10" s="19" t="s">
        <v>12</v>
      </c>
      <c r="C10" s="19" t="s">
        <v>20</v>
      </c>
      <c r="D10" s="2">
        <v>77224.23000000004</v>
      </c>
      <c r="E10" s="2">
        <v>11450.13999999999</v>
      </c>
      <c r="F10" s="2">
        <v>4445.8600000000006</v>
      </c>
      <c r="G10" s="2">
        <v>21927.739999999991</v>
      </c>
      <c r="H10" s="2">
        <v>18773.410000000003</v>
      </c>
      <c r="I10" s="2">
        <v>27265.97</v>
      </c>
      <c r="J10" s="2">
        <v>-1018.0499999999993</v>
      </c>
      <c r="K10" s="2">
        <v>29988.61</v>
      </c>
      <c r="L10" s="2">
        <v>24633.280000000017</v>
      </c>
      <c r="M10" s="2">
        <v>22073.389999999992</v>
      </c>
      <c r="N10" s="2">
        <v>29481.7</v>
      </c>
      <c r="O10" s="2">
        <v>34984.55999999999</v>
      </c>
      <c r="P10" s="2">
        <v>50990.789999999994</v>
      </c>
      <c r="Q10" s="2">
        <v>13673.6</v>
      </c>
      <c r="R10" s="2">
        <v>18961.950000000012</v>
      </c>
      <c r="S10" s="2">
        <v>7614.5899999999938</v>
      </c>
      <c r="T10" s="2">
        <v>14428.94</v>
      </c>
      <c r="U10" s="2">
        <v>25259.389999999992</v>
      </c>
      <c r="V10" s="2">
        <v>18528.03</v>
      </c>
      <c r="W10" s="2">
        <v>18946.25</v>
      </c>
      <c r="X10" s="2">
        <v>57260.27</v>
      </c>
      <c r="Y10" s="2">
        <v>-18241.09</v>
      </c>
      <c r="Z10" s="2">
        <v>24522.170000000013</v>
      </c>
      <c r="AA10" s="2">
        <v>20571.419999999998</v>
      </c>
      <c r="AB10" s="2">
        <v>53728.880000000005</v>
      </c>
      <c r="AC10" s="2">
        <v>17633.480000000007</v>
      </c>
      <c r="AD10" s="2">
        <v>-7905.6099999999942</v>
      </c>
      <c r="AE10" s="2">
        <v>38849.919999999991</v>
      </c>
      <c r="AF10" s="2">
        <v>52848.100000000006</v>
      </c>
      <c r="AG10" s="2">
        <v>42557.719999999994</v>
      </c>
      <c r="AH10" s="2">
        <v>9347.32</v>
      </c>
      <c r="AI10" s="2">
        <v>19887.25</v>
      </c>
      <c r="AJ10" s="2">
        <v>-16077.270000000017</v>
      </c>
      <c r="AK10" s="2">
        <v>32671.290000000005</v>
      </c>
      <c r="AL10" s="2">
        <v>26666.030000000002</v>
      </c>
      <c r="AM10" s="2">
        <v>44237.09</v>
      </c>
      <c r="AN10" s="2">
        <v>41498.42</v>
      </c>
      <c r="AO10" s="2">
        <v>17539.48</v>
      </c>
      <c r="AP10" s="2">
        <v>19984.41</v>
      </c>
      <c r="AQ10" s="2">
        <v>121066.31972248375</v>
      </c>
      <c r="AR10" s="2">
        <v>137876.83104851155</v>
      </c>
      <c r="AS10" s="2">
        <v>133412.29384655508</v>
      </c>
      <c r="AT10" s="2">
        <v>122413.20599612065</v>
      </c>
      <c r="AU10" s="2">
        <v>126248.01438098197</v>
      </c>
      <c r="AV10" s="2">
        <v>114078.28244514379</v>
      </c>
      <c r="AW10" s="2">
        <v>135856.94305751316</v>
      </c>
      <c r="AX10" s="2">
        <v>117504.43953821954</v>
      </c>
      <c r="AY10" s="2">
        <v>132803.62736953073</v>
      </c>
      <c r="AZ10" s="2">
        <v>126282.45071601978</v>
      </c>
      <c r="BA10" s="2">
        <v>1570302.1602485578</v>
      </c>
    </row>
    <row r="11" spans="1:53" s="2" customFormat="1" x14ac:dyDescent="0.2">
      <c r="A11" s="19" t="s">
        <v>11</v>
      </c>
      <c r="B11" s="19" t="s">
        <v>12</v>
      </c>
      <c r="C11" s="19" t="s">
        <v>21</v>
      </c>
      <c r="D11" s="2">
        <v>65121.32999999998</v>
      </c>
      <c r="E11" s="2">
        <v>69418.099999999977</v>
      </c>
      <c r="F11" s="2">
        <v>68623.309999999954</v>
      </c>
      <c r="G11" s="2">
        <v>60478.889999999992</v>
      </c>
      <c r="H11" s="2">
        <v>63359.909999999996</v>
      </c>
      <c r="I11" s="2">
        <v>67009.549999999974</v>
      </c>
      <c r="J11" s="2">
        <v>63912.069999999992</v>
      </c>
      <c r="K11" s="2">
        <v>64902.740000000005</v>
      </c>
      <c r="L11" s="2">
        <v>68878.779999999984</v>
      </c>
      <c r="M11" s="2">
        <v>56219.86</v>
      </c>
      <c r="N11" s="2">
        <v>59469.06</v>
      </c>
      <c r="O11" s="2">
        <v>54347.670000000013</v>
      </c>
      <c r="P11" s="2">
        <v>55614.740000000013</v>
      </c>
      <c r="Q11" s="2">
        <v>76422.640000000014</v>
      </c>
      <c r="R11" s="2">
        <v>73690.55</v>
      </c>
      <c r="S11" s="2">
        <v>67184.639999999985</v>
      </c>
      <c r="T11" s="2">
        <v>70238.540000000008</v>
      </c>
      <c r="U11" s="2">
        <v>71805.999999999985</v>
      </c>
      <c r="V11" s="2">
        <v>69464.62999999999</v>
      </c>
      <c r="W11" s="2">
        <v>68788.779999999984</v>
      </c>
      <c r="X11" s="2">
        <v>63695.130000000005</v>
      </c>
      <c r="Y11" s="2">
        <v>68776.890000000029</v>
      </c>
      <c r="Z11" s="2">
        <v>67580.819999999992</v>
      </c>
      <c r="AA11" s="2">
        <v>68110.84</v>
      </c>
      <c r="AB11" s="2">
        <v>67217.840000000011</v>
      </c>
      <c r="AC11" s="2">
        <v>69210.25999999998</v>
      </c>
      <c r="AD11" s="2">
        <v>55280.249999999993</v>
      </c>
      <c r="AE11" s="2">
        <v>60225.95</v>
      </c>
      <c r="AF11" s="2">
        <v>58928.26</v>
      </c>
      <c r="AG11" s="2">
        <v>70161.69</v>
      </c>
      <c r="AH11" s="2">
        <v>57827.19</v>
      </c>
      <c r="AI11" s="2">
        <v>65249.670000000006</v>
      </c>
      <c r="AJ11" s="2">
        <v>60546.219999999994</v>
      </c>
      <c r="AK11" s="2">
        <v>56724.05999999999</v>
      </c>
      <c r="AL11" s="2">
        <v>62422.009999999995</v>
      </c>
      <c r="AM11" s="2">
        <v>68609.109999999986</v>
      </c>
      <c r="AN11" s="2">
        <v>65840.849999999991</v>
      </c>
      <c r="AO11" s="2">
        <v>65433.749999999993</v>
      </c>
      <c r="AP11" s="2">
        <v>60606.819999999992</v>
      </c>
      <c r="AQ11" s="2">
        <v>70174.903396462032</v>
      </c>
      <c r="AR11" s="2">
        <v>72191.846530487775</v>
      </c>
      <c r="AS11" s="2">
        <v>76317.975657511823</v>
      </c>
      <c r="AT11" s="2">
        <v>71424.816908206005</v>
      </c>
      <c r="AU11" s="2">
        <v>70905.738961110415</v>
      </c>
      <c r="AV11" s="2">
        <v>70949.908504850173</v>
      </c>
      <c r="AW11" s="2">
        <v>71417.796011799757</v>
      </c>
      <c r="AX11" s="2">
        <v>70946.089241404858</v>
      </c>
      <c r="AY11" s="2">
        <v>70907.00867206516</v>
      </c>
      <c r="AZ11" s="2">
        <v>71895.481163186545</v>
      </c>
      <c r="BA11" s="2">
        <v>861421.45816738263</v>
      </c>
    </row>
    <row r="12" spans="1:53" s="3" customFormat="1" x14ac:dyDescent="0.2">
      <c r="A12" s="20" t="s">
        <v>11</v>
      </c>
      <c r="B12" s="20" t="s">
        <v>12</v>
      </c>
      <c r="C12" s="20" t="s">
        <v>22</v>
      </c>
      <c r="D12" s="3">
        <v>75202.77</v>
      </c>
      <c r="E12" s="3">
        <v>42247.31</v>
      </c>
      <c r="F12" s="3">
        <v>26348.149999999998</v>
      </c>
      <c r="G12" s="3">
        <v>36274.229999999996</v>
      </c>
      <c r="H12" s="3">
        <v>41087.530000000006</v>
      </c>
      <c r="I12" s="3">
        <v>20468.959999999992</v>
      </c>
      <c r="J12" s="3">
        <v>73018.139999999941</v>
      </c>
      <c r="K12" s="3">
        <v>35350.739999999991</v>
      </c>
      <c r="L12" s="3">
        <v>32851.69</v>
      </c>
      <c r="M12" s="3">
        <v>39449.420000000006</v>
      </c>
      <c r="N12" s="3">
        <v>42753.8</v>
      </c>
      <c r="O12" s="3">
        <v>27397.740000000005</v>
      </c>
      <c r="P12" s="3">
        <v>47483.92</v>
      </c>
      <c r="Q12" s="3">
        <v>25233.429999999993</v>
      </c>
      <c r="R12" s="3">
        <v>25624.540000000008</v>
      </c>
      <c r="S12" s="3">
        <v>36241.960000000006</v>
      </c>
      <c r="T12" s="3">
        <v>50852.889999999978</v>
      </c>
      <c r="U12" s="3">
        <v>43947.609999999993</v>
      </c>
      <c r="V12" s="3">
        <v>65234.939999999995</v>
      </c>
      <c r="W12" s="3">
        <v>61782.89</v>
      </c>
      <c r="X12" s="3">
        <v>31568.320000000011</v>
      </c>
      <c r="Y12" s="3">
        <v>46039.189999999981</v>
      </c>
      <c r="Z12" s="3">
        <v>62678.87000000001</v>
      </c>
      <c r="AA12" s="3">
        <v>54579.37</v>
      </c>
      <c r="AB12" s="3">
        <v>40711.94</v>
      </c>
      <c r="AC12" s="3">
        <v>63045.529999999984</v>
      </c>
      <c r="AD12" s="3">
        <v>34333.250000000007</v>
      </c>
      <c r="AE12" s="3">
        <v>24576.399999999998</v>
      </c>
      <c r="AF12" s="3">
        <v>42727.510000000009</v>
      </c>
      <c r="AG12" s="3">
        <v>28522.540000000005</v>
      </c>
      <c r="AH12" s="3">
        <v>31111.079999999998</v>
      </c>
      <c r="AI12" s="3">
        <v>48832.05000000001</v>
      </c>
      <c r="AJ12" s="3">
        <v>31769.630000000012</v>
      </c>
      <c r="AK12" s="3">
        <v>13517.349999999999</v>
      </c>
      <c r="AL12" s="3">
        <v>48507.109999999993</v>
      </c>
      <c r="AM12" s="3">
        <v>35653.950000000012</v>
      </c>
      <c r="AN12" s="3">
        <v>49053.679999999993</v>
      </c>
      <c r="AO12" s="3">
        <v>45061.30000000001</v>
      </c>
      <c r="AP12" s="3">
        <v>25405.259999999995</v>
      </c>
      <c r="AQ12" s="3">
        <v>145703.61153804325</v>
      </c>
      <c r="AR12" s="3">
        <v>163816.95371834165</v>
      </c>
      <c r="AS12" s="3">
        <v>104258.82959781648</v>
      </c>
      <c r="AT12" s="3">
        <v>90830.857603583019</v>
      </c>
      <c r="AU12" s="3">
        <v>139593.55071062615</v>
      </c>
      <c r="AV12" s="3">
        <v>96013.924907281966</v>
      </c>
      <c r="AW12" s="3">
        <v>110786.16412748284</v>
      </c>
      <c r="AX12" s="3">
        <v>115072.72650912649</v>
      </c>
      <c r="AY12" s="3">
        <v>93952.764843567711</v>
      </c>
      <c r="AZ12" s="3">
        <v>100120.68345733672</v>
      </c>
      <c r="BA12" s="3">
        <v>1078320.8926854846</v>
      </c>
    </row>
    <row r="13" spans="1:53" s="3" customFormat="1" x14ac:dyDescent="0.2">
      <c r="A13" s="20" t="s">
        <v>11</v>
      </c>
      <c r="B13" s="20" t="s">
        <v>12</v>
      </c>
      <c r="C13" s="20" t="s">
        <v>23</v>
      </c>
      <c r="D13" s="3">
        <v>4183.8700000000008</v>
      </c>
      <c r="E13" s="3">
        <v>4075.4499999999994</v>
      </c>
      <c r="F13" s="3">
        <v>4497.1000000000004</v>
      </c>
      <c r="G13" s="3">
        <v>3452.1499999999983</v>
      </c>
      <c r="H13" s="3">
        <v>2733.6</v>
      </c>
      <c r="I13" s="3">
        <v>2750.19</v>
      </c>
      <c r="J13" s="3">
        <v>2079.64</v>
      </c>
      <c r="K13" s="3">
        <v>1716.73</v>
      </c>
      <c r="L13" s="3">
        <v>4012.23</v>
      </c>
      <c r="M13" s="3">
        <v>2505.7299999999996</v>
      </c>
      <c r="N13" s="3">
        <v>4552.41</v>
      </c>
      <c r="O13" s="3">
        <v>3157.86</v>
      </c>
      <c r="P13" s="3">
        <v>4423.57</v>
      </c>
      <c r="Q13" s="3">
        <v>2136.0100000000002</v>
      </c>
      <c r="R13" s="3">
        <v>4952.33</v>
      </c>
      <c r="S13" s="3">
        <v>4023.19</v>
      </c>
      <c r="T13" s="3">
        <v>5983.68</v>
      </c>
      <c r="U13" s="3">
        <v>2866.15</v>
      </c>
      <c r="V13" s="3">
        <v>2726.96</v>
      </c>
      <c r="W13" s="3">
        <v>1464.72</v>
      </c>
      <c r="X13" s="3">
        <v>3193.75</v>
      </c>
      <c r="Y13" s="3">
        <v>2388.3500000000004</v>
      </c>
      <c r="Z13" s="3">
        <v>2909.1400000000003</v>
      </c>
      <c r="AA13" s="3">
        <v>1647.03</v>
      </c>
      <c r="AB13" s="3">
        <v>1543.27</v>
      </c>
      <c r="AC13" s="3">
        <v>1221.33</v>
      </c>
      <c r="AD13" s="3">
        <v>1849.7099999999998</v>
      </c>
      <c r="AE13" s="3">
        <v>2188.48</v>
      </c>
      <c r="AF13" s="3">
        <v>885</v>
      </c>
      <c r="AG13" s="3">
        <v>2656.6800000000003</v>
      </c>
      <c r="AH13" s="3">
        <v>1476.78</v>
      </c>
      <c r="AI13" s="3">
        <v>2419.0200000000004</v>
      </c>
      <c r="AJ13" s="3">
        <v>2807.87</v>
      </c>
      <c r="AK13" s="3">
        <v>2134.42</v>
      </c>
      <c r="AL13" s="3">
        <v>2485.5100000000002</v>
      </c>
      <c r="AM13" s="3">
        <v>2894.5899999999997</v>
      </c>
      <c r="AN13" s="3">
        <v>3089.5400000000004</v>
      </c>
      <c r="AO13" s="3">
        <v>2594.3199999999997</v>
      </c>
      <c r="AP13" s="3">
        <v>1994.21</v>
      </c>
      <c r="AQ13" s="3">
        <v>5525.8447991646453</v>
      </c>
      <c r="AR13" s="3">
        <v>2342.8126744760721</v>
      </c>
      <c r="AS13" s="3">
        <v>3944.9438767217644</v>
      </c>
      <c r="AT13" s="3">
        <v>1963.9441107518549</v>
      </c>
      <c r="AU13" s="3">
        <v>2902.5774285553666</v>
      </c>
      <c r="AV13" s="3">
        <v>3487.4389409170844</v>
      </c>
      <c r="AW13" s="3">
        <v>2795.7002080095813</v>
      </c>
      <c r="AX13" s="3">
        <v>3221.9195016222193</v>
      </c>
      <c r="AY13" s="3">
        <v>2553.8726790897313</v>
      </c>
      <c r="AZ13" s="3">
        <v>1762.8630157447965</v>
      </c>
      <c r="BA13" s="3">
        <v>36906.604091502595</v>
      </c>
    </row>
    <row r="14" spans="1:53" s="16" customFormat="1" x14ac:dyDescent="0.2">
      <c r="A14" s="21" t="s">
        <v>11</v>
      </c>
      <c r="B14" s="21" t="s">
        <v>12</v>
      </c>
      <c r="C14" s="21" t="s">
        <v>15</v>
      </c>
      <c r="D14" s="16">
        <v>1424305.9999999998</v>
      </c>
      <c r="E14" s="16">
        <v>1094895.73</v>
      </c>
      <c r="F14" s="16">
        <v>969624.29</v>
      </c>
      <c r="G14" s="16">
        <v>1139446.72</v>
      </c>
      <c r="H14" s="16">
        <v>1120536.0200000003</v>
      </c>
      <c r="I14" s="16">
        <v>1058882.1599999997</v>
      </c>
      <c r="J14" s="16">
        <v>1098750.2300000002</v>
      </c>
      <c r="K14" s="16">
        <v>995987.52</v>
      </c>
      <c r="L14" s="16">
        <v>1075634.7</v>
      </c>
      <c r="M14" s="16">
        <v>954769.72999999986</v>
      </c>
      <c r="N14" s="16">
        <v>1009700.96</v>
      </c>
      <c r="O14" s="16">
        <v>911280.45</v>
      </c>
      <c r="P14" s="16">
        <v>1055662.7999999998</v>
      </c>
      <c r="Q14" s="16">
        <v>930130.46000000008</v>
      </c>
      <c r="R14" s="16">
        <v>1072543.97</v>
      </c>
      <c r="S14" s="16">
        <v>1131834.6499999999</v>
      </c>
      <c r="T14" s="16">
        <v>1125765.18</v>
      </c>
      <c r="U14" s="16">
        <v>956132.9299999997</v>
      </c>
      <c r="V14" s="16">
        <v>1197281.8899999999</v>
      </c>
      <c r="W14" s="16">
        <v>1037549.8700000001</v>
      </c>
      <c r="X14" s="16">
        <v>980816.59</v>
      </c>
      <c r="Y14" s="16">
        <v>1196274.45</v>
      </c>
      <c r="Z14" s="16">
        <v>1374335.3400000003</v>
      </c>
      <c r="AA14" s="16">
        <v>1023591.5299999999</v>
      </c>
      <c r="AB14" s="16">
        <v>1147525.74</v>
      </c>
      <c r="AC14" s="16">
        <v>1099742.8199999998</v>
      </c>
      <c r="AD14" s="16">
        <v>880959</v>
      </c>
      <c r="AE14" s="16">
        <v>1106223.8</v>
      </c>
      <c r="AF14" s="16">
        <v>1135180.8399999996</v>
      </c>
      <c r="AG14" s="16">
        <v>1046215.7199999997</v>
      </c>
      <c r="AH14" s="16">
        <v>989567.2</v>
      </c>
      <c r="AI14" s="16">
        <v>999873.40999999992</v>
      </c>
      <c r="AJ14" s="16">
        <v>848810.17999999993</v>
      </c>
      <c r="AK14" s="16">
        <v>1065785.44</v>
      </c>
      <c r="AL14" s="16">
        <v>1147940.42</v>
      </c>
      <c r="AM14" s="16">
        <v>1069944.69</v>
      </c>
      <c r="AN14" s="16">
        <v>1247494.8500000003</v>
      </c>
      <c r="AO14" s="16">
        <v>1126621.32</v>
      </c>
      <c r="AP14" s="16">
        <v>1094327.5100000002</v>
      </c>
      <c r="AQ14" s="16">
        <v>1409309.9710042162</v>
      </c>
      <c r="AR14" s="16">
        <v>1380361.0482418407</v>
      </c>
      <c r="AS14" s="16">
        <v>1348876.184910083</v>
      </c>
      <c r="AT14" s="16">
        <v>1302845.3564465626</v>
      </c>
      <c r="AU14" s="16">
        <v>1275413.4867352371</v>
      </c>
      <c r="AV14" s="16">
        <v>1204476.4456920789</v>
      </c>
      <c r="AW14" s="16">
        <v>1279753.6058726816</v>
      </c>
      <c r="AX14" s="16">
        <v>1259956.0497633936</v>
      </c>
      <c r="AY14" s="16">
        <v>1286305.2042690483</v>
      </c>
      <c r="AZ14" s="16">
        <v>1282378.9296022204</v>
      </c>
      <c r="BA14" s="16">
        <v>15159467.368341731</v>
      </c>
    </row>
    <row r="15" spans="1:53" s="3" customFormat="1" x14ac:dyDescent="0.2">
      <c r="A15" s="20" t="s">
        <v>11</v>
      </c>
      <c r="B15" s="20" t="s">
        <v>12</v>
      </c>
      <c r="C15" s="20" t="s">
        <v>24</v>
      </c>
      <c r="D15" s="3">
        <v>116170.28000000006</v>
      </c>
      <c r="E15" s="3">
        <v>73323.939999999988</v>
      </c>
      <c r="F15" s="3">
        <v>72472.94</v>
      </c>
      <c r="G15" s="3">
        <v>72594.98</v>
      </c>
      <c r="H15" s="3">
        <v>70224.489999999991</v>
      </c>
      <c r="I15" s="3">
        <v>71544.77</v>
      </c>
      <c r="J15" s="3">
        <v>70147.960000000006</v>
      </c>
      <c r="K15" s="3">
        <v>69674.510000000009</v>
      </c>
      <c r="L15" s="3">
        <v>77354.930000000008</v>
      </c>
      <c r="M15" s="3">
        <v>-80562.079999999987</v>
      </c>
      <c r="N15" s="3">
        <v>43346.909999999996</v>
      </c>
      <c r="O15" s="3">
        <v>41047.509999999995</v>
      </c>
      <c r="P15" s="3">
        <v>-23953.330000000005</v>
      </c>
      <c r="Q15" s="3">
        <v>377.00000000000006</v>
      </c>
      <c r="R15" s="3">
        <v>70139.27</v>
      </c>
      <c r="S15" s="3">
        <v>32550.3</v>
      </c>
      <c r="T15" s="3">
        <v>33484.6</v>
      </c>
      <c r="U15" s="3">
        <v>33184.21</v>
      </c>
      <c r="V15" s="3">
        <v>123675.86000000003</v>
      </c>
      <c r="W15" s="3">
        <v>49240.249999999993</v>
      </c>
      <c r="X15" s="3">
        <v>47273.760000000002</v>
      </c>
      <c r="Y15" s="3">
        <v>49846.600000000006</v>
      </c>
      <c r="Z15" s="3">
        <v>50865.27999999997</v>
      </c>
      <c r="AA15" s="3">
        <v>49986.89</v>
      </c>
      <c r="AB15" s="3">
        <v>138908.91</v>
      </c>
      <c r="AC15" s="3">
        <v>-57749.240000000005</v>
      </c>
      <c r="AD15" s="3">
        <v>68126.929999999993</v>
      </c>
      <c r="AE15" s="3">
        <v>76494.059999999983</v>
      </c>
      <c r="AF15" s="3">
        <v>72872.960000000006</v>
      </c>
      <c r="AG15" s="3">
        <v>-272222.40000000008</v>
      </c>
      <c r="AH15" s="3">
        <v>3792.0000000000005</v>
      </c>
      <c r="AI15" s="3">
        <v>-398.24</v>
      </c>
      <c r="AJ15" s="3">
        <v>-161.64000000000001</v>
      </c>
      <c r="AK15" s="3">
        <v>2.1199999999999992</v>
      </c>
      <c r="AL15" s="3">
        <v>-214.46</v>
      </c>
      <c r="AM15" s="3">
        <v>48.99</v>
      </c>
      <c r="AN15" s="3">
        <v>486105.27000000008</v>
      </c>
      <c r="AO15" s="3">
        <v>78616.579999999987</v>
      </c>
      <c r="AP15" s="3">
        <v>75667.69</v>
      </c>
      <c r="AQ15" s="3">
        <v>92994.675485252796</v>
      </c>
      <c r="AR15" s="3">
        <v>92920.526305767577</v>
      </c>
      <c r="AS15" s="3">
        <v>92895.111950744089</v>
      </c>
      <c r="AT15" s="3">
        <v>93400.930624964269</v>
      </c>
      <c r="AU15" s="3">
        <v>92956.620067024109</v>
      </c>
      <c r="AV15" s="3">
        <v>93146.324238204776</v>
      </c>
      <c r="AW15" s="3">
        <v>93134.944317877933</v>
      </c>
      <c r="AX15" s="3">
        <v>92834.744235728314</v>
      </c>
      <c r="AY15" s="3">
        <v>92795.655020074948</v>
      </c>
      <c r="AZ15" s="3">
        <v>93019.110864577597</v>
      </c>
      <c r="BA15" s="3">
        <v>1143875.0565732406</v>
      </c>
    </row>
    <row r="16" spans="1:53" s="3" customFormat="1" x14ac:dyDescent="0.2">
      <c r="A16" s="20" t="s">
        <v>11</v>
      </c>
      <c r="B16" s="20" t="s">
        <v>12</v>
      </c>
      <c r="C16" s="20" t="s">
        <v>25</v>
      </c>
      <c r="D16" s="3">
        <v>33643.599999999999</v>
      </c>
      <c r="E16" s="3">
        <v>33739.75</v>
      </c>
      <c r="F16" s="3">
        <v>44401.99</v>
      </c>
      <c r="G16" s="3">
        <v>22441.11</v>
      </c>
      <c r="H16" s="3">
        <v>39028.26</v>
      </c>
      <c r="I16" s="3">
        <v>35418.17</v>
      </c>
      <c r="J16" s="3">
        <v>35930.160000000003</v>
      </c>
      <c r="K16" s="3">
        <v>33257.440000000002</v>
      </c>
      <c r="L16" s="3">
        <v>40679.879999999997</v>
      </c>
      <c r="M16" s="3">
        <v>18971.810000000001</v>
      </c>
      <c r="N16" s="3">
        <v>28792.94</v>
      </c>
      <c r="O16" s="3">
        <v>26124.260000000002</v>
      </c>
      <c r="P16" s="3">
        <v>16814.349999999999</v>
      </c>
      <c r="Q16" s="3">
        <v>32331.16</v>
      </c>
      <c r="R16" s="3">
        <v>31053.93</v>
      </c>
      <c r="S16" s="3">
        <v>20230.04</v>
      </c>
      <c r="T16" s="3">
        <v>33662.43</v>
      </c>
      <c r="U16" s="3">
        <v>30771.61</v>
      </c>
      <c r="V16" s="3">
        <v>57838.68</v>
      </c>
      <c r="W16" s="3">
        <v>38187.130000000005</v>
      </c>
      <c r="X16" s="3">
        <v>34983.770000000004</v>
      </c>
      <c r="Y16" s="3">
        <v>23151.030000000002</v>
      </c>
      <c r="Z16" s="3">
        <v>33349.31</v>
      </c>
      <c r="AA16" s="3">
        <v>32465.489999999998</v>
      </c>
      <c r="AB16" s="3">
        <v>45629.71</v>
      </c>
      <c r="AC16" s="3">
        <v>46883.740000000005</v>
      </c>
      <c r="AD16" s="3">
        <v>19170.86</v>
      </c>
      <c r="AE16" s="3">
        <v>51038.299999999996</v>
      </c>
      <c r="AF16" s="3">
        <v>38088.910000000003</v>
      </c>
      <c r="AG16" s="3">
        <v>22558.47</v>
      </c>
      <c r="AH16" s="3">
        <v>-64749.279999999992</v>
      </c>
      <c r="AI16" s="3">
        <v>27332.519999999997</v>
      </c>
      <c r="AJ16" s="3">
        <v>26027.27</v>
      </c>
      <c r="AK16" s="3">
        <v>25376.860000000004</v>
      </c>
      <c r="AL16" s="3">
        <v>34724.57</v>
      </c>
      <c r="AM16" s="3">
        <v>59093.619999999995</v>
      </c>
      <c r="AN16" s="3">
        <v>65857.63</v>
      </c>
      <c r="AO16" s="3">
        <v>7384.5499999999993</v>
      </c>
      <c r="AP16" s="3">
        <v>51752.28</v>
      </c>
      <c r="AQ16" s="3">
        <v>46686.663215637527</v>
      </c>
      <c r="AR16" s="3">
        <v>47953.889613640516</v>
      </c>
      <c r="AS16" s="3">
        <v>46686.663215637527</v>
      </c>
      <c r="AT16" s="3">
        <v>46686.663215637527</v>
      </c>
      <c r="AU16" s="3">
        <v>51223.258396971971</v>
      </c>
      <c r="AV16" s="3">
        <v>49850.632698232483</v>
      </c>
      <c r="AW16" s="3">
        <v>49850.632698232483</v>
      </c>
      <c r="AX16" s="3">
        <v>51157.93274513862</v>
      </c>
      <c r="AY16" s="3">
        <v>49850.632698232483</v>
      </c>
      <c r="AZ16" s="3">
        <v>49850.632698232483</v>
      </c>
      <c r="BA16" s="3">
        <v>625403.96509005781</v>
      </c>
    </row>
    <row r="17" spans="1:53" s="4" customFormat="1" x14ac:dyDescent="0.2">
      <c r="A17" s="22" t="s">
        <v>11</v>
      </c>
      <c r="B17" s="22" t="s">
        <v>12</v>
      </c>
      <c r="C17" s="22" t="s">
        <v>26</v>
      </c>
      <c r="D17" s="4">
        <v>142296.94000000003</v>
      </c>
      <c r="E17" s="4">
        <v>124774.39999999995</v>
      </c>
      <c r="F17" s="4">
        <v>146626.31000000003</v>
      </c>
      <c r="G17" s="4">
        <v>94279.180000000037</v>
      </c>
      <c r="H17" s="4">
        <v>98434.790000000008</v>
      </c>
      <c r="I17" s="4">
        <v>111658.21000000005</v>
      </c>
      <c r="J17" s="4">
        <v>109585.89</v>
      </c>
      <c r="K17" s="4">
        <v>138232.31</v>
      </c>
      <c r="L17" s="4">
        <v>158713.84000000003</v>
      </c>
      <c r="M17" s="4">
        <v>116595.85</v>
      </c>
      <c r="N17" s="4">
        <v>109407.75000000001</v>
      </c>
      <c r="O17" s="4">
        <v>86978.240000000005</v>
      </c>
      <c r="P17" s="4">
        <v>118665.43999999994</v>
      </c>
      <c r="Q17" s="4">
        <v>101508.83000000003</v>
      </c>
      <c r="R17" s="4">
        <v>162156.29999999999</v>
      </c>
      <c r="S17" s="4">
        <v>96329.49</v>
      </c>
      <c r="T17" s="4">
        <v>124215.34999999995</v>
      </c>
      <c r="U17" s="4">
        <v>107363.81999999998</v>
      </c>
      <c r="V17" s="4">
        <v>139084.84000000003</v>
      </c>
      <c r="W17" s="4">
        <v>162424.23000000007</v>
      </c>
      <c r="X17" s="4">
        <v>122178.36000000003</v>
      </c>
      <c r="Y17" s="4">
        <v>105160.6</v>
      </c>
      <c r="Z17" s="4">
        <v>152420.38000000003</v>
      </c>
      <c r="AA17" s="4">
        <v>102657.54000000001</v>
      </c>
      <c r="AB17" s="4">
        <v>112163.41999999998</v>
      </c>
      <c r="AC17" s="4">
        <v>86843.999999999971</v>
      </c>
      <c r="AD17" s="4">
        <v>159889.33999999997</v>
      </c>
      <c r="AE17" s="4">
        <v>130916.85999999999</v>
      </c>
      <c r="AF17" s="4">
        <v>111545.00000000003</v>
      </c>
      <c r="AG17" s="4">
        <v>94139.290000000008</v>
      </c>
      <c r="AH17" s="4">
        <v>44217.380000000019</v>
      </c>
      <c r="AI17" s="4">
        <v>117999.61000000003</v>
      </c>
      <c r="AJ17" s="4">
        <v>128082.98999999999</v>
      </c>
      <c r="AK17" s="4">
        <v>674662.21</v>
      </c>
      <c r="AL17" s="4">
        <v>181991.97999999998</v>
      </c>
      <c r="AM17" s="4">
        <v>205376.81999999995</v>
      </c>
      <c r="AN17" s="4">
        <v>167444.26999999996</v>
      </c>
      <c r="AO17" s="4">
        <v>141351.07000000007</v>
      </c>
      <c r="AP17" s="4">
        <v>153569.28</v>
      </c>
      <c r="AQ17" s="4">
        <v>184264.16864581429</v>
      </c>
      <c r="AR17" s="4">
        <v>235378.36794656049</v>
      </c>
      <c r="AS17" s="4">
        <v>104942.64992868158</v>
      </c>
      <c r="AT17" s="4">
        <v>183845.52865016344</v>
      </c>
      <c r="AU17" s="4">
        <v>141056.21505958153</v>
      </c>
      <c r="AV17" s="4">
        <v>144502.74308718994</v>
      </c>
      <c r="AW17" s="4">
        <v>121679.68193964759</v>
      </c>
      <c r="AX17" s="4">
        <v>158535.71904503758</v>
      </c>
      <c r="AY17" s="4">
        <v>132531.34426250943</v>
      </c>
      <c r="AZ17" s="4">
        <v>134381.23648905745</v>
      </c>
      <c r="BA17" s="4">
        <v>1630628.195342673</v>
      </c>
    </row>
    <row r="18" spans="1:53" s="4" customFormat="1" x14ac:dyDescent="0.2">
      <c r="A18" s="22" t="s">
        <v>11</v>
      </c>
      <c r="B18" s="22" t="s">
        <v>12</v>
      </c>
      <c r="C18" s="22" t="s">
        <v>27</v>
      </c>
      <c r="D18" s="4">
        <v>3744.25</v>
      </c>
      <c r="E18" s="4">
        <v>3891.04</v>
      </c>
      <c r="F18" s="4">
        <v>3718.36</v>
      </c>
      <c r="G18" s="4">
        <v>6780.92</v>
      </c>
      <c r="H18" s="4">
        <v>3718.36</v>
      </c>
      <c r="I18" s="4">
        <v>3718.36</v>
      </c>
      <c r="J18" s="4">
        <v>3718.36</v>
      </c>
      <c r="K18" s="4">
        <v>3718.36</v>
      </c>
      <c r="L18" s="4">
        <v>6527.4</v>
      </c>
      <c r="M18" s="4">
        <v>4059.41</v>
      </c>
      <c r="N18" s="4">
        <v>4059.41</v>
      </c>
      <c r="O18" s="4">
        <v>4059.41</v>
      </c>
      <c r="P18" s="4">
        <v>4059.41</v>
      </c>
      <c r="Q18" s="4">
        <v>4104.1499999999996</v>
      </c>
      <c r="R18" s="4">
        <v>4116.8999999999996</v>
      </c>
      <c r="S18" s="4">
        <v>2843.66</v>
      </c>
      <c r="T18" s="4">
        <v>4116.8999999999996</v>
      </c>
      <c r="U18" s="4">
        <v>4116.8999999999996</v>
      </c>
      <c r="V18" s="4">
        <v>1754.15</v>
      </c>
      <c r="W18" s="4">
        <v>3723.11</v>
      </c>
      <c r="X18" s="4">
        <v>3780.75</v>
      </c>
      <c r="Y18" s="4">
        <v>3780.75</v>
      </c>
      <c r="Z18" s="4">
        <v>3780.75</v>
      </c>
      <c r="AA18" s="4">
        <v>3780.75</v>
      </c>
      <c r="AB18" s="4">
        <v>-145.41</v>
      </c>
      <c r="AC18" s="4">
        <v>3725.42</v>
      </c>
      <c r="AD18" s="4">
        <v>3807.38</v>
      </c>
      <c r="AE18" s="4">
        <v>3149.3799999999997</v>
      </c>
      <c r="AF18" s="4">
        <v>3793.57</v>
      </c>
      <c r="AG18" s="4">
        <v>3793.57</v>
      </c>
      <c r="AH18" s="4">
        <v>3793.57</v>
      </c>
      <c r="AI18" s="4">
        <v>3793.57</v>
      </c>
      <c r="AJ18" s="4">
        <v>3793.57</v>
      </c>
      <c r="AK18" s="4">
        <v>3793.57</v>
      </c>
      <c r="AL18" s="4">
        <v>4312.07</v>
      </c>
      <c r="AM18" s="4">
        <v>4579.38</v>
      </c>
      <c r="AN18" s="4">
        <v>4579.38</v>
      </c>
      <c r="AO18" s="4">
        <v>4579.38</v>
      </c>
      <c r="AP18" s="4">
        <v>4603.4799999999996</v>
      </c>
      <c r="AQ18" s="4">
        <v>4948.0816373722146</v>
      </c>
      <c r="AR18" s="4">
        <v>4941.3865152713115</v>
      </c>
      <c r="AS18" s="4">
        <v>4943.9144187349257</v>
      </c>
      <c r="AT18" s="4">
        <v>4984.3968292881173</v>
      </c>
      <c r="AU18" s="4">
        <v>4945.0775301826661</v>
      </c>
      <c r="AV18" s="4">
        <v>4961.0890983716781</v>
      </c>
      <c r="AW18" s="4">
        <v>4963.789475824412</v>
      </c>
      <c r="AX18" s="4">
        <v>4925.4064511929982</v>
      </c>
      <c r="AY18" s="4">
        <v>4923.9651299539582</v>
      </c>
      <c r="AZ18" s="4">
        <v>4947.3854735305031</v>
      </c>
      <c r="BA18" s="4">
        <v>59368.496599902413</v>
      </c>
    </row>
    <row r="19" spans="1:53" s="4" customFormat="1" x14ac:dyDescent="0.2">
      <c r="A19" s="22" t="s">
        <v>11</v>
      </c>
      <c r="B19" s="22" t="s">
        <v>12</v>
      </c>
      <c r="C19" s="22" t="s">
        <v>74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-6297.0750427656285</v>
      </c>
      <c r="AR19" s="4">
        <v>-7223.7114678723565</v>
      </c>
      <c r="AS19" s="4">
        <v>-8166.2720274215289</v>
      </c>
      <c r="AT19" s="4">
        <v>-7902.8438975047029</v>
      </c>
      <c r="AU19" s="4">
        <v>-9058.5075227210582</v>
      </c>
      <c r="AV19" s="4">
        <v>-9058.5915789880473</v>
      </c>
      <c r="AW19" s="4">
        <v>-8785.2782474242777</v>
      </c>
      <c r="AX19" s="4">
        <v>-9292.0635340182125</v>
      </c>
      <c r="AY19" s="4">
        <v>-8992.3195490498802</v>
      </c>
      <c r="AZ19" s="4">
        <v>-9670.3234701258443</v>
      </c>
      <c r="BA19" s="4">
        <v>-131840.51391728353</v>
      </c>
    </row>
    <row r="20" spans="1:53" s="17" customFormat="1" x14ac:dyDescent="0.2">
      <c r="A20" s="23" t="s">
        <v>11</v>
      </c>
      <c r="B20" s="23" t="s">
        <v>12</v>
      </c>
      <c r="C20" s="23" t="s">
        <v>16</v>
      </c>
      <c r="D20" s="17">
        <v>295855.07000000018</v>
      </c>
      <c r="E20" s="17">
        <v>235729.12999999995</v>
      </c>
      <c r="F20" s="17">
        <v>267219.59999999992</v>
      </c>
      <c r="G20" s="17">
        <v>196096.19</v>
      </c>
      <c r="H20" s="17">
        <v>211405.9</v>
      </c>
      <c r="I20" s="17">
        <v>222339.50999999998</v>
      </c>
      <c r="J20" s="17">
        <v>219382.37000000002</v>
      </c>
      <c r="K20" s="17">
        <v>244882.62000000005</v>
      </c>
      <c r="L20" s="17">
        <v>283276.04999999993</v>
      </c>
      <c r="M20" s="17">
        <v>59064.990000000027</v>
      </c>
      <c r="N20" s="17">
        <v>185607.01000000004</v>
      </c>
      <c r="O20" s="17">
        <v>158209.41999999998</v>
      </c>
      <c r="P20" s="17">
        <v>115585.87000000004</v>
      </c>
      <c r="Q20" s="17">
        <v>138321.14000000004</v>
      </c>
      <c r="R20" s="17">
        <v>267466.40000000002</v>
      </c>
      <c r="S20" s="17">
        <v>151953.48999999996</v>
      </c>
      <c r="T20" s="17">
        <v>195479.28</v>
      </c>
      <c r="U20" s="17">
        <v>175436.54000000004</v>
      </c>
      <c r="V20" s="17">
        <v>322353.52999999997</v>
      </c>
      <c r="W20" s="17">
        <v>253574.72000000015</v>
      </c>
      <c r="X20" s="17">
        <v>208216.63999999998</v>
      </c>
      <c r="Y20" s="17">
        <v>181938.97999999998</v>
      </c>
      <c r="Z20" s="17">
        <v>240415.71999999991</v>
      </c>
      <c r="AA20" s="17">
        <v>188890.67000000004</v>
      </c>
      <c r="AB20" s="17">
        <v>296556.62999999995</v>
      </c>
      <c r="AC20" s="17">
        <v>79703.919999999969</v>
      </c>
      <c r="AD20" s="17">
        <v>250994.51</v>
      </c>
      <c r="AE20" s="17">
        <v>261598.60000000003</v>
      </c>
      <c r="AF20" s="17">
        <v>226300.44</v>
      </c>
      <c r="AG20" s="17">
        <v>-151731.06999999998</v>
      </c>
      <c r="AH20" s="17">
        <v>-12946.330000000005</v>
      </c>
      <c r="AI20" s="17">
        <v>148727.45999999996</v>
      </c>
      <c r="AJ20" s="17">
        <v>157742.19000000003</v>
      </c>
      <c r="AK20" s="17">
        <v>703834.76</v>
      </c>
      <c r="AL20" s="17">
        <v>220814.16000000003</v>
      </c>
      <c r="AM20" s="17">
        <v>269098.80999999988</v>
      </c>
      <c r="AN20" s="17">
        <v>723986.54999999993</v>
      </c>
      <c r="AO20" s="17">
        <v>231931.58000000007</v>
      </c>
      <c r="AP20" s="17">
        <v>285592.73</v>
      </c>
      <c r="AQ20" s="17">
        <v>322596.51394131116</v>
      </c>
      <c r="AR20" s="17">
        <v>373970.45891336759</v>
      </c>
      <c r="AS20" s="17">
        <v>241302.06748637653</v>
      </c>
      <c r="AT20" s="17">
        <v>321014.67542254861</v>
      </c>
      <c r="AU20" s="17">
        <v>281122.66353103938</v>
      </c>
      <c r="AV20" s="17">
        <v>283402.19754301093</v>
      </c>
      <c r="AW20" s="17">
        <v>260843.77018415817</v>
      </c>
      <c r="AX20" s="17">
        <v>298161.73894307931</v>
      </c>
      <c r="AY20" s="17">
        <v>271109.27756172087</v>
      </c>
      <c r="AZ20" s="17">
        <v>272528.04205527215</v>
      </c>
      <c r="BA20" s="17">
        <v>3327435.1996885887</v>
      </c>
    </row>
    <row r="21" spans="1:53" s="18" customFormat="1" ht="13.5" thickBot="1" x14ac:dyDescent="0.25">
      <c r="A21" s="24" t="s">
        <v>11</v>
      </c>
      <c r="B21" s="24" t="s">
        <v>12</v>
      </c>
      <c r="C21" s="24" t="s">
        <v>14</v>
      </c>
      <c r="D21" s="18">
        <v>1720161.0699999998</v>
      </c>
      <c r="E21" s="18">
        <v>1330624.8599999999</v>
      </c>
      <c r="F21" s="18">
        <v>1236843.8900000004</v>
      </c>
      <c r="G21" s="18">
        <v>1335542.9099999999</v>
      </c>
      <c r="H21" s="18">
        <v>1331941.92</v>
      </c>
      <c r="I21" s="18">
        <v>1281221.6699999997</v>
      </c>
      <c r="J21" s="18">
        <v>1318132.5999999999</v>
      </c>
      <c r="K21" s="18">
        <v>1240870.1400000004</v>
      </c>
      <c r="L21" s="18">
        <v>1358910.7500000002</v>
      </c>
      <c r="M21" s="18">
        <v>1013834.72</v>
      </c>
      <c r="N21" s="18">
        <v>1195307.9699999995</v>
      </c>
      <c r="O21" s="18">
        <v>1069489.8699999999</v>
      </c>
      <c r="P21" s="18">
        <v>1171248.6700000002</v>
      </c>
      <c r="Q21" s="18">
        <v>1068451.5999999996</v>
      </c>
      <c r="R21" s="18">
        <v>1340010.3700000001</v>
      </c>
      <c r="S21" s="18">
        <v>1283788.1399999997</v>
      </c>
      <c r="T21" s="18">
        <v>1321244.4599999997</v>
      </c>
      <c r="U21" s="18">
        <v>1131569.47</v>
      </c>
      <c r="V21" s="18">
        <v>1519635.4199999995</v>
      </c>
      <c r="W21" s="18">
        <v>1291124.5900000001</v>
      </c>
      <c r="X21" s="18">
        <v>1189033.2299999995</v>
      </c>
      <c r="Y21" s="18">
        <v>1378213.43</v>
      </c>
      <c r="Z21" s="18">
        <v>1614751.0599999996</v>
      </c>
      <c r="AA21" s="18">
        <v>1212482.2000000002</v>
      </c>
      <c r="AB21" s="18">
        <v>1444082.3700000003</v>
      </c>
      <c r="AC21" s="18">
        <v>1179446.74</v>
      </c>
      <c r="AD21" s="18">
        <v>1131953.5099999998</v>
      </c>
      <c r="AE21" s="18">
        <v>1367822.3999999994</v>
      </c>
      <c r="AF21" s="18">
        <v>1361481.2800000003</v>
      </c>
      <c r="AG21" s="18">
        <v>894484.65</v>
      </c>
      <c r="AH21" s="18">
        <v>976620.87000000023</v>
      </c>
      <c r="AI21" s="18">
        <v>1148600.8700000001</v>
      </c>
      <c r="AJ21" s="18">
        <v>1006552.3699999998</v>
      </c>
      <c r="AK21" s="18">
        <v>1769620.1999999997</v>
      </c>
      <c r="AL21" s="18">
        <v>1368754.5799999998</v>
      </c>
      <c r="AM21" s="18">
        <v>1339043.4999999998</v>
      </c>
      <c r="AN21" s="18">
        <v>1971481.3999999994</v>
      </c>
      <c r="AO21" s="18">
        <v>1358552.9000000001</v>
      </c>
      <c r="AP21" s="18">
        <v>1379920.2400000007</v>
      </c>
      <c r="AQ21" s="18">
        <v>1731906.4849455273</v>
      </c>
      <c r="AR21" s="18">
        <v>1754331.5071552095</v>
      </c>
      <c r="AS21" s="18">
        <v>1590178.252396459</v>
      </c>
      <c r="AT21" s="18">
        <v>1623860.0318691113</v>
      </c>
      <c r="AU21" s="18">
        <v>1556536.1502662762</v>
      </c>
      <c r="AV21" s="18">
        <v>1487878.64323509</v>
      </c>
      <c r="AW21" s="18">
        <v>1540597.3760568404</v>
      </c>
      <c r="AX21" s="18">
        <v>1558117.7887064726</v>
      </c>
      <c r="AY21" s="18">
        <v>1557414.4818307692</v>
      </c>
      <c r="AZ21" s="18">
        <v>1554906.9716574925</v>
      </c>
      <c r="BA21" s="18">
        <v>18486902.568030316</v>
      </c>
    </row>
    <row r="22" spans="1:53" s="4" customFormat="1" x14ac:dyDescent="0.2">
      <c r="A22" s="22"/>
      <c r="B22" s="22"/>
      <c r="C22" s="22"/>
    </row>
    <row r="23" spans="1:53" s="4" customFormat="1" x14ac:dyDescent="0.2">
      <c r="A23" s="22" t="s">
        <v>11</v>
      </c>
      <c r="B23" s="22" t="s">
        <v>12</v>
      </c>
      <c r="C23" s="22" t="s">
        <v>42</v>
      </c>
      <c r="D23" s="4">
        <v>83334.87999999999</v>
      </c>
      <c r="E23" s="4">
        <v>90770.19</v>
      </c>
      <c r="F23" s="4">
        <v>89011.74</v>
      </c>
      <c r="G23" s="4">
        <v>88819.51999999999</v>
      </c>
      <c r="H23" s="4">
        <v>89001.03</v>
      </c>
      <c r="I23" s="4">
        <v>88925.959999999992</v>
      </c>
      <c r="J23" s="4">
        <v>81451.19</v>
      </c>
      <c r="K23" s="4">
        <v>101814.59999999999</v>
      </c>
      <c r="L23" s="4">
        <v>91955.39</v>
      </c>
      <c r="M23" s="4">
        <v>113987.31999999999</v>
      </c>
      <c r="N23" s="4">
        <v>92903.1</v>
      </c>
      <c r="O23" s="4">
        <v>98585.26999999999</v>
      </c>
      <c r="P23" s="4">
        <v>93288.35</v>
      </c>
      <c r="Q23" s="4">
        <v>97413.83</v>
      </c>
      <c r="R23" s="4">
        <v>100436.59</v>
      </c>
      <c r="S23" s="4">
        <v>105888.5</v>
      </c>
      <c r="T23" s="4">
        <v>101939.23000000001</v>
      </c>
      <c r="U23" s="4">
        <v>103682.5</v>
      </c>
      <c r="V23" s="4">
        <v>98153.73000000001</v>
      </c>
      <c r="W23" s="4">
        <v>100297.46</v>
      </c>
      <c r="X23" s="4">
        <v>98526.17</v>
      </c>
      <c r="Y23" s="4">
        <v>98994.700000000012</v>
      </c>
      <c r="Z23" s="4">
        <v>97018.700000000012</v>
      </c>
      <c r="AA23" s="4">
        <v>87245.65</v>
      </c>
      <c r="AB23" s="4">
        <v>93266.08</v>
      </c>
      <c r="AC23" s="4">
        <v>89015.53</v>
      </c>
      <c r="AD23" s="4">
        <v>90256.75</v>
      </c>
      <c r="AE23" s="4">
        <v>97147.840000000011</v>
      </c>
      <c r="AF23" s="4">
        <v>93404.93</v>
      </c>
      <c r="AG23" s="4">
        <v>93197.33</v>
      </c>
      <c r="AH23" s="4">
        <v>136817.48000000001</v>
      </c>
      <c r="AI23" s="4">
        <v>106515.71999999997</v>
      </c>
      <c r="AJ23" s="4">
        <v>111701.09000000001</v>
      </c>
      <c r="AK23" s="4">
        <v>134623.57999999999</v>
      </c>
      <c r="AL23" s="4">
        <v>114952.31</v>
      </c>
      <c r="AM23" s="4">
        <v>120774.93000000001</v>
      </c>
      <c r="AN23" s="4">
        <v>112862.45000000001</v>
      </c>
      <c r="AO23" s="4">
        <v>88622.01</v>
      </c>
      <c r="AP23" s="4">
        <v>87241.38</v>
      </c>
      <c r="AQ23" s="4">
        <v>97655.955378399813</v>
      </c>
      <c r="AR23" s="4">
        <v>97655.955378399813</v>
      </c>
      <c r="AS23" s="4">
        <v>97655.955378399813</v>
      </c>
      <c r="AT23" s="4">
        <v>97655.955378399813</v>
      </c>
      <c r="AU23" s="4">
        <v>97655.955378399813</v>
      </c>
      <c r="AV23" s="4">
        <v>97655.955378399813</v>
      </c>
      <c r="AW23" s="4">
        <v>97655.955378399813</v>
      </c>
      <c r="AX23" s="4">
        <v>97655.955378399813</v>
      </c>
      <c r="AY23" s="4">
        <v>97655.955378399813</v>
      </c>
      <c r="AZ23" s="4">
        <v>97655.955378399813</v>
      </c>
      <c r="BA23" s="4">
        <v>1599885.9483563513</v>
      </c>
    </row>
    <row r="24" spans="1:53" s="4" customFormat="1" x14ac:dyDescent="0.2">
      <c r="A24" s="22" t="s">
        <v>11</v>
      </c>
      <c r="B24" s="22" t="s">
        <v>12</v>
      </c>
      <c r="C24" s="28" t="s">
        <v>48</v>
      </c>
      <c r="D24" s="4">
        <v>729.87</v>
      </c>
      <c r="E24" s="4">
        <v>0</v>
      </c>
      <c r="F24" s="4">
        <v>0</v>
      </c>
      <c r="G24" s="4">
        <v>138.63</v>
      </c>
      <c r="H24" s="4">
        <v>1455.51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-71.3</v>
      </c>
      <c r="O24" s="4">
        <v>0</v>
      </c>
      <c r="P24" s="4">
        <v>12235.31</v>
      </c>
      <c r="Q24" s="4">
        <v>0</v>
      </c>
      <c r="R24" s="4">
        <v>0</v>
      </c>
      <c r="S24" s="4">
        <v>3690.46</v>
      </c>
      <c r="T24" s="4">
        <v>0</v>
      </c>
      <c r="U24" s="4">
        <v>0</v>
      </c>
      <c r="V24" s="4">
        <v>0</v>
      </c>
      <c r="W24" s="4">
        <v>95.59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-2524.89</v>
      </c>
      <c r="AF24" s="4">
        <v>0</v>
      </c>
      <c r="AG24" s="4">
        <v>-712.8</v>
      </c>
      <c r="AH24" s="4">
        <v>-15959.57</v>
      </c>
      <c r="AI24" s="4">
        <v>0</v>
      </c>
      <c r="AJ24" s="4">
        <v>0</v>
      </c>
      <c r="AK24" s="4">
        <v>0</v>
      </c>
      <c r="AL24" s="4">
        <v>15475.18</v>
      </c>
      <c r="AM24" s="4">
        <v>-17101.96</v>
      </c>
      <c r="AN24" s="4">
        <v>0</v>
      </c>
      <c r="AO24" s="4">
        <v>230.88</v>
      </c>
      <c r="AP24" s="4">
        <v>257.94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</row>
    <row r="25" spans="1:53" s="4" customFormat="1" x14ac:dyDescent="0.2">
      <c r="A25" s="22" t="s">
        <v>11</v>
      </c>
      <c r="B25" s="22" t="s">
        <v>12</v>
      </c>
      <c r="C25" s="22" t="s">
        <v>43</v>
      </c>
      <c r="D25" s="4">
        <v>8854.9100000000017</v>
      </c>
      <c r="E25" s="4">
        <v>11887.119999999999</v>
      </c>
      <c r="F25" s="4">
        <v>8720.83</v>
      </c>
      <c r="G25" s="4">
        <v>12990.57</v>
      </c>
      <c r="H25" s="4">
        <v>12519.350000000002</v>
      </c>
      <c r="I25" s="4">
        <v>13343</v>
      </c>
      <c r="J25" s="4">
        <v>11526.890000000001</v>
      </c>
      <c r="K25" s="4">
        <v>12989.46</v>
      </c>
      <c r="L25" s="4">
        <v>13942.42</v>
      </c>
      <c r="M25" s="4">
        <v>11225.71</v>
      </c>
      <c r="N25" s="4">
        <v>13839.079999999998</v>
      </c>
      <c r="O25" s="4">
        <v>19360.8</v>
      </c>
      <c r="P25" s="4">
        <v>-1397.579999999999</v>
      </c>
      <c r="Q25" s="4">
        <v>14034.720000000001</v>
      </c>
      <c r="R25" s="4">
        <v>10570.34</v>
      </c>
      <c r="S25" s="4">
        <v>17778.550000000003</v>
      </c>
      <c r="T25" s="4">
        <v>12401.960000000003</v>
      </c>
      <c r="U25" s="4">
        <v>12752.119999999997</v>
      </c>
      <c r="V25" s="4">
        <v>14209.699999999999</v>
      </c>
      <c r="W25" s="4">
        <v>16401.350000000002</v>
      </c>
      <c r="X25" s="4">
        <v>17401.82</v>
      </c>
      <c r="Y25" s="4">
        <v>14920.01</v>
      </c>
      <c r="Z25" s="4">
        <v>15179.619999999999</v>
      </c>
      <c r="AA25" s="4">
        <v>12404.459999999997</v>
      </c>
      <c r="AB25" s="4">
        <v>13036.470000000003</v>
      </c>
      <c r="AC25" s="4">
        <v>11542.27</v>
      </c>
      <c r="AD25" s="4">
        <v>10185.209999999999</v>
      </c>
      <c r="AE25" s="4">
        <v>16744.02</v>
      </c>
      <c r="AF25" s="4">
        <v>10896.41</v>
      </c>
      <c r="AG25" s="4">
        <v>8202.4</v>
      </c>
      <c r="AH25" s="4">
        <v>7845.5399999999991</v>
      </c>
      <c r="AI25" s="4">
        <v>7700.23</v>
      </c>
      <c r="AJ25" s="4">
        <v>7931.43</v>
      </c>
      <c r="AK25" s="4">
        <v>9345.41</v>
      </c>
      <c r="AL25" s="4">
        <v>8353.619999999999</v>
      </c>
      <c r="AM25" s="4">
        <v>10769.61</v>
      </c>
      <c r="AN25" s="4">
        <v>8833.25</v>
      </c>
      <c r="AO25" s="4">
        <v>7800.9</v>
      </c>
      <c r="AP25" s="4">
        <v>7035.5</v>
      </c>
      <c r="AQ25" s="4">
        <v>2548.2239502011685</v>
      </c>
      <c r="AR25" s="4">
        <v>2192.9405874636295</v>
      </c>
      <c r="AS25" s="4">
        <v>2193.6927709485622</v>
      </c>
      <c r="AT25" s="4">
        <v>2072.3751727823237</v>
      </c>
      <c r="AU25" s="4">
        <v>2088.4962560207427</v>
      </c>
      <c r="AV25" s="4">
        <v>2014.6170269511347</v>
      </c>
      <c r="AW25" s="4">
        <v>1829.577499906723</v>
      </c>
      <c r="AX25" s="4">
        <v>1766.1102651234864</v>
      </c>
      <c r="AY25" s="4">
        <v>1636.9324008288113</v>
      </c>
      <c r="AZ25" s="4">
        <v>138667.87315813373</v>
      </c>
      <c r="BA25" s="4">
        <v>165878.03118213185</v>
      </c>
    </row>
    <row r="26" spans="1:53" s="4" customFormat="1" x14ac:dyDescent="0.2">
      <c r="A26" s="22" t="s">
        <v>11</v>
      </c>
      <c r="B26" s="22" t="s">
        <v>12</v>
      </c>
      <c r="C26" s="22" t="s">
        <v>44</v>
      </c>
      <c r="D26" s="4">
        <v>39240.189999999995</v>
      </c>
      <c r="E26" s="4">
        <v>52624.080000000009</v>
      </c>
      <c r="F26" s="4">
        <v>40829.44000000001</v>
      </c>
      <c r="G26" s="4">
        <v>47117.729999999996</v>
      </c>
      <c r="H26" s="4">
        <v>48981.630000000005</v>
      </c>
      <c r="I26" s="4">
        <v>37039.089999999997</v>
      </c>
      <c r="J26" s="4">
        <v>38940.840000000004</v>
      </c>
      <c r="K26" s="4">
        <v>43962.589999999989</v>
      </c>
      <c r="L26" s="4">
        <v>45094.960000000006</v>
      </c>
      <c r="M26" s="4">
        <v>21711.510000000006</v>
      </c>
      <c r="N26" s="4">
        <v>34561.73000000001</v>
      </c>
      <c r="O26" s="4">
        <v>33075.740000000013</v>
      </c>
      <c r="P26" s="4">
        <v>31001.110000000004</v>
      </c>
      <c r="Q26" s="4">
        <v>49714.229999999974</v>
      </c>
      <c r="R26" s="4">
        <v>50714.400000000001</v>
      </c>
      <c r="S26" s="4">
        <v>47781.61</v>
      </c>
      <c r="T26" s="4">
        <v>38866.460000000006</v>
      </c>
      <c r="U26" s="4">
        <v>41211.869999999995</v>
      </c>
      <c r="V26" s="4">
        <v>49207.239999999983</v>
      </c>
      <c r="W26" s="4">
        <v>44045.249999999993</v>
      </c>
      <c r="X26" s="4">
        <v>43719.9</v>
      </c>
      <c r="Y26" s="4">
        <v>41935.720000000016</v>
      </c>
      <c r="Z26" s="4">
        <v>39573.520000000011</v>
      </c>
      <c r="AA26" s="4">
        <v>36387.030000000013</v>
      </c>
      <c r="AB26" s="4">
        <v>46368.739999999991</v>
      </c>
      <c r="AC26" s="4">
        <v>47097.499999999993</v>
      </c>
      <c r="AD26" s="4">
        <v>41881.32</v>
      </c>
      <c r="AE26" s="4">
        <v>51951.51999999999</v>
      </c>
      <c r="AF26" s="4">
        <v>42629.68</v>
      </c>
      <c r="AG26" s="4">
        <v>14433.689999999999</v>
      </c>
      <c r="AH26" s="4">
        <v>39207.590000000004</v>
      </c>
      <c r="AI26" s="4">
        <v>39658.589999999989</v>
      </c>
      <c r="AJ26" s="4">
        <v>35662.85</v>
      </c>
      <c r="AK26" s="4">
        <v>33436.460000000006</v>
      </c>
      <c r="AL26" s="4">
        <v>50847.909999999989</v>
      </c>
      <c r="AM26" s="4">
        <v>35426.19</v>
      </c>
      <c r="AN26" s="4">
        <v>81637.369999999981</v>
      </c>
      <c r="AO26" s="4">
        <v>52663.509999999995</v>
      </c>
      <c r="AP26" s="4">
        <v>47728.799999999988</v>
      </c>
      <c r="AQ26" s="4">
        <v>53577.064061277393</v>
      </c>
      <c r="AR26" s="4">
        <v>51576.123002941677</v>
      </c>
      <c r="AS26" s="4">
        <v>51637.575958026559</v>
      </c>
      <c r="AT26" s="4">
        <v>52367.839576784092</v>
      </c>
      <c r="AU26" s="4">
        <v>47925.845070363597</v>
      </c>
      <c r="AV26" s="4">
        <v>47610.37457834198</v>
      </c>
      <c r="AW26" s="4">
        <v>47903.220637984945</v>
      </c>
      <c r="AX26" s="4">
        <v>48589.765023798485</v>
      </c>
      <c r="AY26" s="4">
        <v>50553.167628827592</v>
      </c>
      <c r="AZ26" s="4">
        <v>72002.338966524723</v>
      </c>
      <c r="BA26" s="4">
        <v>628016.90083289728</v>
      </c>
    </row>
    <row r="27" spans="1:53" s="4" customFormat="1" x14ac:dyDescent="0.2">
      <c r="A27" s="22" t="s">
        <v>11</v>
      </c>
      <c r="B27" s="22" t="s">
        <v>12</v>
      </c>
      <c r="C27" s="22" t="s">
        <v>47</v>
      </c>
      <c r="D27" s="4">
        <v>-13389.69</v>
      </c>
      <c r="E27" s="4">
        <v>11923.020000000002</v>
      </c>
      <c r="F27" s="4">
        <v>12406.099999999995</v>
      </c>
      <c r="G27" s="4">
        <v>11375.419999999996</v>
      </c>
      <c r="H27" s="4">
        <v>11602.449999999999</v>
      </c>
      <c r="I27" s="4">
        <v>11821.699999999997</v>
      </c>
      <c r="J27" s="4">
        <v>-3481.7299999999996</v>
      </c>
      <c r="K27" s="4">
        <v>11295.460000000005</v>
      </c>
      <c r="L27" s="4">
        <v>11540.069999999996</v>
      </c>
      <c r="M27" s="4">
        <v>-117425.08000000003</v>
      </c>
      <c r="N27" s="4">
        <v>3646.619999999999</v>
      </c>
      <c r="O27" s="4">
        <v>3089.8699999999994</v>
      </c>
      <c r="P27" s="4">
        <v>-76889.56</v>
      </c>
      <c r="Q27" s="4">
        <v>-18406.05999999999</v>
      </c>
      <c r="R27" s="4">
        <v>-11830.609999999997</v>
      </c>
      <c r="S27" s="4">
        <v>-10619.520000000008</v>
      </c>
      <c r="T27" s="4">
        <v>-11726.319999999996</v>
      </c>
      <c r="U27" s="4">
        <v>-11186.199999999993</v>
      </c>
      <c r="V27" s="4">
        <v>-12138.970000000001</v>
      </c>
      <c r="W27" s="4">
        <v>-10989.910000000002</v>
      </c>
      <c r="X27" s="4">
        <v>-11314.649999999998</v>
      </c>
      <c r="Y27" s="4">
        <v>-19975.719999999998</v>
      </c>
      <c r="Z27" s="4">
        <v>-10985.15</v>
      </c>
      <c r="AA27" s="4">
        <v>-10602.539999999995</v>
      </c>
      <c r="AB27" s="4">
        <v>-126728.83999999998</v>
      </c>
      <c r="AC27" s="4">
        <v>9443.0800000000054</v>
      </c>
      <c r="AD27" s="4">
        <v>3486.8499999999995</v>
      </c>
      <c r="AE27" s="4">
        <v>2934.2800000000007</v>
      </c>
      <c r="AF27" s="4">
        <v>4911.3599999999969</v>
      </c>
      <c r="AG27" s="4">
        <v>4667.4899999999989</v>
      </c>
      <c r="AH27" s="4">
        <v>4860.13</v>
      </c>
      <c r="AI27" s="4">
        <v>5137.6199999999981</v>
      </c>
      <c r="AJ27" s="4">
        <v>4736.8499999999995</v>
      </c>
      <c r="AK27" s="4">
        <v>-81464.830000000016</v>
      </c>
      <c r="AL27" s="4">
        <v>6683.6500000000015</v>
      </c>
      <c r="AM27" s="4">
        <v>8571.5200000000023</v>
      </c>
      <c r="AN27" s="4">
        <v>-60692.21</v>
      </c>
      <c r="AO27" s="4">
        <v>19603.180000000008</v>
      </c>
      <c r="AP27" s="4">
        <v>20498.440000000002</v>
      </c>
      <c r="AQ27" s="4">
        <v>19861.40807648894</v>
      </c>
      <c r="AR27" s="4">
        <v>19861.383527014172</v>
      </c>
      <c r="AS27" s="4">
        <v>19861.38918467435</v>
      </c>
      <c r="AT27" s="4">
        <v>19858.530340521793</v>
      </c>
      <c r="AU27" s="4">
        <v>19858.513785007181</v>
      </c>
      <c r="AV27" s="4">
        <v>19858.511438517991</v>
      </c>
      <c r="AW27" s="4">
        <v>-172981.92391361811</v>
      </c>
      <c r="AX27" s="4">
        <v>19861.346966584912</v>
      </c>
      <c r="AY27" s="4">
        <v>19861.35547076735</v>
      </c>
      <c r="AZ27" s="4">
        <v>19861.324801584637</v>
      </c>
      <c r="BA27" s="4">
        <v>-32888.551067334964</v>
      </c>
    </row>
    <row r="28" spans="1:53" s="4" customFormat="1" x14ac:dyDescent="0.2">
      <c r="A28" s="22"/>
      <c r="B28" s="22"/>
      <c r="C28" s="22"/>
    </row>
    <row r="29" spans="1:53" s="4" customFormat="1" x14ac:dyDescent="0.2">
      <c r="A29" s="22"/>
      <c r="B29" s="22"/>
      <c r="C29" s="22" t="str">
        <f>"Total"</f>
        <v>Total</v>
      </c>
      <c r="D29" s="4">
        <f t="shared" ref="D29:AI29" si="0">SUM(D21:D26)-D27</f>
        <v>1865710.6099999996</v>
      </c>
      <c r="E29" s="4">
        <f t="shared" si="0"/>
        <v>1473983.23</v>
      </c>
      <c r="F29" s="4">
        <f t="shared" si="0"/>
        <v>1362999.8000000003</v>
      </c>
      <c r="G29" s="4">
        <f t="shared" si="0"/>
        <v>1473233.94</v>
      </c>
      <c r="H29" s="4">
        <f t="shared" si="0"/>
        <v>1472296.99</v>
      </c>
      <c r="I29" s="4">
        <f t="shared" si="0"/>
        <v>1408708.0199999998</v>
      </c>
      <c r="J29" s="4">
        <f t="shared" si="0"/>
        <v>1453533.2499999998</v>
      </c>
      <c r="K29" s="4">
        <f t="shared" si="0"/>
        <v>1388341.3300000005</v>
      </c>
      <c r="L29" s="4">
        <f t="shared" si="0"/>
        <v>1498363.45</v>
      </c>
      <c r="M29" s="4">
        <f t="shared" si="0"/>
        <v>1278184.3400000001</v>
      </c>
      <c r="N29" s="4">
        <f t="shared" si="0"/>
        <v>1332893.9599999995</v>
      </c>
      <c r="O29" s="4">
        <f t="shared" si="0"/>
        <v>1217421.8099999998</v>
      </c>
      <c r="P29" s="4">
        <f t="shared" si="0"/>
        <v>1383265.4200000004</v>
      </c>
      <c r="Q29" s="4">
        <f t="shared" si="0"/>
        <v>1248020.4399999997</v>
      </c>
      <c r="R29" s="4">
        <f t="shared" si="0"/>
        <v>1513562.3100000003</v>
      </c>
      <c r="S29" s="4">
        <f t="shared" si="0"/>
        <v>1469546.7799999998</v>
      </c>
      <c r="T29" s="4">
        <f t="shared" si="0"/>
        <v>1486178.4299999997</v>
      </c>
      <c r="U29" s="4">
        <f t="shared" si="0"/>
        <v>1300402.1599999999</v>
      </c>
      <c r="V29" s="4">
        <f t="shared" si="0"/>
        <v>1693345.0599999994</v>
      </c>
      <c r="W29" s="4">
        <f t="shared" si="0"/>
        <v>1462954.1500000001</v>
      </c>
      <c r="X29" s="4">
        <f t="shared" si="0"/>
        <v>1359995.7699999993</v>
      </c>
      <c r="Y29" s="4">
        <f t="shared" si="0"/>
        <v>1554039.5799999998</v>
      </c>
      <c r="Z29" s="4">
        <f t="shared" si="0"/>
        <v>1777508.0499999996</v>
      </c>
      <c r="AA29" s="4">
        <f t="shared" si="0"/>
        <v>1359121.8800000001</v>
      </c>
      <c r="AB29" s="4">
        <f t="shared" si="0"/>
        <v>1723482.5000000005</v>
      </c>
      <c r="AC29" s="4">
        <f t="shared" si="0"/>
        <v>1317658.96</v>
      </c>
      <c r="AD29" s="4">
        <f t="shared" si="0"/>
        <v>1270789.9399999997</v>
      </c>
      <c r="AE29" s="4">
        <f t="shared" si="0"/>
        <v>1528206.6099999996</v>
      </c>
      <c r="AF29" s="4">
        <f t="shared" si="0"/>
        <v>1503500.94</v>
      </c>
      <c r="AG29" s="4">
        <f t="shared" si="0"/>
        <v>1004937.7799999999</v>
      </c>
      <c r="AH29" s="4">
        <f t="shared" si="0"/>
        <v>1139671.7800000005</v>
      </c>
      <c r="AI29" s="4">
        <f t="shared" si="0"/>
        <v>1297337.79</v>
      </c>
      <c r="AJ29" s="4">
        <f t="shared" ref="AJ29:BA29" si="1">SUM(AJ21:AJ26)-AJ27</f>
        <v>1157110.8899999997</v>
      </c>
      <c r="AK29" s="4">
        <f t="shared" si="1"/>
        <v>2028490.4799999997</v>
      </c>
      <c r="AL29" s="4">
        <f t="shared" si="1"/>
        <v>1551699.95</v>
      </c>
      <c r="AM29" s="4">
        <f t="shared" si="1"/>
        <v>1480340.7499999998</v>
      </c>
      <c r="AN29" s="4">
        <f t="shared" si="1"/>
        <v>2235506.6799999992</v>
      </c>
      <c r="AO29" s="4">
        <f t="shared" si="1"/>
        <v>1488267.02</v>
      </c>
      <c r="AP29" s="4">
        <f t="shared" si="1"/>
        <v>1501685.4200000006</v>
      </c>
      <c r="AQ29" s="4">
        <f t="shared" si="1"/>
        <v>1865826.3202589166</v>
      </c>
      <c r="AR29" s="4">
        <f t="shared" si="1"/>
        <v>1885895.1425970006</v>
      </c>
      <c r="AS29" s="4">
        <f t="shared" si="1"/>
        <v>1721804.0873191599</v>
      </c>
      <c r="AT29" s="4">
        <f t="shared" si="1"/>
        <v>1756097.6716565557</v>
      </c>
      <c r="AU29" s="4">
        <f t="shared" si="1"/>
        <v>1684347.9331860531</v>
      </c>
      <c r="AV29" s="4">
        <f t="shared" si="1"/>
        <v>1615301.0787802651</v>
      </c>
      <c r="AW29" s="4">
        <f t="shared" si="1"/>
        <v>1860968.0534867502</v>
      </c>
      <c r="AX29" s="4">
        <f t="shared" si="1"/>
        <v>1686268.2724072093</v>
      </c>
      <c r="AY29" s="4">
        <f t="shared" si="1"/>
        <v>1687399.1817680581</v>
      </c>
      <c r="AZ29" s="4">
        <f t="shared" si="1"/>
        <v>1843371.8143589662</v>
      </c>
      <c r="BA29" s="4">
        <f t="shared" si="1"/>
        <v>20913571.999469034</v>
      </c>
    </row>
    <row r="30" spans="1:53" s="4" customFormat="1" x14ac:dyDescent="0.2">
      <c r="A30" s="22"/>
      <c r="B30" s="22"/>
      <c r="C30" s="22" t="s">
        <v>51</v>
      </c>
      <c r="D30" s="4">
        <f>'ESSBASE (NCS ad hoc)'!D7</f>
        <v>1865710.63</v>
      </c>
      <c r="E30" s="4">
        <f>'ESSBASE (NCS ad hoc)'!E7</f>
        <v>1473972.47</v>
      </c>
      <c r="F30" s="4">
        <f>'ESSBASE (NCS ad hoc)'!F7</f>
        <v>1362999.81</v>
      </c>
      <c r="G30" s="4">
        <f>'ESSBASE (NCS ad hoc)'!G7</f>
        <v>1473233.93</v>
      </c>
      <c r="H30" s="4">
        <f>'ESSBASE (NCS ad hoc)'!H7</f>
        <v>1472296.98</v>
      </c>
      <c r="I30" s="4">
        <f>'ESSBASE (NCS ad hoc)'!I7</f>
        <v>1408708.02</v>
      </c>
      <c r="J30" s="4">
        <f>'ESSBASE (NCS ad hoc)'!J7</f>
        <v>1453533.24</v>
      </c>
      <c r="K30" s="4">
        <f>'ESSBASE (NCS ad hoc)'!K7</f>
        <v>1388341.29</v>
      </c>
      <c r="L30" s="4">
        <f>'ESSBASE (NCS ad hoc)'!L7</f>
        <v>1498363.45</v>
      </c>
      <c r="M30" s="4">
        <f>'ESSBASE (NCS ad hoc)'!M7</f>
        <v>1278184.3400000003</v>
      </c>
      <c r="N30" s="4">
        <f>'ESSBASE (NCS ad hoc)'!N7</f>
        <v>1334187.8700000001</v>
      </c>
      <c r="O30" s="4">
        <f>'ESSBASE (NCS ad hoc)'!O7</f>
        <v>1217421.81</v>
      </c>
      <c r="P30" s="4">
        <f>'ESSBASE (NCS ad hoc)'!P7</f>
        <v>1381813.17</v>
      </c>
      <c r="Q30" s="4">
        <f>'ESSBASE (NCS ad hoc)'!E15</f>
        <v>1248020.44</v>
      </c>
      <c r="R30" s="4">
        <f>'ESSBASE (NCS ad hoc)'!F15</f>
        <v>1513562.32</v>
      </c>
      <c r="S30" s="4">
        <f>'ESSBASE (NCS ad hoc)'!G15</f>
        <v>1469546.79</v>
      </c>
      <c r="T30" s="4">
        <f>'ESSBASE (NCS ad hoc)'!H15</f>
        <v>1486178.43</v>
      </c>
      <c r="U30" s="4">
        <f>'ESSBASE (NCS ad hoc)'!I15</f>
        <v>1300402.1599999997</v>
      </c>
      <c r="V30" s="4">
        <f>'ESSBASE (NCS ad hoc)'!J15</f>
        <v>1695332.81</v>
      </c>
      <c r="W30" s="4">
        <f>'ESSBASE (NCS ad hoc)'!K15</f>
        <v>1462954.1599999997</v>
      </c>
      <c r="X30" s="4">
        <f>'ESSBASE (NCS ad hoc)'!L15</f>
        <v>1362343.63</v>
      </c>
      <c r="Y30" s="4">
        <f>'ESSBASE (NCS ad hoc)'!M15</f>
        <v>1555441.1900000002</v>
      </c>
      <c r="Z30" s="4">
        <f>'ESSBASE (NCS ad hoc)'!N15</f>
        <v>1796060.5</v>
      </c>
      <c r="AA30" s="4">
        <f>'ESSBASE (NCS ad hoc)'!O15</f>
        <v>1359639.53</v>
      </c>
      <c r="AB30" s="4">
        <f>'ESSBASE (NCS ad hoc)'!P15</f>
        <v>1723482.4800000002</v>
      </c>
      <c r="AC30" s="4">
        <f>'ESSBASE (NCS ad hoc)'!E23</f>
        <v>1317658.95</v>
      </c>
      <c r="AD30" s="4">
        <f>'ESSBASE (NCS ad hoc)'!F23</f>
        <v>1270789.9300000002</v>
      </c>
      <c r="AE30" s="4">
        <f>'ESSBASE (NCS ad hoc)'!G23</f>
        <v>1528206.62</v>
      </c>
      <c r="AF30" s="4">
        <f>'ESSBASE (NCS ad hoc)'!H23</f>
        <v>1501176.6199999999</v>
      </c>
      <c r="AG30" s="4">
        <f>'ESSBASE (NCS ad hoc)'!I23</f>
        <v>1004937.7800000001</v>
      </c>
      <c r="AH30" s="4">
        <f>'ESSBASE (NCS ad hoc)'!J23</f>
        <v>1139671.81</v>
      </c>
      <c r="AI30" s="4">
        <f>'ESSBASE (NCS ad hoc)'!K23</f>
        <v>1297337.77</v>
      </c>
      <c r="AJ30" s="4">
        <f>'ESSBASE (NCS ad hoc)'!L23</f>
        <v>1162302.31</v>
      </c>
      <c r="AK30" s="4">
        <f>'ESSBASE (NCS ad hoc)'!M23</f>
        <v>2034332.2</v>
      </c>
      <c r="AL30" s="4">
        <f>'ESSBASE (NCS ad hoc)'!N23</f>
        <v>1559347.75</v>
      </c>
      <c r="AM30" s="4">
        <f>'ESSBASE (NCS ad hoc)'!O23</f>
        <v>1485845.12</v>
      </c>
      <c r="AN30" s="4">
        <f>'ESSBASE (NCS ad hoc)'!P23</f>
        <v>2235506.6700000004</v>
      </c>
      <c r="AO30" s="4">
        <f>'ESSBASE (NCS ad hoc)'!E31</f>
        <v>1488267.03</v>
      </c>
      <c r="AP30" s="4">
        <f>'ESSBASE (NCS ad hoc)'!F31</f>
        <v>1501685.4499999997</v>
      </c>
      <c r="AQ30" s="4">
        <f>'ESSBASE (NCS ad hoc)'!G31</f>
        <v>1865826.3202589175</v>
      </c>
      <c r="AR30" s="4">
        <f>'ESSBASE (NCS ad hoc)'!H31</f>
        <v>1885895.142596999</v>
      </c>
      <c r="AS30" s="4">
        <f>'ESSBASE (NCS ad hoc)'!I31</f>
        <v>1721804.0873191566</v>
      </c>
      <c r="AT30" s="4">
        <f>'ESSBASE (NCS ad hoc)'!J31</f>
        <v>1756097.6716565557</v>
      </c>
      <c r="AU30" s="4">
        <f>'ESSBASE (NCS ad hoc)'!K31</f>
        <v>1684347.9331860535</v>
      </c>
      <c r="AV30" s="4">
        <f>'ESSBASE (NCS ad hoc)'!L31</f>
        <v>1615301.0787802646</v>
      </c>
      <c r="AW30" s="4">
        <f>'ESSBASE (NCS ad hoc)'!M31</f>
        <v>1860968.0534867493</v>
      </c>
      <c r="AX30" s="4">
        <f>'ESSBASE (NCS ad hoc)'!N31</f>
        <v>1686268.2724072095</v>
      </c>
      <c r="AY30" s="4">
        <f>'ESSBASE (NCS ad hoc)'!O31</f>
        <v>1687399.1817680574</v>
      </c>
      <c r="AZ30" s="4">
        <f>'ESSBASE (NCS ad hoc)'!P31</f>
        <v>1843371.814358966</v>
      </c>
      <c r="BA30" s="4">
        <f>'ESSBASE (NCS ad hoc)'!E39</f>
        <v>20913571.999469031</v>
      </c>
    </row>
    <row r="31" spans="1:53" s="4" customFormat="1" x14ac:dyDescent="0.2">
      <c r="A31" s="22"/>
      <c r="B31" s="22"/>
      <c r="C31" s="22" t="s">
        <v>49</v>
      </c>
      <c r="D31" s="4">
        <f t="shared" ref="D31:AI31" si="2">+D30-D29</f>
        <v>2.0000000251457095E-2</v>
      </c>
      <c r="E31" s="4">
        <f t="shared" si="2"/>
        <v>-10.760000000009313</v>
      </c>
      <c r="F31" s="4">
        <f t="shared" si="2"/>
        <v>9.9999997764825821E-3</v>
      </c>
      <c r="G31" s="4">
        <f t="shared" si="2"/>
        <v>-1.0000000009313226E-2</v>
      </c>
      <c r="H31" s="4">
        <f t="shared" si="2"/>
        <v>-1.0000000009313226E-2</v>
      </c>
      <c r="I31" s="4">
        <f t="shared" si="2"/>
        <v>0</v>
      </c>
      <c r="J31" s="4">
        <f t="shared" si="2"/>
        <v>-9.9999997764825821E-3</v>
      </c>
      <c r="K31" s="4">
        <f t="shared" si="2"/>
        <v>-4.000000050291419E-2</v>
      </c>
      <c r="L31" s="4">
        <f t="shared" si="2"/>
        <v>0</v>
      </c>
      <c r="M31" s="4">
        <f t="shared" si="2"/>
        <v>0</v>
      </c>
      <c r="N31" s="4">
        <f t="shared" si="2"/>
        <v>1293.9100000006147</v>
      </c>
      <c r="O31" s="4">
        <f t="shared" si="2"/>
        <v>0</v>
      </c>
      <c r="P31" s="4">
        <f t="shared" si="2"/>
        <v>-1452.2500000004657</v>
      </c>
      <c r="Q31" s="4">
        <f t="shared" si="2"/>
        <v>0</v>
      </c>
      <c r="R31" s="4">
        <f t="shared" si="2"/>
        <v>9.9999997764825821E-3</v>
      </c>
      <c r="S31" s="4">
        <f t="shared" si="2"/>
        <v>1.0000000242143869E-2</v>
      </c>
      <c r="T31" s="4">
        <f t="shared" si="2"/>
        <v>0</v>
      </c>
      <c r="U31" s="4">
        <f t="shared" si="2"/>
        <v>0</v>
      </c>
      <c r="V31" s="4">
        <f t="shared" si="2"/>
        <v>1987.7500000006985</v>
      </c>
      <c r="W31" s="4">
        <f t="shared" si="2"/>
        <v>9.9999995436519384E-3</v>
      </c>
      <c r="X31" s="4">
        <f t="shared" si="2"/>
        <v>2347.8600000005681</v>
      </c>
      <c r="Y31" s="4">
        <f t="shared" si="2"/>
        <v>1401.6100000003353</v>
      </c>
      <c r="Z31" s="4">
        <f t="shared" si="2"/>
        <v>18552.450000000419</v>
      </c>
      <c r="AA31" s="4">
        <f t="shared" si="2"/>
        <v>517.64999999990687</v>
      </c>
      <c r="AB31" s="4">
        <f t="shared" si="2"/>
        <v>-2.0000000251457095E-2</v>
      </c>
      <c r="AC31" s="4">
        <f t="shared" si="2"/>
        <v>-1.0000000009313226E-2</v>
      </c>
      <c r="AD31" s="4">
        <f t="shared" si="2"/>
        <v>-9.9999995436519384E-3</v>
      </c>
      <c r="AE31" s="4">
        <f t="shared" si="2"/>
        <v>1.0000000474974513E-2</v>
      </c>
      <c r="AF31" s="4">
        <f t="shared" si="2"/>
        <v>-2324.3200000000652</v>
      </c>
      <c r="AG31" s="4">
        <f t="shared" si="2"/>
        <v>0</v>
      </c>
      <c r="AH31" s="4">
        <f t="shared" si="2"/>
        <v>2.999999956227839E-2</v>
      </c>
      <c r="AI31" s="4">
        <f t="shared" si="2"/>
        <v>-2.0000000018626451E-2</v>
      </c>
      <c r="AJ31" s="4">
        <f t="shared" ref="AJ31:BA31" si="3">+AJ30-AJ29</f>
        <v>5191.4200000003912</v>
      </c>
      <c r="AK31" s="4">
        <f t="shared" si="3"/>
        <v>5841.7200000002049</v>
      </c>
      <c r="AL31" s="4">
        <f t="shared" si="3"/>
        <v>7647.8000000000466</v>
      </c>
      <c r="AM31" s="4">
        <f t="shared" si="3"/>
        <v>5504.3700000003446</v>
      </c>
      <c r="AN31" s="4">
        <f t="shared" si="3"/>
        <v>-9.9999988451600075E-3</v>
      </c>
      <c r="AO31" s="4">
        <f t="shared" si="3"/>
        <v>1.0000000009313226E-2</v>
      </c>
      <c r="AP31" s="4">
        <f t="shared" si="3"/>
        <v>2.9999999096617103E-2</v>
      </c>
      <c r="AQ31" s="4">
        <f t="shared" si="3"/>
        <v>0</v>
      </c>
      <c r="AR31" s="4">
        <f t="shared" si="3"/>
        <v>0</v>
      </c>
      <c r="AS31" s="4">
        <f t="shared" si="3"/>
        <v>-3.2596290111541748E-9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4">
        <f t="shared" si="3"/>
        <v>0</v>
      </c>
    </row>
    <row r="32" spans="1:53" s="2" customFormat="1" x14ac:dyDescent="0.2">
      <c r="A32" s="19"/>
      <c r="B32" s="19"/>
      <c r="C32" s="19"/>
    </row>
    <row r="33" spans="1:53" s="2" customFormat="1" x14ac:dyDescent="0.2">
      <c r="A33" s="19" t="s">
        <v>52</v>
      </c>
      <c r="B33" s="19" t="s">
        <v>12</v>
      </c>
      <c r="C33" s="19" t="s">
        <v>79</v>
      </c>
      <c r="D33" s="2">
        <v>0</v>
      </c>
      <c r="E33" s="2">
        <v>-280</v>
      </c>
      <c r="F33" s="2">
        <v>-665</v>
      </c>
      <c r="G33" s="2">
        <v>1678.53</v>
      </c>
      <c r="H33" s="2">
        <v>-210</v>
      </c>
      <c r="I33" s="2">
        <v>3052.95</v>
      </c>
      <c r="J33" s="2">
        <v>0</v>
      </c>
      <c r="K33" s="2">
        <v>0</v>
      </c>
      <c r="L33" s="2">
        <v>0</v>
      </c>
      <c r="M33" s="2">
        <v>-665</v>
      </c>
      <c r="N33" s="2">
        <v>-352.25</v>
      </c>
      <c r="O33" s="2">
        <v>-210</v>
      </c>
      <c r="P33" s="2">
        <v>-70</v>
      </c>
      <c r="Q33" s="2">
        <v>-350</v>
      </c>
      <c r="R33" s="2">
        <v>-490</v>
      </c>
      <c r="S33" s="2">
        <v>-665</v>
      </c>
      <c r="T33" s="2">
        <v>-210</v>
      </c>
      <c r="U33" s="2">
        <v>0</v>
      </c>
      <c r="V33" s="2">
        <v>0</v>
      </c>
      <c r="W33" s="2">
        <v>7567.62</v>
      </c>
      <c r="X33" s="2">
        <v>0</v>
      </c>
      <c r="Y33" s="2">
        <v>560.46</v>
      </c>
      <c r="Z33" s="2">
        <v>-19077.46</v>
      </c>
      <c r="AA33" s="2">
        <v>153.71</v>
      </c>
      <c r="AB33" s="2">
        <v>-140</v>
      </c>
      <c r="AC33" s="2">
        <v>-210</v>
      </c>
      <c r="AD33" s="2">
        <v>895.91</v>
      </c>
      <c r="AE33" s="2">
        <v>-280</v>
      </c>
      <c r="AF33" s="2">
        <v>-245</v>
      </c>
      <c r="AG33" s="2">
        <v>-350</v>
      </c>
      <c r="AH33" s="2">
        <v>-140</v>
      </c>
      <c r="AI33" s="2">
        <v>-525</v>
      </c>
      <c r="AJ33" s="2">
        <v>-3344.31</v>
      </c>
      <c r="AK33" s="2">
        <v>-1429.58</v>
      </c>
      <c r="AL33" s="2">
        <v>-8032.77</v>
      </c>
      <c r="AM33" s="2">
        <v>-12427.14</v>
      </c>
      <c r="AN33" s="2">
        <v>7986.57</v>
      </c>
      <c r="AO33" s="2">
        <v>-11583.3</v>
      </c>
      <c r="AP33" s="2">
        <v>-583.75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</row>
    <row r="34" spans="1:53" s="2" customFormat="1" x14ac:dyDescent="0.2">
      <c r="A34" s="19"/>
      <c r="B34" s="19"/>
      <c r="C34" s="19"/>
    </row>
    <row r="35" spans="1:53" s="27" customFormat="1" x14ac:dyDescent="0.2">
      <c r="A35" s="26"/>
      <c r="B35" s="26"/>
      <c r="C35" s="26" t="str">
        <f>"Year Tag"</f>
        <v>Year Tag</v>
      </c>
      <c r="D35" s="27">
        <f>2017</f>
        <v>2017</v>
      </c>
      <c r="E35" s="27">
        <f>D35+1</f>
        <v>2018</v>
      </c>
      <c r="F35" s="27">
        <f t="shared" ref="F35:P35" si="4">+E35</f>
        <v>2018</v>
      </c>
      <c r="G35" s="27">
        <f t="shared" si="4"/>
        <v>2018</v>
      </c>
      <c r="H35" s="27">
        <f t="shared" si="4"/>
        <v>2018</v>
      </c>
      <c r="I35" s="27">
        <f t="shared" si="4"/>
        <v>2018</v>
      </c>
      <c r="J35" s="27">
        <f t="shared" si="4"/>
        <v>2018</v>
      </c>
      <c r="K35" s="27">
        <f t="shared" si="4"/>
        <v>2018</v>
      </c>
      <c r="L35" s="27">
        <f t="shared" si="4"/>
        <v>2018</v>
      </c>
      <c r="M35" s="27">
        <f t="shared" si="4"/>
        <v>2018</v>
      </c>
      <c r="N35" s="27">
        <f t="shared" si="4"/>
        <v>2018</v>
      </c>
      <c r="O35" s="27">
        <f t="shared" si="4"/>
        <v>2018</v>
      </c>
      <c r="P35" s="27">
        <f t="shared" si="4"/>
        <v>2018</v>
      </c>
      <c r="Q35" s="27">
        <f>+P35+1</f>
        <v>2019</v>
      </c>
      <c r="R35" s="27">
        <f t="shared" ref="R35:AB35" si="5">+Q35</f>
        <v>2019</v>
      </c>
      <c r="S35" s="27">
        <f t="shared" si="5"/>
        <v>2019</v>
      </c>
      <c r="T35" s="27">
        <f t="shared" si="5"/>
        <v>2019</v>
      </c>
      <c r="U35" s="27">
        <f t="shared" si="5"/>
        <v>2019</v>
      </c>
      <c r="V35" s="27">
        <f t="shared" si="5"/>
        <v>2019</v>
      </c>
      <c r="W35" s="27">
        <f t="shared" si="5"/>
        <v>2019</v>
      </c>
      <c r="X35" s="27">
        <f t="shared" si="5"/>
        <v>2019</v>
      </c>
      <c r="Y35" s="27">
        <f t="shared" si="5"/>
        <v>2019</v>
      </c>
      <c r="Z35" s="27">
        <f t="shared" si="5"/>
        <v>2019</v>
      </c>
      <c r="AA35" s="27">
        <f t="shared" si="5"/>
        <v>2019</v>
      </c>
      <c r="AB35" s="27">
        <f t="shared" si="5"/>
        <v>2019</v>
      </c>
      <c r="AC35" s="27">
        <f>AB35+1</f>
        <v>2020</v>
      </c>
      <c r="AD35" s="27">
        <f t="shared" ref="AD35:AN35" si="6">+AC35</f>
        <v>2020</v>
      </c>
      <c r="AE35" s="27">
        <f t="shared" si="6"/>
        <v>2020</v>
      </c>
      <c r="AF35" s="27">
        <f t="shared" si="6"/>
        <v>2020</v>
      </c>
      <c r="AG35" s="27">
        <f t="shared" si="6"/>
        <v>2020</v>
      </c>
      <c r="AH35" s="27">
        <f t="shared" si="6"/>
        <v>2020</v>
      </c>
      <c r="AI35" s="27">
        <f t="shared" si="6"/>
        <v>2020</v>
      </c>
      <c r="AJ35" s="27">
        <f t="shared" si="6"/>
        <v>2020</v>
      </c>
      <c r="AK35" s="27">
        <f t="shared" si="6"/>
        <v>2020</v>
      </c>
      <c r="AL35" s="27">
        <f t="shared" si="6"/>
        <v>2020</v>
      </c>
      <c r="AM35" s="27">
        <f t="shared" si="6"/>
        <v>2020</v>
      </c>
      <c r="AN35" s="27">
        <f t="shared" si="6"/>
        <v>2020</v>
      </c>
      <c r="AO35" s="27">
        <f>AN35+1</f>
        <v>2021</v>
      </c>
      <c r="AP35" s="27">
        <f t="shared" ref="AP35:AZ35" si="7">AO35</f>
        <v>2021</v>
      </c>
      <c r="AQ35" s="27">
        <f t="shared" si="7"/>
        <v>2021</v>
      </c>
      <c r="AR35" s="27">
        <f t="shared" si="7"/>
        <v>2021</v>
      </c>
      <c r="AS35" s="27">
        <f t="shared" si="7"/>
        <v>2021</v>
      </c>
      <c r="AT35" s="27">
        <f t="shared" si="7"/>
        <v>2021</v>
      </c>
      <c r="AU35" s="27">
        <f t="shared" si="7"/>
        <v>2021</v>
      </c>
      <c r="AV35" s="27">
        <f t="shared" si="7"/>
        <v>2021</v>
      </c>
      <c r="AW35" s="27">
        <f t="shared" si="7"/>
        <v>2021</v>
      </c>
      <c r="AX35" s="27">
        <f t="shared" si="7"/>
        <v>2021</v>
      </c>
      <c r="AY35" s="27">
        <f t="shared" si="7"/>
        <v>2021</v>
      </c>
      <c r="AZ35" s="27">
        <f t="shared" si="7"/>
        <v>2021</v>
      </c>
      <c r="BA35" s="27">
        <f>AZ35+1</f>
        <v>2022</v>
      </c>
    </row>
    <row r="36" spans="1:53" s="4" customFormat="1" x14ac:dyDescent="0.2">
      <c r="A36" s="22"/>
      <c r="B36" s="22"/>
      <c r="C36" s="29"/>
      <c r="AK36" s="27">
        <f>AK35+1</f>
        <v>2021</v>
      </c>
      <c r="AL36" s="27">
        <f t="shared" ref="AL36:AV36" si="8">AK36</f>
        <v>2021</v>
      </c>
      <c r="AM36" s="27">
        <f t="shared" si="8"/>
        <v>2021</v>
      </c>
      <c r="AN36" s="27">
        <f t="shared" si="8"/>
        <v>2021</v>
      </c>
      <c r="AO36" s="27">
        <f t="shared" si="8"/>
        <v>2021</v>
      </c>
      <c r="AP36" s="27">
        <f t="shared" si="8"/>
        <v>2021</v>
      </c>
      <c r="AQ36" s="27">
        <f t="shared" si="8"/>
        <v>2021</v>
      </c>
      <c r="AR36" s="27">
        <f t="shared" si="8"/>
        <v>2021</v>
      </c>
      <c r="AS36" s="27">
        <f t="shared" si="8"/>
        <v>2021</v>
      </c>
      <c r="AT36" s="27">
        <f t="shared" si="8"/>
        <v>2021</v>
      </c>
      <c r="AU36" s="27">
        <f t="shared" si="8"/>
        <v>2021</v>
      </c>
      <c r="AV36" s="27">
        <f t="shared" si="8"/>
        <v>2021</v>
      </c>
    </row>
    <row r="37" spans="1:53" s="4" customFormat="1" x14ac:dyDescent="0.2">
      <c r="A37" s="22"/>
      <c r="B37" s="22"/>
      <c r="C37" s="22"/>
    </row>
    <row r="38" spans="1:53" s="4" customFormat="1" x14ac:dyDescent="0.2">
      <c r="A38" s="22"/>
      <c r="B38" s="22"/>
      <c r="C38" s="22"/>
    </row>
    <row r="39" spans="1:53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53" x14ac:dyDescent="0.2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53" x14ac:dyDescent="0.2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53" x14ac:dyDescent="0.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pageMargins left="0.2" right="0.2" top="1.5" bottom="0.75" header="0.5" footer="0.3"/>
  <pageSetup orientation="landscape" verticalDpi="90" r:id="rId1"/>
  <headerFooter>
    <oddHeader>&amp;L&amp;"Arial Narrow,Regular"KY PSC Case No. 2021-00183
AG2-55
Attachment A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num_docs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BA35"/>
  <sheetViews>
    <sheetView view="pageLayout" zoomScaleNormal="100" workbookViewId="0">
      <selection activeCell="D1" sqref="D1:D1048576"/>
    </sheetView>
  </sheetViews>
  <sheetFormatPr defaultColWidth="8.85546875" defaultRowHeight="15" x14ac:dyDescent="0.25"/>
  <cols>
    <col min="1" max="1" width="25.85546875" bestFit="1" customWidth="1"/>
    <col min="2" max="2" width="17.85546875" bestFit="1" customWidth="1"/>
    <col min="3" max="3" width="31.85546875" bestFit="1" customWidth="1"/>
    <col min="4" max="4" width="11.85546875" hidden="1" customWidth="1"/>
    <col min="5" max="42" width="11.85546875" bestFit="1" customWidth="1"/>
    <col min="43" max="53" width="12.85546875" bestFit="1" customWidth="1"/>
  </cols>
  <sheetData>
    <row r="1" spans="1:53" x14ac:dyDescent="0.25">
      <c r="A1" s="73"/>
      <c r="B1" s="73"/>
      <c r="C1" s="73"/>
      <c r="D1" s="73" t="s">
        <v>0</v>
      </c>
      <c r="E1" s="73" t="s">
        <v>0</v>
      </c>
      <c r="F1" s="73" t="s">
        <v>0</v>
      </c>
      <c r="G1" s="73" t="s">
        <v>0</v>
      </c>
      <c r="H1" s="73" t="s">
        <v>0</v>
      </c>
      <c r="I1" s="73" t="s">
        <v>0</v>
      </c>
      <c r="J1" s="73" t="s">
        <v>0</v>
      </c>
      <c r="K1" s="73" t="s">
        <v>0</v>
      </c>
      <c r="L1" s="73" t="s">
        <v>0</v>
      </c>
      <c r="M1" s="73" t="s">
        <v>0</v>
      </c>
      <c r="N1" s="73" t="s">
        <v>0</v>
      </c>
      <c r="O1" s="73" t="s">
        <v>0</v>
      </c>
      <c r="P1" s="73" t="s">
        <v>0</v>
      </c>
      <c r="Q1" s="73" t="s">
        <v>0</v>
      </c>
      <c r="R1" s="71" t="s">
        <v>0</v>
      </c>
      <c r="S1" s="71" t="s">
        <v>0</v>
      </c>
      <c r="T1" s="71" t="s">
        <v>0</v>
      </c>
      <c r="U1" s="71" t="s">
        <v>0</v>
      </c>
      <c r="V1" s="71" t="s">
        <v>0</v>
      </c>
      <c r="W1" s="71" t="s">
        <v>0</v>
      </c>
      <c r="X1" s="71" t="s">
        <v>0</v>
      </c>
      <c r="Y1" s="71" t="s">
        <v>0</v>
      </c>
      <c r="Z1" s="71" t="s">
        <v>0</v>
      </c>
      <c r="AA1" s="71" t="s">
        <v>0</v>
      </c>
      <c r="AB1" s="71" t="s">
        <v>0</v>
      </c>
      <c r="AC1" s="71" t="s">
        <v>0</v>
      </c>
      <c r="AD1" s="71" t="s">
        <v>0</v>
      </c>
      <c r="AE1" s="71" t="s">
        <v>0</v>
      </c>
      <c r="AF1" s="71" t="s">
        <v>0</v>
      </c>
      <c r="AG1" s="71" t="s">
        <v>0</v>
      </c>
      <c r="AH1" s="71" t="s">
        <v>0</v>
      </c>
      <c r="AI1" s="71" t="s">
        <v>0</v>
      </c>
      <c r="AJ1" s="71" t="s">
        <v>0</v>
      </c>
      <c r="AK1" s="71" t="s">
        <v>0</v>
      </c>
      <c r="AL1" s="71" t="s">
        <v>0</v>
      </c>
      <c r="AM1" s="71" t="s">
        <v>0</v>
      </c>
      <c r="AN1" s="71" t="s">
        <v>0</v>
      </c>
      <c r="AO1" s="71" t="s">
        <v>0</v>
      </c>
      <c r="AP1" s="71" t="s">
        <v>0</v>
      </c>
      <c r="AQ1" s="71" t="s">
        <v>0</v>
      </c>
      <c r="AR1" s="71" t="s">
        <v>0</v>
      </c>
      <c r="AS1" s="71" t="s">
        <v>0</v>
      </c>
      <c r="AT1" s="71" t="s">
        <v>0</v>
      </c>
      <c r="AU1" s="71" t="s">
        <v>0</v>
      </c>
      <c r="AV1" s="71" t="s">
        <v>0</v>
      </c>
      <c r="AW1" s="71" t="s">
        <v>0</v>
      </c>
      <c r="AX1" s="71" t="s">
        <v>0</v>
      </c>
      <c r="AY1" s="71" t="s">
        <v>0</v>
      </c>
      <c r="AZ1" s="71" t="s">
        <v>0</v>
      </c>
      <c r="BA1" s="71" t="s">
        <v>0</v>
      </c>
    </row>
    <row r="2" spans="1:53" x14ac:dyDescent="0.25">
      <c r="A2" s="73"/>
      <c r="B2" s="73"/>
      <c r="C2" s="73"/>
      <c r="D2" s="74" t="s">
        <v>71</v>
      </c>
      <c r="E2" s="74" t="s">
        <v>71</v>
      </c>
      <c r="F2" s="74" t="s">
        <v>71</v>
      </c>
      <c r="G2" s="74" t="s">
        <v>71</v>
      </c>
      <c r="H2" s="74" t="s">
        <v>71</v>
      </c>
      <c r="I2" s="74" t="s">
        <v>71</v>
      </c>
      <c r="J2" s="74" t="s">
        <v>71</v>
      </c>
      <c r="K2" s="74" t="s">
        <v>71</v>
      </c>
      <c r="L2" s="74" t="s">
        <v>71</v>
      </c>
      <c r="M2" s="74" t="s">
        <v>71</v>
      </c>
      <c r="N2" s="74" t="s">
        <v>71</v>
      </c>
      <c r="O2" s="74" t="s">
        <v>71</v>
      </c>
      <c r="P2" s="74" t="s">
        <v>71</v>
      </c>
      <c r="Q2" s="74" t="s">
        <v>71</v>
      </c>
      <c r="R2" s="74" t="s">
        <v>71</v>
      </c>
      <c r="S2" s="74" t="s">
        <v>71</v>
      </c>
      <c r="T2" s="74" t="s">
        <v>71</v>
      </c>
      <c r="U2" s="74" t="s">
        <v>71</v>
      </c>
      <c r="V2" s="74" t="s">
        <v>71</v>
      </c>
      <c r="W2" s="74" t="s">
        <v>71</v>
      </c>
      <c r="X2" s="74" t="s">
        <v>71</v>
      </c>
      <c r="Y2" s="74" t="s">
        <v>71</v>
      </c>
      <c r="Z2" s="74" t="s">
        <v>71</v>
      </c>
      <c r="AA2" s="74" t="s">
        <v>71</v>
      </c>
      <c r="AB2" s="74" t="s">
        <v>71</v>
      </c>
      <c r="AC2" s="74" t="s">
        <v>71</v>
      </c>
      <c r="AD2" s="74" t="s">
        <v>71</v>
      </c>
      <c r="AE2" s="74" t="s">
        <v>71</v>
      </c>
      <c r="AF2" s="74" t="s">
        <v>71</v>
      </c>
      <c r="AG2" s="74" t="s">
        <v>71</v>
      </c>
      <c r="AH2" s="74" t="s">
        <v>71</v>
      </c>
      <c r="AI2" s="74" t="s">
        <v>71</v>
      </c>
      <c r="AJ2" s="74" t="s">
        <v>71</v>
      </c>
      <c r="AK2" s="74" t="s">
        <v>71</v>
      </c>
      <c r="AL2" s="74" t="s">
        <v>71</v>
      </c>
      <c r="AM2" s="74" t="s">
        <v>71</v>
      </c>
      <c r="AN2" s="74" t="s">
        <v>71</v>
      </c>
      <c r="AO2" s="74" t="s">
        <v>71</v>
      </c>
      <c r="AP2" s="74" t="s">
        <v>71</v>
      </c>
      <c r="AQ2" s="74" t="s">
        <v>71</v>
      </c>
      <c r="AR2" s="74" t="s">
        <v>71</v>
      </c>
      <c r="AS2" s="74" t="s">
        <v>71</v>
      </c>
      <c r="AT2" s="74" t="s">
        <v>71</v>
      </c>
      <c r="AU2" s="74" t="s">
        <v>71</v>
      </c>
      <c r="AV2" s="74" t="s">
        <v>71</v>
      </c>
      <c r="AW2" s="74" t="s">
        <v>71</v>
      </c>
      <c r="AX2" s="74" t="s">
        <v>71</v>
      </c>
      <c r="AY2" s="74" t="s">
        <v>71</v>
      </c>
      <c r="AZ2" s="74" t="s">
        <v>71</v>
      </c>
      <c r="BA2" s="74" t="s">
        <v>71</v>
      </c>
    </row>
    <row r="3" spans="1:53" x14ac:dyDescent="0.25">
      <c r="A3" s="73"/>
      <c r="B3" s="73"/>
      <c r="C3" s="73"/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1" t="s">
        <v>1</v>
      </c>
      <c r="S3" s="71" t="s">
        <v>1</v>
      </c>
      <c r="T3" s="71" t="s">
        <v>1</v>
      </c>
      <c r="U3" s="71" t="s">
        <v>1</v>
      </c>
      <c r="V3" s="71" t="s">
        <v>1</v>
      </c>
      <c r="W3" s="71" t="s">
        <v>1</v>
      </c>
      <c r="X3" s="71" t="s">
        <v>1</v>
      </c>
      <c r="Y3" s="71" t="s">
        <v>1</v>
      </c>
      <c r="Z3" s="71" t="s">
        <v>1</v>
      </c>
      <c r="AA3" s="71" t="s">
        <v>1</v>
      </c>
      <c r="AB3" s="71" t="s">
        <v>1</v>
      </c>
      <c r="AC3" s="71" t="s">
        <v>1</v>
      </c>
      <c r="AD3" s="71" t="s">
        <v>1</v>
      </c>
      <c r="AE3" s="71" t="s">
        <v>1</v>
      </c>
      <c r="AF3" s="71" t="s">
        <v>1</v>
      </c>
      <c r="AG3" s="71" t="s">
        <v>1</v>
      </c>
      <c r="AH3" s="71" t="s">
        <v>1</v>
      </c>
      <c r="AI3" s="71" t="s">
        <v>1</v>
      </c>
      <c r="AJ3" s="71" t="s">
        <v>1</v>
      </c>
      <c r="AK3" s="71" t="s">
        <v>1</v>
      </c>
      <c r="AL3" s="71" t="s">
        <v>1</v>
      </c>
      <c r="AM3" s="71" t="s">
        <v>1</v>
      </c>
      <c r="AN3" s="71" t="s">
        <v>1</v>
      </c>
      <c r="AO3" s="71" t="s">
        <v>1</v>
      </c>
      <c r="AP3" s="71" t="s">
        <v>1</v>
      </c>
      <c r="AQ3" s="71" t="s">
        <v>2</v>
      </c>
      <c r="AR3" s="71" t="s">
        <v>2</v>
      </c>
      <c r="AS3" s="71" t="s">
        <v>2</v>
      </c>
      <c r="AT3" s="71" t="s">
        <v>2</v>
      </c>
      <c r="AU3" s="71" t="s">
        <v>2</v>
      </c>
      <c r="AV3" s="71" t="s">
        <v>2</v>
      </c>
      <c r="AW3" s="71" t="s">
        <v>2</v>
      </c>
      <c r="AX3" s="71" t="s">
        <v>2</v>
      </c>
      <c r="AY3" s="71" t="s">
        <v>2</v>
      </c>
      <c r="AZ3" s="71" t="s">
        <v>2</v>
      </c>
      <c r="BA3" s="71" t="s">
        <v>2</v>
      </c>
    </row>
    <row r="4" spans="1:53" x14ac:dyDescent="0.25">
      <c r="A4" s="73"/>
      <c r="B4" s="73"/>
      <c r="C4" s="73"/>
      <c r="D4" s="73" t="s">
        <v>3</v>
      </c>
      <c r="E4" s="73" t="s">
        <v>3</v>
      </c>
      <c r="F4" s="73" t="s">
        <v>3</v>
      </c>
      <c r="G4" s="73" t="s">
        <v>3</v>
      </c>
      <c r="H4" s="73" t="s">
        <v>3</v>
      </c>
      <c r="I4" s="73" t="s">
        <v>3</v>
      </c>
      <c r="J4" s="73" t="s">
        <v>3</v>
      </c>
      <c r="K4" s="73" t="s">
        <v>3</v>
      </c>
      <c r="L4" s="73" t="s">
        <v>3</v>
      </c>
      <c r="M4" s="73" t="s">
        <v>3</v>
      </c>
      <c r="N4" s="73" t="s">
        <v>3</v>
      </c>
      <c r="O4" s="73" t="s">
        <v>3</v>
      </c>
      <c r="P4" s="73" t="s">
        <v>3</v>
      </c>
      <c r="Q4" s="73" t="s">
        <v>3</v>
      </c>
      <c r="R4" s="71" t="s">
        <v>3</v>
      </c>
      <c r="S4" s="71" t="s">
        <v>3</v>
      </c>
      <c r="T4" s="71" t="s">
        <v>3</v>
      </c>
      <c r="U4" s="71" t="s">
        <v>3</v>
      </c>
      <c r="V4" s="71" t="s">
        <v>3</v>
      </c>
      <c r="W4" s="71" t="s">
        <v>3</v>
      </c>
      <c r="X4" s="71" t="s">
        <v>3</v>
      </c>
      <c r="Y4" s="71" t="s">
        <v>3</v>
      </c>
      <c r="Z4" s="71" t="s">
        <v>3</v>
      </c>
      <c r="AA4" s="71" t="s">
        <v>3</v>
      </c>
      <c r="AB4" s="71" t="s">
        <v>3</v>
      </c>
      <c r="AC4" s="71" t="s">
        <v>3</v>
      </c>
      <c r="AD4" s="71" t="s">
        <v>3</v>
      </c>
      <c r="AE4" s="71" t="s">
        <v>3</v>
      </c>
      <c r="AF4" s="71" t="s">
        <v>3</v>
      </c>
      <c r="AG4" s="71" t="s">
        <v>3</v>
      </c>
      <c r="AH4" s="71" t="s">
        <v>3</v>
      </c>
      <c r="AI4" s="71" t="s">
        <v>3</v>
      </c>
      <c r="AJ4" s="71" t="s">
        <v>3</v>
      </c>
      <c r="AK4" s="71" t="s">
        <v>3</v>
      </c>
      <c r="AL4" s="71" t="s">
        <v>3</v>
      </c>
      <c r="AM4" s="71" t="s">
        <v>3</v>
      </c>
      <c r="AN4" s="71" t="s">
        <v>3</v>
      </c>
      <c r="AO4" s="71" t="s">
        <v>3</v>
      </c>
      <c r="AP4" s="71" t="s">
        <v>3</v>
      </c>
      <c r="AQ4" s="72" t="s">
        <v>4</v>
      </c>
      <c r="AR4" s="72" t="s">
        <v>4</v>
      </c>
      <c r="AS4" s="72" t="s">
        <v>4</v>
      </c>
      <c r="AT4" s="72" t="s">
        <v>4</v>
      </c>
      <c r="AU4" s="72" t="s">
        <v>4</v>
      </c>
      <c r="AV4" s="72" t="s">
        <v>4</v>
      </c>
      <c r="AW4" s="72" t="s">
        <v>4</v>
      </c>
      <c r="AX4" s="72" t="s">
        <v>4</v>
      </c>
      <c r="AY4" s="72" t="s">
        <v>4</v>
      </c>
      <c r="AZ4" s="72" t="s">
        <v>4</v>
      </c>
      <c r="BA4" s="72" t="s">
        <v>4</v>
      </c>
    </row>
    <row r="5" spans="1:53" x14ac:dyDescent="0.25">
      <c r="A5" s="73"/>
      <c r="B5" s="73"/>
      <c r="C5" s="73"/>
      <c r="D5" s="75" t="s">
        <v>5</v>
      </c>
      <c r="E5" s="75" t="s">
        <v>6</v>
      </c>
      <c r="F5" s="75" t="s">
        <v>6</v>
      </c>
      <c r="G5" s="75" t="s">
        <v>6</v>
      </c>
      <c r="H5" s="75" t="s">
        <v>6</v>
      </c>
      <c r="I5" s="75" t="s">
        <v>6</v>
      </c>
      <c r="J5" s="75" t="s">
        <v>6</v>
      </c>
      <c r="K5" s="75" t="s">
        <v>6</v>
      </c>
      <c r="L5" s="75" t="s">
        <v>6</v>
      </c>
      <c r="M5" s="75" t="s">
        <v>6</v>
      </c>
      <c r="N5" s="75" t="s">
        <v>6</v>
      </c>
      <c r="O5" s="75" t="s">
        <v>6</v>
      </c>
      <c r="P5" s="75" t="s">
        <v>6</v>
      </c>
      <c r="Q5" s="75" t="s">
        <v>7</v>
      </c>
      <c r="R5" s="72" t="s">
        <v>7</v>
      </c>
      <c r="S5" s="72" t="s">
        <v>7</v>
      </c>
      <c r="T5" s="72" t="s">
        <v>7</v>
      </c>
      <c r="U5" s="72" t="s">
        <v>7</v>
      </c>
      <c r="V5" s="72" t="s">
        <v>7</v>
      </c>
      <c r="W5" s="72" t="s">
        <v>7</v>
      </c>
      <c r="X5" s="72" t="s">
        <v>7</v>
      </c>
      <c r="Y5" s="72" t="s">
        <v>7</v>
      </c>
      <c r="Z5" s="72" t="s">
        <v>7</v>
      </c>
      <c r="AA5" s="72" t="s">
        <v>7</v>
      </c>
      <c r="AB5" s="72" t="s">
        <v>7</v>
      </c>
      <c r="AC5" s="72" t="s">
        <v>8</v>
      </c>
      <c r="AD5" s="72" t="s">
        <v>8</v>
      </c>
      <c r="AE5" s="72" t="s">
        <v>8</v>
      </c>
      <c r="AF5" s="72" t="s">
        <v>8</v>
      </c>
      <c r="AG5" s="72" t="s">
        <v>8</v>
      </c>
      <c r="AH5" s="72" t="s">
        <v>8</v>
      </c>
      <c r="AI5" s="72" t="s">
        <v>8</v>
      </c>
      <c r="AJ5" s="72" t="s">
        <v>8</v>
      </c>
      <c r="AK5" s="72" t="s">
        <v>8</v>
      </c>
      <c r="AL5" s="72" t="s">
        <v>8</v>
      </c>
      <c r="AM5" s="72" t="s">
        <v>8</v>
      </c>
      <c r="AN5" s="72" t="s">
        <v>8</v>
      </c>
      <c r="AO5" s="72" t="s">
        <v>9</v>
      </c>
      <c r="AP5" s="72" t="s">
        <v>9</v>
      </c>
      <c r="AQ5" s="72" t="s">
        <v>9</v>
      </c>
      <c r="AR5" s="72" t="s">
        <v>9</v>
      </c>
      <c r="AS5" s="72" t="s">
        <v>9</v>
      </c>
      <c r="AT5" s="72" t="s">
        <v>9</v>
      </c>
      <c r="AU5" s="72" t="s">
        <v>9</v>
      </c>
      <c r="AV5" s="72" t="s">
        <v>9</v>
      </c>
      <c r="AW5" s="72" t="s">
        <v>9</v>
      </c>
      <c r="AX5" s="72" t="s">
        <v>9</v>
      </c>
      <c r="AY5" s="72" t="s">
        <v>9</v>
      </c>
      <c r="AZ5" s="72" t="s">
        <v>9</v>
      </c>
      <c r="BA5" s="72" t="s">
        <v>10</v>
      </c>
    </row>
    <row r="6" spans="1:53" x14ac:dyDescent="0.25">
      <c r="A6" s="73"/>
      <c r="B6" s="73"/>
      <c r="C6" s="73"/>
      <c r="D6" s="73" t="s">
        <v>13</v>
      </c>
      <c r="E6" s="73" t="s">
        <v>28</v>
      </c>
      <c r="F6" s="73" t="s">
        <v>30</v>
      </c>
      <c r="G6" s="73" t="s">
        <v>31</v>
      </c>
      <c r="H6" s="73" t="s">
        <v>32</v>
      </c>
      <c r="I6" s="73" t="s">
        <v>33</v>
      </c>
      <c r="J6" s="73" t="s">
        <v>34</v>
      </c>
      <c r="K6" s="73" t="s">
        <v>35</v>
      </c>
      <c r="L6" s="73" t="s">
        <v>36</v>
      </c>
      <c r="M6" s="73" t="s">
        <v>37</v>
      </c>
      <c r="N6" s="73" t="s">
        <v>38</v>
      </c>
      <c r="O6" s="73" t="s">
        <v>39</v>
      </c>
      <c r="P6" s="73" t="s">
        <v>13</v>
      </c>
      <c r="Q6" s="73" t="s">
        <v>28</v>
      </c>
      <c r="R6" s="71" t="s">
        <v>30</v>
      </c>
      <c r="S6" s="71" t="s">
        <v>31</v>
      </c>
      <c r="T6" s="71" t="s">
        <v>32</v>
      </c>
      <c r="U6" s="71" t="s">
        <v>33</v>
      </c>
      <c r="V6" s="71" t="s">
        <v>34</v>
      </c>
      <c r="W6" s="71" t="s">
        <v>35</v>
      </c>
      <c r="X6" s="71" t="s">
        <v>36</v>
      </c>
      <c r="Y6" s="71" t="s">
        <v>37</v>
      </c>
      <c r="Z6" s="71" t="s">
        <v>38</v>
      </c>
      <c r="AA6" s="71" t="s">
        <v>39</v>
      </c>
      <c r="AB6" s="71" t="s">
        <v>13</v>
      </c>
      <c r="AC6" s="71" t="s">
        <v>28</v>
      </c>
      <c r="AD6" s="71" t="s">
        <v>30</v>
      </c>
      <c r="AE6" s="71" t="s">
        <v>31</v>
      </c>
      <c r="AF6" s="71" t="s">
        <v>32</v>
      </c>
      <c r="AG6" s="71" t="s">
        <v>33</v>
      </c>
      <c r="AH6" s="71" t="s">
        <v>34</v>
      </c>
      <c r="AI6" s="71" t="s">
        <v>35</v>
      </c>
      <c r="AJ6" s="71" t="s">
        <v>36</v>
      </c>
      <c r="AK6" s="71" t="s">
        <v>37</v>
      </c>
      <c r="AL6" s="71" t="s">
        <v>38</v>
      </c>
      <c r="AM6" s="71" t="s">
        <v>39</v>
      </c>
      <c r="AN6" s="71" t="s">
        <v>13</v>
      </c>
      <c r="AO6" s="71" t="s">
        <v>28</v>
      </c>
      <c r="AP6" s="71" t="s">
        <v>30</v>
      </c>
      <c r="AQ6" s="71" t="s">
        <v>31</v>
      </c>
      <c r="AR6" s="71" t="s">
        <v>32</v>
      </c>
      <c r="AS6" s="71" t="s">
        <v>33</v>
      </c>
      <c r="AT6" s="71" t="s">
        <v>34</v>
      </c>
      <c r="AU6" s="71" t="s">
        <v>35</v>
      </c>
      <c r="AV6" s="71" t="s">
        <v>36</v>
      </c>
      <c r="AW6" s="71" t="s">
        <v>37</v>
      </c>
      <c r="AX6" s="71" t="s">
        <v>38</v>
      </c>
      <c r="AY6" s="71" t="s">
        <v>39</v>
      </c>
      <c r="AZ6" s="71" t="s">
        <v>13</v>
      </c>
      <c r="BA6" s="71" t="s">
        <v>29</v>
      </c>
    </row>
    <row r="7" spans="1:53" x14ac:dyDescent="0.25">
      <c r="A7" s="73" t="s">
        <v>11</v>
      </c>
      <c r="B7" s="73" t="s">
        <v>12</v>
      </c>
      <c r="C7" s="73" t="s">
        <v>58</v>
      </c>
      <c r="D7" s="73">
        <v>11834590.469999997</v>
      </c>
      <c r="E7" s="73">
        <v>13063299.309999999</v>
      </c>
      <c r="F7" s="73">
        <v>12606228.750000002</v>
      </c>
      <c r="G7" s="73">
        <v>13002916.690000007</v>
      </c>
      <c r="H7" s="73">
        <v>12405629.460000005</v>
      </c>
      <c r="I7" s="73">
        <v>12676310.769999998</v>
      </c>
      <c r="J7" s="73">
        <v>12751294.270000003</v>
      </c>
      <c r="K7" s="73">
        <v>11822836.000000002</v>
      </c>
      <c r="L7" s="73">
        <v>12003354.159999998</v>
      </c>
      <c r="M7" s="73">
        <v>11975674.520000001</v>
      </c>
      <c r="N7" s="73">
        <v>14897120.220000001</v>
      </c>
      <c r="O7" s="73">
        <v>14377480.5</v>
      </c>
      <c r="P7" s="73">
        <v>13986960.490000002</v>
      </c>
      <c r="Q7" s="73">
        <v>12559475.759999998</v>
      </c>
      <c r="R7" s="73">
        <v>11964080.930000003</v>
      </c>
      <c r="S7" s="73">
        <v>12773404.73</v>
      </c>
      <c r="T7" s="73">
        <v>11740857.340000004</v>
      </c>
      <c r="U7" s="73">
        <v>11360659.220000003</v>
      </c>
      <c r="V7" s="73">
        <v>12446518.909999996</v>
      </c>
      <c r="W7" s="73">
        <v>11118793.909999998</v>
      </c>
      <c r="X7" s="73">
        <v>11362716.500000002</v>
      </c>
      <c r="Y7" s="73">
        <v>11715156.18</v>
      </c>
      <c r="Z7" s="73">
        <v>13078735.790000001</v>
      </c>
      <c r="AA7" s="73">
        <v>11516754.24</v>
      </c>
      <c r="AB7" s="73">
        <v>10553965.210000001</v>
      </c>
      <c r="AC7" s="73">
        <v>12204240.029999997</v>
      </c>
      <c r="AD7" s="73">
        <v>11862613.279999999</v>
      </c>
      <c r="AE7" s="73">
        <v>12122143.339999996</v>
      </c>
      <c r="AF7" s="73">
        <v>12783854.130000005</v>
      </c>
      <c r="AG7" s="73">
        <v>12219724.300000003</v>
      </c>
      <c r="AH7" s="73">
        <v>12391692.580000002</v>
      </c>
      <c r="AI7" s="73">
        <v>11901224.389999997</v>
      </c>
      <c r="AJ7" s="73">
        <v>11489498.559999999</v>
      </c>
      <c r="AK7" s="73">
        <v>12587305.980000006</v>
      </c>
      <c r="AL7" s="73">
        <v>12108695.459999999</v>
      </c>
      <c r="AM7" s="73">
        <v>10797418.380000001</v>
      </c>
      <c r="AN7" s="73">
        <v>11259794.299999997</v>
      </c>
      <c r="AO7" s="73">
        <v>11206892.369999999</v>
      </c>
      <c r="AP7" s="73">
        <v>11253964.919999994</v>
      </c>
      <c r="AQ7" s="73">
        <v>14057545.47040824</v>
      </c>
      <c r="AR7" s="73">
        <v>13422944.326759908</v>
      </c>
      <c r="AS7" s="73">
        <v>13442037.689474989</v>
      </c>
      <c r="AT7" s="73">
        <v>13615481.720118452</v>
      </c>
      <c r="AU7" s="73">
        <v>12340533.019969737</v>
      </c>
      <c r="AV7" s="73">
        <v>12226156.600909594</v>
      </c>
      <c r="AW7" s="73">
        <v>12293515.797792533</v>
      </c>
      <c r="AX7" s="73">
        <v>12506727.525211683</v>
      </c>
      <c r="AY7" s="73">
        <v>13068883.541536521</v>
      </c>
      <c r="AZ7" s="73">
        <v>11235046.549411377</v>
      </c>
      <c r="BA7" s="73">
        <v>154207687.17486116</v>
      </c>
    </row>
    <row r="8" spans="1:53" x14ac:dyDescent="0.25">
      <c r="A8" s="73" t="s">
        <v>11</v>
      </c>
      <c r="B8" s="73" t="s">
        <v>12</v>
      </c>
      <c r="C8" s="73" t="s">
        <v>59</v>
      </c>
      <c r="D8" s="73">
        <v>1596656.5300000003</v>
      </c>
      <c r="E8" s="73">
        <v>607300.31999999995</v>
      </c>
      <c r="F8" s="73">
        <v>655533.29</v>
      </c>
      <c r="G8" s="73">
        <v>1020411.29</v>
      </c>
      <c r="H8" s="73">
        <v>886843.75</v>
      </c>
      <c r="I8" s="73">
        <v>805333.25999999989</v>
      </c>
      <c r="J8" s="73">
        <v>481534.44999999995</v>
      </c>
      <c r="K8" s="73">
        <v>564183.46000000008</v>
      </c>
      <c r="L8" s="73">
        <v>532857.04</v>
      </c>
      <c r="M8" s="73">
        <v>473519.61</v>
      </c>
      <c r="N8" s="73">
        <v>3520730.76</v>
      </c>
      <c r="O8" s="73">
        <v>2535932.6700000018</v>
      </c>
      <c r="P8" s="73">
        <v>3370284.7799999993</v>
      </c>
      <c r="Q8" s="73">
        <v>465102.78999999986</v>
      </c>
      <c r="R8" s="73">
        <v>576405.50000000023</v>
      </c>
      <c r="S8" s="73">
        <v>670662.95999999973</v>
      </c>
      <c r="T8" s="73">
        <v>756697.15</v>
      </c>
      <c r="U8" s="73">
        <v>694175.72000000009</v>
      </c>
      <c r="V8" s="73">
        <v>815116.82000000007</v>
      </c>
      <c r="W8" s="73">
        <v>843208.77</v>
      </c>
      <c r="X8" s="73">
        <v>722128</v>
      </c>
      <c r="Y8" s="73">
        <v>1147061.54</v>
      </c>
      <c r="Z8" s="73">
        <v>861006.51</v>
      </c>
      <c r="AA8" s="73">
        <v>799578.88</v>
      </c>
      <c r="AB8" s="73">
        <v>1037024.4199999999</v>
      </c>
      <c r="AC8" s="73">
        <v>464224.42999999982</v>
      </c>
      <c r="AD8" s="73">
        <v>554044.71000000008</v>
      </c>
      <c r="AE8" s="73">
        <v>538684.91000000027</v>
      </c>
      <c r="AF8" s="73">
        <v>761001.02999999991</v>
      </c>
      <c r="AG8" s="73">
        <v>490749.54999999987</v>
      </c>
      <c r="AH8" s="73">
        <v>267507.89000000007</v>
      </c>
      <c r="AI8" s="73">
        <v>226210.89000000004</v>
      </c>
      <c r="AJ8" s="73">
        <v>11611.840000000004</v>
      </c>
      <c r="AK8" s="73">
        <v>82877.799999999988</v>
      </c>
      <c r="AL8" s="73">
        <v>116744.50000000003</v>
      </c>
      <c r="AM8" s="73">
        <v>109479.16</v>
      </c>
      <c r="AN8" s="73">
        <v>718142.99000000011</v>
      </c>
      <c r="AO8" s="73">
        <v>103804.40999999997</v>
      </c>
      <c r="AP8" s="73">
        <v>90967.93</v>
      </c>
      <c r="AQ8" s="73">
        <v>497149.69180818886</v>
      </c>
      <c r="AR8" s="73">
        <v>320019.36796702648</v>
      </c>
      <c r="AS8" s="73">
        <v>251886.16889460487</v>
      </c>
      <c r="AT8" s="73">
        <v>250957.21469247845</v>
      </c>
      <c r="AU8" s="73">
        <v>298771.69131093519</v>
      </c>
      <c r="AV8" s="73">
        <v>268223.93253951729</v>
      </c>
      <c r="AW8" s="73">
        <v>288898.15610551706</v>
      </c>
      <c r="AX8" s="73">
        <v>303749.91123293078</v>
      </c>
      <c r="AY8" s="73">
        <v>302002.16612106294</v>
      </c>
      <c r="AZ8" s="73">
        <v>410721.42561873549</v>
      </c>
      <c r="BA8" s="73">
        <v>4377312.8791542174</v>
      </c>
    </row>
    <row r="9" spans="1:53" x14ac:dyDescent="0.25">
      <c r="A9" s="73" t="s">
        <v>11</v>
      </c>
      <c r="B9" s="73" t="s">
        <v>12</v>
      </c>
      <c r="C9" s="73" t="s">
        <v>60</v>
      </c>
      <c r="D9" s="73">
        <v>20016255.130000003</v>
      </c>
      <c r="E9" s="73">
        <v>10933813.059999997</v>
      </c>
      <c r="F9" s="73">
        <v>9953805.5300000012</v>
      </c>
      <c r="G9" s="73">
        <v>14782938.979999997</v>
      </c>
      <c r="H9" s="73">
        <v>13626924.200000001</v>
      </c>
      <c r="I9" s="73">
        <v>13085133.32</v>
      </c>
      <c r="J9" s="73">
        <v>13063697.819999998</v>
      </c>
      <c r="K9" s="73">
        <v>12315614.210000003</v>
      </c>
      <c r="L9" s="73">
        <v>14236790.049999999</v>
      </c>
      <c r="M9" s="73">
        <v>12758987.609999999</v>
      </c>
      <c r="N9" s="73">
        <v>21022694.430000003</v>
      </c>
      <c r="O9" s="73">
        <v>22891783.820000008</v>
      </c>
      <c r="P9" s="73">
        <v>33687757.119999997</v>
      </c>
      <c r="Q9" s="73">
        <v>8849213.4899999984</v>
      </c>
      <c r="R9" s="73">
        <v>12233196.43</v>
      </c>
      <c r="S9" s="73">
        <v>13810438.269999998</v>
      </c>
      <c r="T9" s="73">
        <v>12395269.880000001</v>
      </c>
      <c r="U9" s="73">
        <v>9986753.660000002</v>
      </c>
      <c r="V9" s="73">
        <v>15052331.610000003</v>
      </c>
      <c r="W9" s="73">
        <v>12362116.880000001</v>
      </c>
      <c r="X9" s="73">
        <v>8825877.9400000013</v>
      </c>
      <c r="Y9" s="73">
        <v>16776166.730000002</v>
      </c>
      <c r="Z9" s="73">
        <v>17361043.390000001</v>
      </c>
      <c r="AA9" s="73">
        <v>11127135.979999999</v>
      </c>
      <c r="AB9" s="73">
        <v>15339604.73</v>
      </c>
      <c r="AC9" s="73">
        <v>10937283.049999999</v>
      </c>
      <c r="AD9" s="73">
        <v>9061258.7299999986</v>
      </c>
      <c r="AE9" s="73">
        <v>13628293.200000001</v>
      </c>
      <c r="AF9" s="73">
        <v>12101927.350000001</v>
      </c>
      <c r="AG9" s="73">
        <v>11474580.199999999</v>
      </c>
      <c r="AH9" s="73">
        <v>14687938.639999999</v>
      </c>
      <c r="AI9" s="73">
        <v>8191033.4200000009</v>
      </c>
      <c r="AJ9" s="73">
        <v>10421411.839999998</v>
      </c>
      <c r="AK9" s="73">
        <v>17377492.789999999</v>
      </c>
      <c r="AL9" s="73">
        <v>15756994.51</v>
      </c>
      <c r="AM9" s="73">
        <v>14322188.560000001</v>
      </c>
      <c r="AN9" s="73">
        <v>19051611.780000001</v>
      </c>
      <c r="AO9" s="73">
        <v>13186095.539999999</v>
      </c>
      <c r="AP9" s="73">
        <v>13115827.390000001</v>
      </c>
      <c r="AQ9" s="73">
        <v>9020245.1456052363</v>
      </c>
      <c r="AR9" s="73">
        <v>8455394.3330507074</v>
      </c>
      <c r="AS9" s="73">
        <v>8792046.6017616317</v>
      </c>
      <c r="AT9" s="73">
        <v>8568467.8184902966</v>
      </c>
      <c r="AU9" s="73">
        <v>7923357.9674953651</v>
      </c>
      <c r="AV9" s="73">
        <v>7634373.0539818946</v>
      </c>
      <c r="AW9" s="73">
        <v>8496355.2841482442</v>
      </c>
      <c r="AX9" s="73">
        <v>8152805.6498067491</v>
      </c>
      <c r="AY9" s="73">
        <v>8467228.4569776971</v>
      </c>
      <c r="AZ9" s="73">
        <v>10371148.326938218</v>
      </c>
      <c r="BA9" s="73">
        <v>96620726.114459902</v>
      </c>
    </row>
    <row r="10" spans="1:53" x14ac:dyDescent="0.25">
      <c r="A10" s="73" t="s">
        <v>11</v>
      </c>
      <c r="B10" s="73" t="s">
        <v>12</v>
      </c>
      <c r="C10" s="73" t="s">
        <v>61</v>
      </c>
      <c r="D10" s="73">
        <v>2204359.2600000007</v>
      </c>
      <c r="E10" s="73">
        <v>388859.28000000009</v>
      </c>
      <c r="F10" s="73">
        <v>-115400.72999999995</v>
      </c>
      <c r="G10" s="73">
        <v>591367.94000000006</v>
      </c>
      <c r="H10" s="73">
        <v>575837.06999999983</v>
      </c>
      <c r="I10" s="73">
        <v>508309.20999999979</v>
      </c>
      <c r="J10" s="73">
        <v>24010.580000000038</v>
      </c>
      <c r="K10" s="73">
        <v>798729.73999999964</v>
      </c>
      <c r="L10" s="73">
        <v>401575.72</v>
      </c>
      <c r="M10" s="73">
        <v>521865.28000000009</v>
      </c>
      <c r="N10" s="73">
        <v>791219.30999999994</v>
      </c>
      <c r="O10" s="73">
        <v>1020223.9399999998</v>
      </c>
      <c r="P10" s="73">
        <v>2725933.14</v>
      </c>
      <c r="Q10" s="73">
        <v>321691.43999999977</v>
      </c>
      <c r="R10" s="73">
        <v>517196.70000000019</v>
      </c>
      <c r="S10" s="73">
        <v>290390.77999999997</v>
      </c>
      <c r="T10" s="73">
        <v>132492.38</v>
      </c>
      <c r="U10" s="73">
        <v>580353.90999999992</v>
      </c>
      <c r="V10" s="73">
        <v>408077.12999999983</v>
      </c>
      <c r="W10" s="73">
        <v>502095.63</v>
      </c>
      <c r="X10" s="73">
        <v>1595224.3499999999</v>
      </c>
      <c r="Y10" s="73">
        <v>-532359.31000000006</v>
      </c>
      <c r="Z10" s="73">
        <v>577472.05000000005</v>
      </c>
      <c r="AA10" s="73">
        <v>519754.02999999991</v>
      </c>
      <c r="AB10" s="73">
        <v>1077795.4799999995</v>
      </c>
      <c r="AC10" s="73">
        <v>553128.48</v>
      </c>
      <c r="AD10" s="73">
        <v>-278474.48999999987</v>
      </c>
      <c r="AE10" s="73">
        <v>1048179.3000000004</v>
      </c>
      <c r="AF10" s="73">
        <v>1384055.5100000002</v>
      </c>
      <c r="AG10" s="73">
        <v>1141635.9200000002</v>
      </c>
      <c r="AH10" s="73">
        <v>762270.06999999948</v>
      </c>
      <c r="AI10" s="73">
        <v>610279.62000000011</v>
      </c>
      <c r="AJ10" s="73">
        <v>-474804.19000000035</v>
      </c>
      <c r="AK10" s="73">
        <v>1060747.0099999998</v>
      </c>
      <c r="AL10" s="73">
        <v>588278.21999999986</v>
      </c>
      <c r="AM10" s="73">
        <v>1169323.8600000001</v>
      </c>
      <c r="AN10" s="73">
        <v>1070842.8500000001</v>
      </c>
      <c r="AO10" s="73">
        <v>427866.64</v>
      </c>
      <c r="AP10" s="73">
        <v>516166.24999999942</v>
      </c>
      <c r="AQ10" s="73">
        <v>3225564.065135363</v>
      </c>
      <c r="AR10" s="73">
        <v>3487314.859979067</v>
      </c>
      <c r="AS10" s="73">
        <v>3420129.4460857981</v>
      </c>
      <c r="AT10" s="73">
        <v>3288190.6072077346</v>
      </c>
      <c r="AU10" s="73">
        <v>3293097.5790804247</v>
      </c>
      <c r="AV10" s="73">
        <v>3042918.4487312152</v>
      </c>
      <c r="AW10" s="73">
        <v>3556829.6608052431</v>
      </c>
      <c r="AX10" s="73">
        <v>3100446.3878999311</v>
      </c>
      <c r="AY10" s="73">
        <v>3462312.2327838833</v>
      </c>
      <c r="AZ10" s="73">
        <v>3350032.3167375191</v>
      </c>
      <c r="BA10" s="73">
        <v>41216851.152218327</v>
      </c>
    </row>
    <row r="11" spans="1:53" x14ac:dyDescent="0.25">
      <c r="A11" s="73" t="s">
        <v>11</v>
      </c>
      <c r="B11" s="73" t="s">
        <v>12</v>
      </c>
      <c r="C11" s="73" t="s">
        <v>62</v>
      </c>
      <c r="D11" s="73">
        <v>1710285.9499999997</v>
      </c>
      <c r="E11" s="73">
        <v>1803434.88</v>
      </c>
      <c r="F11" s="73">
        <v>1760032.0299999996</v>
      </c>
      <c r="G11" s="73">
        <v>1563239.860000001</v>
      </c>
      <c r="H11" s="73">
        <v>1621759.45</v>
      </c>
      <c r="I11" s="73">
        <v>1672322.4000000001</v>
      </c>
      <c r="J11" s="73">
        <v>1624958.4200000002</v>
      </c>
      <c r="K11" s="73">
        <v>1632952.93</v>
      </c>
      <c r="L11" s="73">
        <v>1710105.48</v>
      </c>
      <c r="M11" s="73">
        <v>1552919.4500000002</v>
      </c>
      <c r="N11" s="73">
        <v>1702230.81</v>
      </c>
      <c r="O11" s="73">
        <v>1528656.44</v>
      </c>
      <c r="P11" s="73">
        <v>1524693.48</v>
      </c>
      <c r="Q11" s="73">
        <v>2143182.4500000002</v>
      </c>
      <c r="R11" s="73">
        <v>1799465.51</v>
      </c>
      <c r="S11" s="73">
        <v>1700482.7899999998</v>
      </c>
      <c r="T11" s="73">
        <v>1733467.43</v>
      </c>
      <c r="U11" s="73">
        <v>1740861.4299999997</v>
      </c>
      <c r="V11" s="73">
        <v>1704253.3699999996</v>
      </c>
      <c r="W11" s="73">
        <v>1713786.61</v>
      </c>
      <c r="X11" s="73">
        <v>1611192.6099999999</v>
      </c>
      <c r="Y11" s="73">
        <v>1726694.7699999998</v>
      </c>
      <c r="Z11" s="73">
        <v>1720439.34</v>
      </c>
      <c r="AA11" s="73">
        <v>1700677.37</v>
      </c>
      <c r="AB11" s="73">
        <v>1615834.0999999999</v>
      </c>
      <c r="AC11" s="73">
        <v>1728621.4299999997</v>
      </c>
      <c r="AD11" s="73">
        <v>1384098.31</v>
      </c>
      <c r="AE11" s="73">
        <v>1463389.33</v>
      </c>
      <c r="AF11" s="73">
        <v>1438611.83</v>
      </c>
      <c r="AG11" s="73">
        <v>1727971.4500000002</v>
      </c>
      <c r="AH11" s="73">
        <v>1436653.7699999998</v>
      </c>
      <c r="AI11" s="73">
        <v>1591034.6800000002</v>
      </c>
      <c r="AJ11" s="73">
        <v>1589950.93</v>
      </c>
      <c r="AK11" s="73">
        <v>1488705.8399999999</v>
      </c>
      <c r="AL11" s="73">
        <v>1517761.75</v>
      </c>
      <c r="AM11" s="73">
        <v>1577915.06</v>
      </c>
      <c r="AN11" s="73">
        <v>1527309.4200000002</v>
      </c>
      <c r="AO11" s="73">
        <v>1539676.1</v>
      </c>
      <c r="AP11" s="73">
        <v>1357859.1199999999</v>
      </c>
      <c r="AQ11" s="73">
        <v>1501298.2436715392</v>
      </c>
      <c r="AR11" s="73">
        <v>1545951.8511415441</v>
      </c>
      <c r="AS11" s="73">
        <v>1640274.7993059137</v>
      </c>
      <c r="AT11" s="73">
        <v>1532707.9122009743</v>
      </c>
      <c r="AU11" s="73">
        <v>1516343.7255877412</v>
      </c>
      <c r="AV11" s="73">
        <v>1518584.2992641369</v>
      </c>
      <c r="AW11" s="73">
        <v>1532512.4494237958</v>
      </c>
      <c r="AX11" s="73">
        <v>1517475.9889806588</v>
      </c>
      <c r="AY11" s="73">
        <v>1516936.0155877413</v>
      </c>
      <c r="AZ11" s="73">
        <v>1553923.438980659</v>
      </c>
      <c r="BA11" s="73">
        <v>18495009.663297471</v>
      </c>
    </row>
    <row r="12" spans="1:53" x14ac:dyDescent="0.25">
      <c r="A12" s="73" t="s">
        <v>11</v>
      </c>
      <c r="B12" s="73" t="s">
        <v>12</v>
      </c>
      <c r="C12" s="73" t="s">
        <v>63</v>
      </c>
      <c r="D12" s="73">
        <v>1471524.78</v>
      </c>
      <c r="E12" s="73">
        <v>800070.2200000002</v>
      </c>
      <c r="F12" s="73">
        <v>660131.46000000031</v>
      </c>
      <c r="G12" s="73">
        <v>796956.13000000024</v>
      </c>
      <c r="H12" s="73">
        <v>865550.7099999995</v>
      </c>
      <c r="I12" s="73">
        <v>567307.08000000019</v>
      </c>
      <c r="J12" s="73">
        <v>760426.45</v>
      </c>
      <c r="K12" s="73">
        <v>811832.92999999982</v>
      </c>
      <c r="L12" s="73">
        <v>794775.0199999999</v>
      </c>
      <c r="M12" s="73">
        <v>811410.29</v>
      </c>
      <c r="N12" s="73">
        <v>715325.2699999999</v>
      </c>
      <c r="O12" s="73">
        <v>634461.49</v>
      </c>
      <c r="P12" s="73">
        <v>990039.21999999974</v>
      </c>
      <c r="Q12" s="73">
        <v>517727.92999999993</v>
      </c>
      <c r="R12" s="73">
        <v>547675.44999999972</v>
      </c>
      <c r="S12" s="73">
        <v>721258.97</v>
      </c>
      <c r="T12" s="73">
        <v>1055785.8500000001</v>
      </c>
      <c r="U12" s="73">
        <v>876125.78000000026</v>
      </c>
      <c r="V12" s="73">
        <v>883774.34999999974</v>
      </c>
      <c r="W12" s="73">
        <v>1226539.2700000003</v>
      </c>
      <c r="X12" s="73">
        <v>758460.70999999985</v>
      </c>
      <c r="Y12" s="73">
        <v>1060936.9000000001</v>
      </c>
      <c r="Z12" s="73">
        <v>1280859.2000000004</v>
      </c>
      <c r="AA12" s="73">
        <v>1053221.1200000008</v>
      </c>
      <c r="AB12" s="73">
        <v>1091157.0799999996</v>
      </c>
      <c r="AC12" s="73">
        <v>1347610.0400000003</v>
      </c>
      <c r="AD12" s="73">
        <v>891711.58</v>
      </c>
      <c r="AE12" s="73">
        <v>624032.80000000005</v>
      </c>
      <c r="AF12" s="73">
        <v>920745.82000000007</v>
      </c>
      <c r="AG12" s="73">
        <v>737608.03000000014</v>
      </c>
      <c r="AH12" s="73">
        <v>861096.80000000028</v>
      </c>
      <c r="AI12" s="73">
        <v>1114099.6700000002</v>
      </c>
      <c r="AJ12" s="73">
        <v>759710.36999999988</v>
      </c>
      <c r="AK12" s="73">
        <v>270605.27999999991</v>
      </c>
      <c r="AL12" s="73">
        <v>1152091.58</v>
      </c>
      <c r="AM12" s="73">
        <v>927891.75</v>
      </c>
      <c r="AN12" s="73">
        <v>1450021.1699999997</v>
      </c>
      <c r="AO12" s="73">
        <v>636790.74</v>
      </c>
      <c r="AP12" s="73">
        <v>640192.15999999992</v>
      </c>
      <c r="AQ12" s="73">
        <v>2760240.4155233111</v>
      </c>
      <c r="AR12" s="73">
        <v>2814070.3786109397</v>
      </c>
      <c r="AS12" s="73">
        <v>1756270.8908086633</v>
      </c>
      <c r="AT12" s="73">
        <v>1521435.0489178554</v>
      </c>
      <c r="AU12" s="73">
        <v>2460359.7915768274</v>
      </c>
      <c r="AV12" s="73">
        <v>1621932.9139106523</v>
      </c>
      <c r="AW12" s="73">
        <v>1893539.4228461511</v>
      </c>
      <c r="AX12" s="73">
        <v>2063345.3804061175</v>
      </c>
      <c r="AY12" s="73">
        <v>1639241.1008157574</v>
      </c>
      <c r="AZ12" s="73">
        <v>1706473.5385600775</v>
      </c>
      <c r="BA12" s="73">
        <v>22798590.048514716</v>
      </c>
    </row>
    <row r="13" spans="1:53" x14ac:dyDescent="0.25">
      <c r="A13" s="73" t="s">
        <v>11</v>
      </c>
      <c r="B13" s="73" t="s">
        <v>12</v>
      </c>
      <c r="C13" s="73" t="s">
        <v>64</v>
      </c>
      <c r="D13" s="73">
        <v>63881.419999999991</v>
      </c>
      <c r="E13" s="73">
        <v>63963.45</v>
      </c>
      <c r="F13" s="73">
        <v>61705.889999999992</v>
      </c>
      <c r="G13" s="73">
        <v>64062.519999999975</v>
      </c>
      <c r="H13" s="73">
        <v>59690.299999999988</v>
      </c>
      <c r="I13" s="73">
        <v>62556.19999999999</v>
      </c>
      <c r="J13" s="73">
        <v>51718.280000000006</v>
      </c>
      <c r="K13" s="73">
        <v>48124.240000000013</v>
      </c>
      <c r="L13" s="73">
        <v>89266.53</v>
      </c>
      <c r="M13" s="73">
        <v>20989.17</v>
      </c>
      <c r="N13" s="73">
        <v>60601.380000000005</v>
      </c>
      <c r="O13" s="73">
        <v>21631.889999999992</v>
      </c>
      <c r="P13" s="73">
        <v>93012.219999999987</v>
      </c>
      <c r="Q13" s="73">
        <v>28571.730000000003</v>
      </c>
      <c r="R13" s="73">
        <v>63761.609999999986</v>
      </c>
      <c r="S13" s="73">
        <v>65341.360000000008</v>
      </c>
      <c r="T13" s="73">
        <v>62508.37999999999</v>
      </c>
      <c r="U13" s="73">
        <v>27397.050000000003</v>
      </c>
      <c r="V13" s="73">
        <v>52327.03</v>
      </c>
      <c r="W13" s="73">
        <v>32707.970000000005</v>
      </c>
      <c r="X13" s="73">
        <v>40548.159999999989</v>
      </c>
      <c r="Y13" s="73">
        <v>41703.299999999996</v>
      </c>
      <c r="Z13" s="73">
        <v>36480.140000000007</v>
      </c>
      <c r="AA13" s="73">
        <v>21310.970000000005</v>
      </c>
      <c r="AB13" s="73">
        <v>25072.5</v>
      </c>
      <c r="AC13" s="73">
        <v>29211.469999999998</v>
      </c>
      <c r="AD13" s="73">
        <v>26933.570000000003</v>
      </c>
      <c r="AE13" s="73">
        <v>48429.46</v>
      </c>
      <c r="AF13" s="73">
        <v>20537.759999999995</v>
      </c>
      <c r="AG13" s="73">
        <v>34572.119999999995</v>
      </c>
      <c r="AH13" s="73">
        <v>17213.629999999994</v>
      </c>
      <c r="AI13" s="73">
        <v>25450.99</v>
      </c>
      <c r="AJ13" s="73">
        <v>30560.129999999997</v>
      </c>
      <c r="AK13" s="73">
        <v>24502.730000000007</v>
      </c>
      <c r="AL13" s="73">
        <v>28256.469999999998</v>
      </c>
      <c r="AM13" s="73">
        <v>22395.390000000003</v>
      </c>
      <c r="AN13" s="73">
        <v>15491.71</v>
      </c>
      <c r="AO13" s="73">
        <v>31117.9</v>
      </c>
      <c r="AP13" s="73">
        <v>25842.65</v>
      </c>
      <c r="AQ13" s="73">
        <v>62288.905467510922</v>
      </c>
      <c r="AR13" s="73">
        <v>26408.855570932297</v>
      </c>
      <c r="AS13" s="73">
        <v>44468.537416922227</v>
      </c>
      <c r="AT13" s="73">
        <v>22138.140573304492</v>
      </c>
      <c r="AU13" s="73">
        <v>32718.684205322108</v>
      </c>
      <c r="AV13" s="73">
        <v>39311.410707628464</v>
      </c>
      <c r="AW13" s="73">
        <v>31513.933560097117</v>
      </c>
      <c r="AX13" s="73">
        <v>36318.399529224655</v>
      </c>
      <c r="AY13" s="73">
        <v>28787.984382044298</v>
      </c>
      <c r="AZ13" s="73">
        <v>19871.496870229141</v>
      </c>
      <c r="BA13" s="73">
        <v>416021.81316682958</v>
      </c>
    </row>
    <row r="14" spans="1:53" x14ac:dyDescent="0.25">
      <c r="A14" s="73" t="s">
        <v>11</v>
      </c>
      <c r="B14" s="73" t="s">
        <v>12</v>
      </c>
      <c r="C14" s="73" t="s">
        <v>65</v>
      </c>
      <c r="D14" s="73">
        <v>38897553.539999999</v>
      </c>
      <c r="E14" s="73">
        <v>27660740.519999992</v>
      </c>
      <c r="F14" s="73">
        <v>25582036.219999995</v>
      </c>
      <c r="G14" s="73">
        <v>31821893.409999996</v>
      </c>
      <c r="H14" s="73">
        <v>30042234.939999998</v>
      </c>
      <c r="I14" s="73">
        <v>29377272.239999995</v>
      </c>
      <c r="J14" s="73">
        <v>28757640.27</v>
      </c>
      <c r="K14" s="73">
        <v>27994273.510000002</v>
      </c>
      <c r="L14" s="73">
        <v>29768724</v>
      </c>
      <c r="M14" s="73">
        <v>28115365.929999996</v>
      </c>
      <c r="N14" s="73">
        <v>42709922.179999992</v>
      </c>
      <c r="O14" s="73">
        <v>43010170.750000007</v>
      </c>
      <c r="P14" s="73">
        <v>56378680.449999988</v>
      </c>
      <c r="Q14" s="73">
        <v>24884965.590000004</v>
      </c>
      <c r="R14" s="73">
        <v>27701782.129999995</v>
      </c>
      <c r="S14" s="73">
        <v>30031979.860000003</v>
      </c>
      <c r="T14" s="73">
        <v>27877078.409999996</v>
      </c>
      <c r="U14" s="73">
        <v>25266326.769999988</v>
      </c>
      <c r="V14" s="73">
        <v>31362399.219999995</v>
      </c>
      <c r="W14" s="73">
        <v>27799249.040000003</v>
      </c>
      <c r="X14" s="73">
        <v>24916148.270000003</v>
      </c>
      <c r="Y14" s="73">
        <v>31935360.109999992</v>
      </c>
      <c r="Z14" s="73">
        <v>34916036.420000002</v>
      </c>
      <c r="AA14" s="73">
        <v>26738432.59</v>
      </c>
      <c r="AB14" s="73">
        <v>30740453.519999996</v>
      </c>
      <c r="AC14" s="73">
        <v>27264318.930000003</v>
      </c>
      <c r="AD14" s="73">
        <v>23502185.690000001</v>
      </c>
      <c r="AE14" s="73">
        <v>29473152.34</v>
      </c>
      <c r="AF14" s="73">
        <v>29410733.430000007</v>
      </c>
      <c r="AG14" s="73">
        <v>27826841.569999993</v>
      </c>
      <c r="AH14" s="73">
        <v>30424373.379999999</v>
      </c>
      <c r="AI14" s="73">
        <v>23659333.659999993</v>
      </c>
      <c r="AJ14" s="73">
        <v>23827939.48</v>
      </c>
      <c r="AK14" s="73">
        <v>32892237.429999981</v>
      </c>
      <c r="AL14" s="73">
        <v>31268822.489999995</v>
      </c>
      <c r="AM14" s="73">
        <v>28926612.159999996</v>
      </c>
      <c r="AN14" s="73">
        <v>35093214.219999999</v>
      </c>
      <c r="AO14" s="73">
        <v>27132243.699999999</v>
      </c>
      <c r="AP14" s="73">
        <v>27000820.419999998</v>
      </c>
      <c r="AQ14" s="73">
        <v>31124331.937649395</v>
      </c>
      <c r="AR14" s="73">
        <v>30072103.973110121</v>
      </c>
      <c r="AS14" s="73">
        <v>29347114.13377852</v>
      </c>
      <c r="AT14" s="73">
        <v>28799378.462231103</v>
      </c>
      <c r="AU14" s="73">
        <v>27865182.459256347</v>
      </c>
      <c r="AV14" s="73">
        <v>26351500.660074636</v>
      </c>
      <c r="AW14" s="73">
        <v>28093164.704711575</v>
      </c>
      <c r="AX14" s="73">
        <v>27680869.243097298</v>
      </c>
      <c r="AY14" s="73">
        <v>28485391.498234704</v>
      </c>
      <c r="AZ14" s="73">
        <v>28647217.093146816</v>
      </c>
      <c r="BA14" s="73">
        <v>338132198.84570253</v>
      </c>
    </row>
    <row r="15" spans="1:53" x14ac:dyDescent="0.25">
      <c r="A15" s="73" t="s">
        <v>11</v>
      </c>
      <c r="B15" s="73" t="s">
        <v>12</v>
      </c>
      <c r="C15" s="73" t="s">
        <v>66</v>
      </c>
      <c r="D15" s="73">
        <v>3045794.669999999</v>
      </c>
      <c r="E15" s="73">
        <v>1955071.3800000008</v>
      </c>
      <c r="F15" s="73">
        <v>1892498.9500000007</v>
      </c>
      <c r="G15" s="73">
        <v>1940036.5899999999</v>
      </c>
      <c r="H15" s="73">
        <v>1888856.7699999996</v>
      </c>
      <c r="I15" s="73">
        <v>1895823.9899999995</v>
      </c>
      <c r="J15" s="73">
        <v>1882017</v>
      </c>
      <c r="K15" s="73">
        <v>1875067.1300000001</v>
      </c>
      <c r="L15" s="73">
        <v>1874095.1800000004</v>
      </c>
      <c r="M15" s="73">
        <v>-2477472.2599999993</v>
      </c>
      <c r="N15" s="73">
        <v>1361177.29</v>
      </c>
      <c r="O15" s="73">
        <v>1355202.81</v>
      </c>
      <c r="P15" s="73">
        <v>-689313.64</v>
      </c>
      <c r="Q15" s="73">
        <v>701.6</v>
      </c>
      <c r="R15" s="73">
        <v>1744187.3000000005</v>
      </c>
      <c r="S15" s="73">
        <v>836834.25000000012</v>
      </c>
      <c r="T15" s="73">
        <v>866784.49999999977</v>
      </c>
      <c r="U15" s="73">
        <v>863465.87000000023</v>
      </c>
      <c r="V15" s="73">
        <v>3059935.37</v>
      </c>
      <c r="W15" s="73">
        <v>1249815.6599999999</v>
      </c>
      <c r="X15" s="73">
        <v>1239522.8800000001</v>
      </c>
      <c r="Y15" s="73">
        <v>1249272.5999999996</v>
      </c>
      <c r="Z15" s="73">
        <v>1308803.4399999995</v>
      </c>
      <c r="AA15" s="73">
        <v>1247188.8800000004</v>
      </c>
      <c r="AB15" s="73">
        <v>3369874.5200000009</v>
      </c>
      <c r="AC15" s="73">
        <v>-1397182.8800000004</v>
      </c>
      <c r="AD15" s="73">
        <v>1710547.5600000005</v>
      </c>
      <c r="AE15" s="73">
        <v>1829514.0600000005</v>
      </c>
      <c r="AF15" s="73">
        <v>1707705.78</v>
      </c>
      <c r="AG15" s="73">
        <v>-6824275.8600000013</v>
      </c>
      <c r="AH15" s="73">
        <v>19877.95</v>
      </c>
      <c r="AI15" s="73">
        <v>-21.259999999999987</v>
      </c>
      <c r="AJ15" s="73">
        <v>-109.36</v>
      </c>
      <c r="AK15" s="73">
        <v>-2.85</v>
      </c>
      <c r="AL15" s="73">
        <v>-494.69999999999993</v>
      </c>
      <c r="AM15" s="73">
        <v>1961.6499999999999</v>
      </c>
      <c r="AN15" s="73">
        <v>10807658.290000005</v>
      </c>
      <c r="AO15" s="73">
        <v>1636631.4799999997</v>
      </c>
      <c r="AP15" s="73">
        <v>1637825.5999999994</v>
      </c>
      <c r="AQ15" s="73">
        <v>2025495.9142154227</v>
      </c>
      <c r="AR15" s="73">
        <v>2024777.1065086669</v>
      </c>
      <c r="AS15" s="73">
        <v>2022170.4682608393</v>
      </c>
      <c r="AT15" s="73">
        <v>2033269.6942467839</v>
      </c>
      <c r="AU15" s="73">
        <v>2025553.8348501739</v>
      </c>
      <c r="AV15" s="73">
        <v>2028778.8181653225</v>
      </c>
      <c r="AW15" s="73">
        <v>2028059.8110903071</v>
      </c>
      <c r="AX15" s="73">
        <v>2024093.2159274332</v>
      </c>
      <c r="AY15" s="73">
        <v>2023260.8814360148</v>
      </c>
      <c r="AZ15" s="73">
        <v>2026308.8824382564</v>
      </c>
      <c r="BA15" s="73">
        <v>24922293.202504385</v>
      </c>
    </row>
    <row r="16" spans="1:53" x14ac:dyDescent="0.25">
      <c r="A16" s="73" t="s">
        <v>11</v>
      </c>
      <c r="B16" s="73" t="s">
        <v>12</v>
      </c>
      <c r="C16" s="73" t="s">
        <v>67</v>
      </c>
      <c r="D16" s="73">
        <v>1001464</v>
      </c>
      <c r="E16" s="73">
        <v>1003649</v>
      </c>
      <c r="F16" s="73">
        <v>1329236.43</v>
      </c>
      <c r="G16" s="73">
        <v>666017</v>
      </c>
      <c r="H16" s="73">
        <v>1166677.6000000001</v>
      </c>
      <c r="I16" s="73">
        <v>1081527</v>
      </c>
      <c r="J16" s="73">
        <v>1104313</v>
      </c>
      <c r="K16" s="73">
        <v>1014469.92</v>
      </c>
      <c r="L16" s="73">
        <v>1022506</v>
      </c>
      <c r="M16" s="73">
        <v>581076</v>
      </c>
      <c r="N16" s="73">
        <v>1116078.67</v>
      </c>
      <c r="O16" s="73">
        <v>1084670</v>
      </c>
      <c r="P16" s="73">
        <v>692854</v>
      </c>
      <c r="Q16" s="73">
        <v>980066.26</v>
      </c>
      <c r="R16" s="73">
        <v>978824</v>
      </c>
      <c r="S16" s="73">
        <v>476418</v>
      </c>
      <c r="T16" s="73">
        <v>999142.49</v>
      </c>
      <c r="U16" s="73">
        <v>824208</v>
      </c>
      <c r="V16" s="73">
        <v>1712742</v>
      </c>
      <c r="W16" s="73">
        <v>1113887.79</v>
      </c>
      <c r="X16" s="73">
        <v>1028461</v>
      </c>
      <c r="Y16" s="73">
        <v>676051</v>
      </c>
      <c r="Z16" s="73">
        <v>969283.98</v>
      </c>
      <c r="AA16" s="73">
        <v>954375</v>
      </c>
      <c r="AB16" s="73">
        <v>1337435</v>
      </c>
      <c r="AC16" s="73">
        <v>1365715.11</v>
      </c>
      <c r="AD16" s="73">
        <v>548485.69999999995</v>
      </c>
      <c r="AE16" s="73">
        <v>1469097</v>
      </c>
      <c r="AF16" s="73">
        <v>1083450.6800000002</v>
      </c>
      <c r="AG16" s="73">
        <v>638178.99</v>
      </c>
      <c r="AH16" s="73">
        <v>-1931334</v>
      </c>
      <c r="AI16" s="73">
        <v>837545.9</v>
      </c>
      <c r="AJ16" s="73">
        <v>781599</v>
      </c>
      <c r="AK16" s="73">
        <v>761278</v>
      </c>
      <c r="AL16" s="73">
        <v>940123.7</v>
      </c>
      <c r="AM16" s="73">
        <v>1563887</v>
      </c>
      <c r="AN16" s="73">
        <v>1748415</v>
      </c>
      <c r="AO16" s="73">
        <v>184325.91999999998</v>
      </c>
      <c r="AP16" s="73">
        <v>1347582</v>
      </c>
      <c r="AQ16" s="73">
        <v>1227955.97878992</v>
      </c>
      <c r="AR16" s="73">
        <v>1261286.6587899202</v>
      </c>
      <c r="AS16" s="73">
        <v>1227955.97878992</v>
      </c>
      <c r="AT16" s="73">
        <v>1227955.97878992</v>
      </c>
      <c r="AU16" s="73">
        <v>1347277.8320253696</v>
      </c>
      <c r="AV16" s="73">
        <v>1311174.9320253695</v>
      </c>
      <c r="AW16" s="73">
        <v>1311174.9320253695</v>
      </c>
      <c r="AX16" s="73">
        <v>1345559.6320253694</v>
      </c>
      <c r="AY16" s="73">
        <v>1311174.9320253695</v>
      </c>
      <c r="AZ16" s="73">
        <v>1311174.9320253695</v>
      </c>
      <c r="BA16" s="73">
        <v>16449420.138341151</v>
      </c>
    </row>
    <row r="17" spans="1:53" x14ac:dyDescent="0.25">
      <c r="A17" s="73" t="s">
        <v>11</v>
      </c>
      <c r="B17" s="73" t="s">
        <v>12</v>
      </c>
      <c r="C17" s="73" t="s">
        <v>68</v>
      </c>
      <c r="D17" s="73">
        <v>3558876.7199999993</v>
      </c>
      <c r="E17" s="73">
        <v>2985221.56</v>
      </c>
      <c r="F17" s="73">
        <v>3560043.2900000014</v>
      </c>
      <c r="G17" s="73">
        <v>2309083.75</v>
      </c>
      <c r="H17" s="73">
        <v>2447063.3600000008</v>
      </c>
      <c r="I17" s="73">
        <v>2713502.0799999996</v>
      </c>
      <c r="J17" s="73">
        <v>2733245.23</v>
      </c>
      <c r="K17" s="73">
        <v>3535402.5600000005</v>
      </c>
      <c r="L17" s="73">
        <v>3961255.63</v>
      </c>
      <c r="M17" s="73">
        <v>3158692.7900000005</v>
      </c>
      <c r="N17" s="73">
        <v>3018378.8099999987</v>
      </c>
      <c r="O17" s="73">
        <v>2475554.3299999991</v>
      </c>
      <c r="P17" s="73">
        <v>3013136.5300000003</v>
      </c>
      <c r="Q17" s="73">
        <v>2478782.88</v>
      </c>
      <c r="R17" s="73">
        <v>3720265.3800000013</v>
      </c>
      <c r="S17" s="73">
        <v>2244423.17</v>
      </c>
      <c r="T17" s="73">
        <v>2807548.46</v>
      </c>
      <c r="U17" s="73">
        <v>2403115.9699999997</v>
      </c>
      <c r="V17" s="73">
        <v>3388089.2999999993</v>
      </c>
      <c r="W17" s="73">
        <v>4365103.1099999985</v>
      </c>
      <c r="X17" s="73">
        <v>2875138.7200000007</v>
      </c>
      <c r="Y17" s="73">
        <v>2411657.5299999998</v>
      </c>
      <c r="Z17" s="73">
        <v>3535523.649999999</v>
      </c>
      <c r="AA17" s="73">
        <v>2363952.9300000002</v>
      </c>
      <c r="AB17" s="73">
        <v>2508705.3200000008</v>
      </c>
      <c r="AC17" s="73">
        <v>1961728.2399999995</v>
      </c>
      <c r="AD17" s="73">
        <v>3797948.8200000017</v>
      </c>
      <c r="AE17" s="73">
        <v>3112020.1100000013</v>
      </c>
      <c r="AF17" s="73">
        <v>2568490.9300000002</v>
      </c>
      <c r="AG17" s="73">
        <v>2220972.9500000007</v>
      </c>
      <c r="AH17" s="73">
        <v>887603.58999999962</v>
      </c>
      <c r="AI17" s="73">
        <v>2744506.9600000014</v>
      </c>
      <c r="AJ17" s="73">
        <v>3116882.2</v>
      </c>
      <c r="AK17" s="73">
        <v>15927081.440000001</v>
      </c>
      <c r="AL17" s="73">
        <v>4435321.51</v>
      </c>
      <c r="AM17" s="73">
        <v>4571891.83</v>
      </c>
      <c r="AN17" s="73">
        <v>3818111.4200000009</v>
      </c>
      <c r="AO17" s="73">
        <v>3159120.1</v>
      </c>
      <c r="AP17" s="73">
        <v>3205385.1500000004</v>
      </c>
      <c r="AQ17" s="73">
        <v>4149618.0379914995</v>
      </c>
      <c r="AR17" s="73">
        <v>5472041.4385323357</v>
      </c>
      <c r="AS17" s="73">
        <v>2098673.2044118699</v>
      </c>
      <c r="AT17" s="73">
        <v>4049315.4957062677</v>
      </c>
      <c r="AU17" s="73">
        <v>3025773.6655517165</v>
      </c>
      <c r="AV17" s="73">
        <v>2887898.300688779</v>
      </c>
      <c r="AW17" s="73">
        <v>2476133.9536572024</v>
      </c>
      <c r="AX17" s="73">
        <v>3373558.0334737538</v>
      </c>
      <c r="AY17" s="73">
        <v>2653749.8720117747</v>
      </c>
      <c r="AZ17" s="73">
        <v>2835333.5479727108</v>
      </c>
      <c r="BA17" s="73">
        <v>32603939.467680264</v>
      </c>
    </row>
    <row r="18" spans="1:53" x14ac:dyDescent="0.25">
      <c r="A18" s="73" t="s">
        <v>11</v>
      </c>
      <c r="B18" s="73" t="s">
        <v>12</v>
      </c>
      <c r="C18" s="73" t="s">
        <v>69</v>
      </c>
      <c r="D18" s="73">
        <v>110947.17</v>
      </c>
      <c r="E18" s="73">
        <v>115119.41</v>
      </c>
      <c r="F18" s="73">
        <v>115119.41</v>
      </c>
      <c r="G18" s="73">
        <v>209935.54</v>
      </c>
      <c r="H18" s="73">
        <v>115119.41</v>
      </c>
      <c r="I18" s="73">
        <v>115119.41</v>
      </c>
      <c r="J18" s="73">
        <v>115119.41</v>
      </c>
      <c r="K18" s="73">
        <v>115119.41</v>
      </c>
      <c r="L18" s="73">
        <v>202714.17</v>
      </c>
      <c r="M18" s="73">
        <v>126068.75</v>
      </c>
      <c r="N18" s="73">
        <v>126068.75</v>
      </c>
      <c r="O18" s="73">
        <v>126068.75</v>
      </c>
      <c r="P18" s="73">
        <v>126068.75</v>
      </c>
      <c r="Q18" s="73">
        <v>127458</v>
      </c>
      <c r="R18" s="73">
        <v>127458.33</v>
      </c>
      <c r="S18" s="73">
        <v>88038.91</v>
      </c>
      <c r="T18" s="73">
        <v>127458.33</v>
      </c>
      <c r="U18" s="73">
        <v>127458.33</v>
      </c>
      <c r="V18" s="73">
        <v>54308.33</v>
      </c>
      <c r="W18" s="73">
        <v>115266.67</v>
      </c>
      <c r="X18" s="73">
        <v>115266.67</v>
      </c>
      <c r="Y18" s="73">
        <v>115266.67</v>
      </c>
      <c r="Z18" s="73">
        <v>115266.67</v>
      </c>
      <c r="AA18" s="73">
        <v>115266.67</v>
      </c>
      <c r="AB18" s="73">
        <v>-4433.33</v>
      </c>
      <c r="AC18" s="73">
        <v>113580</v>
      </c>
      <c r="AD18" s="73">
        <v>113905</v>
      </c>
      <c r="AE18" s="73">
        <v>94293.11</v>
      </c>
      <c r="AF18" s="73">
        <v>113580</v>
      </c>
      <c r="AG18" s="73">
        <v>113580</v>
      </c>
      <c r="AH18" s="73">
        <v>113580</v>
      </c>
      <c r="AI18" s="73">
        <v>113580</v>
      </c>
      <c r="AJ18" s="73">
        <v>113580</v>
      </c>
      <c r="AK18" s="73">
        <v>113580</v>
      </c>
      <c r="AL18" s="73">
        <v>199795</v>
      </c>
      <c r="AM18" s="73">
        <v>266669.31</v>
      </c>
      <c r="AN18" s="73">
        <v>224313</v>
      </c>
      <c r="AO18" s="73">
        <v>149949</v>
      </c>
      <c r="AP18" s="73">
        <v>120510</v>
      </c>
      <c r="AQ18" s="73">
        <v>98540.447217957641</v>
      </c>
      <c r="AR18" s="73">
        <v>98461.516198321347</v>
      </c>
      <c r="AS18" s="73">
        <v>98411.759656483002</v>
      </c>
      <c r="AT18" s="73">
        <v>99176.367815333448</v>
      </c>
      <c r="AU18" s="73">
        <v>98594.020605860846</v>
      </c>
      <c r="AV18" s="73">
        <v>98814.362102259765</v>
      </c>
      <c r="AW18" s="73">
        <v>98873.68430426922</v>
      </c>
      <c r="AX18" s="73">
        <v>98301.000586561495</v>
      </c>
      <c r="AY18" s="73">
        <v>98235.910936078537</v>
      </c>
      <c r="AZ18" s="73">
        <v>98568.07615683625</v>
      </c>
      <c r="BA18" s="73">
        <v>1182747.8205800636</v>
      </c>
    </row>
    <row r="19" spans="1:53" x14ac:dyDescent="0.25">
      <c r="A19" s="73" t="s">
        <v>11</v>
      </c>
      <c r="B19" s="73" t="s">
        <v>12</v>
      </c>
      <c r="C19" s="73" t="s">
        <v>73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-169061.10617864062</v>
      </c>
      <c r="AR19" s="73">
        <v>-193939.03410391454</v>
      </c>
      <c r="AS19" s="73">
        <v>-219244.48619961581</v>
      </c>
      <c r="AT19" s="73">
        <v>-212172.08341898298</v>
      </c>
      <c r="AU19" s="73">
        <v>-243198.83306427329</v>
      </c>
      <c r="AV19" s="73">
        <v>-243201.08977002668</v>
      </c>
      <c r="AW19" s="73">
        <v>-235863.29343542131</v>
      </c>
      <c r="AX19" s="73">
        <v>-249469.24231879384</v>
      </c>
      <c r="AY19" s="73">
        <v>-241421.84740528429</v>
      </c>
      <c r="AZ19" s="73">
        <v>-259624.59901807376</v>
      </c>
      <c r="BA19" s="73">
        <v>-3539596.236449996</v>
      </c>
    </row>
    <row r="20" spans="1:53" x14ac:dyDescent="0.25">
      <c r="A20" s="73" t="s">
        <v>11</v>
      </c>
      <c r="B20" s="73" t="s">
        <v>12</v>
      </c>
      <c r="C20" s="73" t="s">
        <v>70</v>
      </c>
      <c r="D20" s="73">
        <v>7717082.5600000024</v>
      </c>
      <c r="E20" s="73">
        <v>6059061.3499999996</v>
      </c>
      <c r="F20" s="73">
        <v>6896898.0799999963</v>
      </c>
      <c r="G20" s="73">
        <v>5125072.8800000008</v>
      </c>
      <c r="H20" s="73">
        <v>5617717.1399999997</v>
      </c>
      <c r="I20" s="73">
        <v>5805972.4799999995</v>
      </c>
      <c r="J20" s="73">
        <v>5834694.6400000025</v>
      </c>
      <c r="K20" s="73">
        <v>6540059.0199999986</v>
      </c>
      <c r="L20" s="73">
        <v>7060570.9799999986</v>
      </c>
      <c r="M20" s="73">
        <v>1388365.28</v>
      </c>
      <c r="N20" s="73">
        <v>5621703.5199999986</v>
      </c>
      <c r="O20" s="73">
        <v>5041495.8899999997</v>
      </c>
      <c r="P20" s="73">
        <v>3142745.6400000006</v>
      </c>
      <c r="Q20" s="73">
        <v>3587008.74</v>
      </c>
      <c r="R20" s="73">
        <v>6570735.0099999988</v>
      </c>
      <c r="S20" s="73">
        <v>3645714.3299999987</v>
      </c>
      <c r="T20" s="73">
        <v>4800933.7799999993</v>
      </c>
      <c r="U20" s="73">
        <v>4218248.169999999</v>
      </c>
      <c r="V20" s="73">
        <v>8215075</v>
      </c>
      <c r="W20" s="73">
        <v>6844073.2299999986</v>
      </c>
      <c r="X20" s="73">
        <v>5258389.2699999977</v>
      </c>
      <c r="Y20" s="73">
        <v>4452247.8000000007</v>
      </c>
      <c r="Z20" s="73">
        <v>5928877.7400000012</v>
      </c>
      <c r="AA20" s="73">
        <v>4680783.4800000014</v>
      </c>
      <c r="AB20" s="73">
        <v>7211581.5100000007</v>
      </c>
      <c r="AC20" s="73">
        <v>2043840.4700000004</v>
      </c>
      <c r="AD20" s="73">
        <v>6170887.0799999991</v>
      </c>
      <c r="AE20" s="73">
        <v>6504924.2799999993</v>
      </c>
      <c r="AF20" s="73">
        <v>5473227.3900000015</v>
      </c>
      <c r="AG20" s="73">
        <v>-3851543.92</v>
      </c>
      <c r="AH20" s="73">
        <v>-910272.46</v>
      </c>
      <c r="AI20" s="73">
        <v>3695611.5999999996</v>
      </c>
      <c r="AJ20" s="73">
        <v>4011951.8400000003</v>
      </c>
      <c r="AK20" s="73">
        <v>16801936.590000004</v>
      </c>
      <c r="AL20" s="73">
        <v>5574745.5099999998</v>
      </c>
      <c r="AM20" s="73">
        <v>6404409.790000001</v>
      </c>
      <c r="AN20" s="73">
        <v>16598497.710000006</v>
      </c>
      <c r="AO20" s="73">
        <v>5130026.4999999991</v>
      </c>
      <c r="AP20" s="73">
        <v>6311302.75</v>
      </c>
      <c r="AQ20" s="73">
        <v>7332549.2720361594</v>
      </c>
      <c r="AR20" s="73">
        <v>8662627.6859253291</v>
      </c>
      <c r="AS20" s="73">
        <v>5227966.9249194982</v>
      </c>
      <c r="AT20" s="73">
        <v>7197545.4531393209</v>
      </c>
      <c r="AU20" s="73">
        <v>6254000.5199688496</v>
      </c>
      <c r="AV20" s="73">
        <v>6083465.3232117062</v>
      </c>
      <c r="AW20" s="73">
        <v>5678379.087641729</v>
      </c>
      <c r="AX20" s="73">
        <v>6592042.6396943238</v>
      </c>
      <c r="AY20" s="73">
        <v>5844999.7490039552</v>
      </c>
      <c r="AZ20" s="73">
        <v>6011760.8395750979</v>
      </c>
      <c r="BA20" s="73">
        <v>71618804.392655864</v>
      </c>
    </row>
    <row r="21" spans="1:53" x14ac:dyDescent="0.25">
      <c r="A21" s="73" t="s">
        <v>11</v>
      </c>
      <c r="B21" s="73" t="s">
        <v>12</v>
      </c>
      <c r="C21" s="73" t="s">
        <v>14</v>
      </c>
      <c r="D21" s="73">
        <v>46614636.099999994</v>
      </c>
      <c r="E21" s="73">
        <v>33719801.870000005</v>
      </c>
      <c r="F21" s="73">
        <v>32478934.299999993</v>
      </c>
      <c r="G21" s="73">
        <v>36946966.289999992</v>
      </c>
      <c r="H21" s="73">
        <v>35659952.079999991</v>
      </c>
      <c r="I21" s="73">
        <v>35183244.720000006</v>
      </c>
      <c r="J21" s="73">
        <v>34592334.910000011</v>
      </c>
      <c r="K21" s="73">
        <v>34534332.530000009</v>
      </c>
      <c r="L21" s="73">
        <v>36829294.979999997</v>
      </c>
      <c r="M21" s="73">
        <v>29503731.209999997</v>
      </c>
      <c r="N21" s="73">
        <v>48331625.700000018</v>
      </c>
      <c r="O21" s="73">
        <v>48051666.640000015</v>
      </c>
      <c r="P21" s="73">
        <v>59521426.090000004</v>
      </c>
      <c r="Q21" s="73">
        <v>28471974.330000006</v>
      </c>
      <c r="R21" s="73">
        <v>34272517.140000001</v>
      </c>
      <c r="S21" s="73">
        <v>33677694.189999998</v>
      </c>
      <c r="T21" s="73">
        <v>32678012.190000001</v>
      </c>
      <c r="U21" s="73">
        <v>29484574.939999994</v>
      </c>
      <c r="V21" s="73">
        <v>39577474.219999999</v>
      </c>
      <c r="W21" s="73">
        <v>34643322.270000003</v>
      </c>
      <c r="X21" s="73">
        <v>30174537.539999992</v>
      </c>
      <c r="Y21" s="73">
        <v>36387607.910000004</v>
      </c>
      <c r="Z21" s="73">
        <v>40844914.160000004</v>
      </c>
      <c r="AA21" s="73">
        <v>31419216.070000008</v>
      </c>
      <c r="AB21" s="73">
        <v>37952035.029999994</v>
      </c>
      <c r="AC21" s="73">
        <v>29308159.399999995</v>
      </c>
      <c r="AD21" s="73">
        <v>29673072.77</v>
      </c>
      <c r="AE21" s="73">
        <v>35978076.620000005</v>
      </c>
      <c r="AF21" s="73">
        <v>34883960.82</v>
      </c>
      <c r="AG21" s="73">
        <v>23975297.649999999</v>
      </c>
      <c r="AH21" s="73">
        <v>29514100.920000002</v>
      </c>
      <c r="AI21" s="73">
        <v>27354945.260000002</v>
      </c>
      <c r="AJ21" s="73">
        <v>27839891.319999993</v>
      </c>
      <c r="AK21" s="73">
        <v>49694174.019999981</v>
      </c>
      <c r="AL21" s="73">
        <v>36843568</v>
      </c>
      <c r="AM21" s="73">
        <v>35331021.95000001</v>
      </c>
      <c r="AN21" s="73">
        <v>51691711.929999992</v>
      </c>
      <c r="AO21" s="73">
        <v>32262270.200000003</v>
      </c>
      <c r="AP21" s="73">
        <v>33312123.170000006</v>
      </c>
      <c r="AQ21" s="73">
        <v>38456881.209685557</v>
      </c>
      <c r="AR21" s="73">
        <v>38734731.659035452</v>
      </c>
      <c r="AS21" s="73">
        <v>34575081.058698028</v>
      </c>
      <c r="AT21" s="73">
        <v>35996923.915370435</v>
      </c>
      <c r="AU21" s="73">
        <v>34119182.979225203</v>
      </c>
      <c r="AV21" s="73">
        <v>32434965.983286336</v>
      </c>
      <c r="AW21" s="73">
        <v>33771543.792353295</v>
      </c>
      <c r="AX21" s="73">
        <v>34272911.882791616</v>
      </c>
      <c r="AY21" s="73">
        <v>34330391.247238651</v>
      </c>
      <c r="AZ21" s="73">
        <v>34658977.932721928</v>
      </c>
      <c r="BA21" s="73">
        <v>409751003.23835844</v>
      </c>
    </row>
    <row r="22" spans="1:53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1:53" x14ac:dyDescent="0.25">
      <c r="A23" s="73" t="s">
        <v>11</v>
      </c>
      <c r="B23" s="73" t="s">
        <v>12</v>
      </c>
      <c r="C23" s="73" t="s">
        <v>42</v>
      </c>
      <c r="D23" s="73">
        <v>2522172.44</v>
      </c>
      <c r="E23" s="73">
        <v>2706563.21</v>
      </c>
      <c r="F23" s="73">
        <v>2724508.35</v>
      </c>
      <c r="G23" s="73">
        <v>2726579.01</v>
      </c>
      <c r="H23" s="73">
        <v>2730663.63</v>
      </c>
      <c r="I23" s="73">
        <v>2721111.98</v>
      </c>
      <c r="J23" s="73">
        <v>2477427.56</v>
      </c>
      <c r="K23" s="73">
        <v>3114005.4700000007</v>
      </c>
      <c r="L23" s="73">
        <v>2731580.44</v>
      </c>
      <c r="M23" s="73">
        <v>3562666.84</v>
      </c>
      <c r="N23" s="73">
        <v>2916378.95</v>
      </c>
      <c r="O23" s="73">
        <v>3078919.48</v>
      </c>
      <c r="P23" s="73">
        <v>2902588.6300000004</v>
      </c>
      <c r="Q23" s="73">
        <v>2975621.46</v>
      </c>
      <c r="R23" s="73">
        <v>2956648.91</v>
      </c>
      <c r="S23" s="73">
        <v>3180467.1099999994</v>
      </c>
      <c r="T23" s="73">
        <v>3024670.97</v>
      </c>
      <c r="U23" s="73">
        <v>3073818.8000000003</v>
      </c>
      <c r="V23" s="73">
        <v>2912535.0700000003</v>
      </c>
      <c r="W23" s="73">
        <v>2974008.05</v>
      </c>
      <c r="X23" s="73">
        <v>2932338.6300000004</v>
      </c>
      <c r="Y23" s="73">
        <v>2937866.91</v>
      </c>
      <c r="Z23" s="73">
        <v>2987442.0300000003</v>
      </c>
      <c r="AA23" s="73">
        <v>2654647.73</v>
      </c>
      <c r="AB23" s="73">
        <v>2839846.83</v>
      </c>
      <c r="AC23" s="73">
        <v>2703186.4</v>
      </c>
      <c r="AD23" s="73">
        <v>2785645.56</v>
      </c>
      <c r="AE23" s="73">
        <v>3017073.86</v>
      </c>
      <c r="AF23" s="73">
        <v>2950968.98</v>
      </c>
      <c r="AG23" s="73">
        <v>2910824.34</v>
      </c>
      <c r="AH23" s="73">
        <v>3879961.42</v>
      </c>
      <c r="AI23" s="73">
        <v>3325738.9999999995</v>
      </c>
      <c r="AJ23" s="73">
        <v>3430045.6399999997</v>
      </c>
      <c r="AK23" s="73">
        <v>4344470.1899999995</v>
      </c>
      <c r="AL23" s="73">
        <v>3561922.24</v>
      </c>
      <c r="AM23" s="73">
        <v>3573342.7800000007</v>
      </c>
      <c r="AN23" s="73">
        <v>3578560.87</v>
      </c>
      <c r="AO23" s="73">
        <v>2688906.68</v>
      </c>
      <c r="AP23" s="73">
        <v>2730108.3499999996</v>
      </c>
      <c r="AQ23" s="73">
        <v>2843560.87</v>
      </c>
      <c r="AR23" s="73">
        <v>2843560.87</v>
      </c>
      <c r="AS23" s="73">
        <v>2843560.87</v>
      </c>
      <c r="AT23" s="73">
        <v>2843560.87</v>
      </c>
      <c r="AU23" s="73">
        <v>2843560.87</v>
      </c>
      <c r="AV23" s="73">
        <v>2843560.87</v>
      </c>
      <c r="AW23" s="73">
        <v>2843560.87</v>
      </c>
      <c r="AX23" s="73">
        <v>2843560.87</v>
      </c>
      <c r="AY23" s="73">
        <v>2843560.87</v>
      </c>
      <c r="AZ23" s="73">
        <v>2843560.87</v>
      </c>
      <c r="BA23" s="73">
        <v>48000430.489977509</v>
      </c>
    </row>
    <row r="24" spans="1:53" x14ac:dyDescent="0.25">
      <c r="A24" s="73" t="s">
        <v>11</v>
      </c>
      <c r="B24" s="73" t="s">
        <v>12</v>
      </c>
      <c r="C24" s="74" t="s">
        <v>48</v>
      </c>
      <c r="D24" s="73">
        <v>22296.690000000002</v>
      </c>
      <c r="E24" s="73">
        <v>0</v>
      </c>
      <c r="F24" s="73">
        <v>0</v>
      </c>
      <c r="G24" s="73">
        <v>4968.68</v>
      </c>
      <c r="H24" s="73">
        <v>38404.019999999997</v>
      </c>
      <c r="I24" s="73">
        <v>0</v>
      </c>
      <c r="J24" s="73">
        <v>-151.44999999999999</v>
      </c>
      <c r="K24" s="73">
        <v>0</v>
      </c>
      <c r="L24" s="73">
        <v>0</v>
      </c>
      <c r="M24" s="73">
        <v>0</v>
      </c>
      <c r="N24" s="73">
        <v>-2300</v>
      </c>
      <c r="O24" s="73">
        <v>0</v>
      </c>
      <c r="P24" s="73">
        <v>392068.87999999995</v>
      </c>
      <c r="Q24" s="73">
        <v>0</v>
      </c>
      <c r="R24" s="73">
        <v>0</v>
      </c>
      <c r="S24" s="73">
        <v>62977.1</v>
      </c>
      <c r="T24" s="73">
        <v>0</v>
      </c>
      <c r="U24" s="73">
        <v>0</v>
      </c>
      <c r="V24" s="73">
        <v>0</v>
      </c>
      <c r="W24" s="73">
        <v>1631.21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-87015.91</v>
      </c>
      <c r="AF24" s="73">
        <v>0</v>
      </c>
      <c r="AG24" s="73">
        <v>-24000</v>
      </c>
      <c r="AH24" s="73">
        <v>-547478.68999999994</v>
      </c>
      <c r="AI24" s="73">
        <v>0</v>
      </c>
      <c r="AJ24" s="73">
        <v>0</v>
      </c>
      <c r="AK24" s="73">
        <v>0</v>
      </c>
      <c r="AL24" s="73">
        <v>512871.28</v>
      </c>
      <c r="AM24" s="73">
        <v>-551676.26</v>
      </c>
      <c r="AN24" s="73">
        <v>0</v>
      </c>
      <c r="AO24" s="73">
        <v>4672.3500000000004</v>
      </c>
      <c r="AP24" s="73">
        <v>5034.37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</row>
    <row r="25" spans="1:53" x14ac:dyDescent="0.25">
      <c r="A25" s="73" t="s">
        <v>11</v>
      </c>
      <c r="B25" s="73" t="s">
        <v>12</v>
      </c>
      <c r="C25" s="73" t="s">
        <v>43</v>
      </c>
      <c r="D25" s="73">
        <v>233483.65</v>
      </c>
      <c r="E25" s="73">
        <v>303786.74</v>
      </c>
      <c r="F25" s="73">
        <v>219775.33000000002</v>
      </c>
      <c r="G25" s="73">
        <v>335711.86</v>
      </c>
      <c r="H25" s="73">
        <v>319136.40999999997</v>
      </c>
      <c r="I25" s="73">
        <v>336048.09</v>
      </c>
      <c r="J25" s="73">
        <v>300986.61</v>
      </c>
      <c r="K25" s="73">
        <v>326909</v>
      </c>
      <c r="L25" s="73">
        <v>331464.53999999992</v>
      </c>
      <c r="M25" s="73">
        <v>309622.42000000004</v>
      </c>
      <c r="N25" s="73">
        <v>404787.14</v>
      </c>
      <c r="O25" s="73">
        <v>636457.67999999993</v>
      </c>
      <c r="P25" s="73">
        <v>853562.58</v>
      </c>
      <c r="Q25" s="73">
        <v>363658.12999999995</v>
      </c>
      <c r="R25" s="73">
        <v>255767.52999999997</v>
      </c>
      <c r="S25" s="73">
        <v>475913.57</v>
      </c>
      <c r="T25" s="73">
        <v>326490.12</v>
      </c>
      <c r="U25" s="73">
        <v>350534.91000000003</v>
      </c>
      <c r="V25" s="73">
        <v>327132.40999999997</v>
      </c>
      <c r="W25" s="73">
        <v>393269.23</v>
      </c>
      <c r="X25" s="73">
        <v>492056.93999999994</v>
      </c>
      <c r="Y25" s="73">
        <v>394958.67999999993</v>
      </c>
      <c r="Z25" s="73">
        <v>379365.16000000003</v>
      </c>
      <c r="AA25" s="73">
        <v>305129.78000000003</v>
      </c>
      <c r="AB25" s="73">
        <v>313414.15000000002</v>
      </c>
      <c r="AC25" s="73">
        <v>279438.41000000003</v>
      </c>
      <c r="AD25" s="73">
        <v>258869.14</v>
      </c>
      <c r="AE25" s="73">
        <v>456763.52</v>
      </c>
      <c r="AF25" s="73">
        <v>275217.49</v>
      </c>
      <c r="AG25" s="73">
        <v>217020.78000000003</v>
      </c>
      <c r="AH25" s="73">
        <v>216243.33</v>
      </c>
      <c r="AI25" s="73">
        <v>204168.57</v>
      </c>
      <c r="AJ25" s="73">
        <v>214197.43</v>
      </c>
      <c r="AK25" s="73">
        <v>272487.99</v>
      </c>
      <c r="AL25" s="73">
        <v>212057.22000000003</v>
      </c>
      <c r="AM25" s="73">
        <v>251442.02</v>
      </c>
      <c r="AN25" s="73">
        <v>206980.52999999997</v>
      </c>
      <c r="AO25" s="73">
        <v>189134.38999999998</v>
      </c>
      <c r="AP25" s="73">
        <v>169808.97</v>
      </c>
      <c r="AQ25" s="73">
        <v>215332.79529792035</v>
      </c>
      <c r="AR25" s="73">
        <v>202502.55497666416</v>
      </c>
      <c r="AS25" s="73">
        <v>207693.82811001799</v>
      </c>
      <c r="AT25" s="73">
        <v>199904.77147934836</v>
      </c>
      <c r="AU25" s="73">
        <v>205427.19326140085</v>
      </c>
      <c r="AV25" s="73">
        <v>203835.34171277261</v>
      </c>
      <c r="AW25" s="73">
        <v>194673.28955353933</v>
      </c>
      <c r="AX25" s="73">
        <v>198480.84791740266</v>
      </c>
      <c r="AY25" s="73">
        <v>190522.4287071994</v>
      </c>
      <c r="AZ25" s="73">
        <v>244762.52433705423</v>
      </c>
      <c r="BA25" s="73">
        <v>2371408.7123093</v>
      </c>
    </row>
    <row r="26" spans="1:53" x14ac:dyDescent="0.25">
      <c r="A26" s="73" t="s">
        <v>11</v>
      </c>
      <c r="B26" s="73" t="s">
        <v>12</v>
      </c>
      <c r="C26" s="73" t="s">
        <v>44</v>
      </c>
      <c r="D26" s="73">
        <v>976842.95000000007</v>
      </c>
      <c r="E26" s="73">
        <v>1263376.5100000005</v>
      </c>
      <c r="F26" s="73">
        <v>992221.9299999997</v>
      </c>
      <c r="G26" s="73">
        <v>1169683.9299999995</v>
      </c>
      <c r="H26" s="73">
        <v>1211170.1400000001</v>
      </c>
      <c r="I26" s="73">
        <v>899294.37999999989</v>
      </c>
      <c r="J26" s="73">
        <v>968632.84000000008</v>
      </c>
      <c r="K26" s="73">
        <v>1062480.9499999997</v>
      </c>
      <c r="L26" s="73">
        <v>993409.65999999992</v>
      </c>
      <c r="M26" s="73">
        <v>583300.11999999988</v>
      </c>
      <c r="N26" s="73">
        <v>979420.85</v>
      </c>
      <c r="O26" s="73">
        <v>916336.76999999967</v>
      </c>
      <c r="P26" s="73">
        <v>784737.68999999983</v>
      </c>
      <c r="Q26" s="73">
        <v>1233652.9600000002</v>
      </c>
      <c r="R26" s="73">
        <v>1127252.6799999997</v>
      </c>
      <c r="S26" s="73">
        <v>1121924.75</v>
      </c>
      <c r="T26" s="73">
        <v>877899.15999999968</v>
      </c>
      <c r="U26" s="73">
        <v>923267.31999999983</v>
      </c>
      <c r="V26" s="73">
        <v>1124555.5000000002</v>
      </c>
      <c r="W26" s="73">
        <v>1009510.09</v>
      </c>
      <c r="X26" s="73">
        <v>1032514.6800000004</v>
      </c>
      <c r="Y26" s="73">
        <v>973397.39000000048</v>
      </c>
      <c r="Z26" s="73">
        <v>905507.14000000048</v>
      </c>
      <c r="AA26" s="73">
        <v>839313.13000000012</v>
      </c>
      <c r="AB26" s="73">
        <v>1034407.0000000002</v>
      </c>
      <c r="AC26" s="73">
        <v>1060318.0999999996</v>
      </c>
      <c r="AD26" s="73">
        <v>991718.72999999975</v>
      </c>
      <c r="AE26" s="73">
        <v>1197351.08</v>
      </c>
      <c r="AF26" s="73">
        <v>965413.14999999991</v>
      </c>
      <c r="AG26" s="73">
        <v>341132.93999999994</v>
      </c>
      <c r="AH26" s="73">
        <v>933446.89000000013</v>
      </c>
      <c r="AI26" s="73">
        <v>878382.66999999969</v>
      </c>
      <c r="AJ26" s="73">
        <v>828469.44000000006</v>
      </c>
      <c r="AK26" s="73">
        <v>784603.93</v>
      </c>
      <c r="AL26" s="73">
        <v>1141294.8599999999</v>
      </c>
      <c r="AM26" s="73">
        <v>739445.48</v>
      </c>
      <c r="AN26" s="73">
        <v>1701921.4199999997</v>
      </c>
      <c r="AO26" s="73">
        <v>1121924.8499999999</v>
      </c>
      <c r="AP26" s="73">
        <v>985923.55999999971</v>
      </c>
      <c r="AQ26" s="73">
        <v>1077755.1129043505</v>
      </c>
      <c r="AR26" s="73">
        <v>1038400.7955057612</v>
      </c>
      <c r="AS26" s="73">
        <v>1038355.1765534523</v>
      </c>
      <c r="AT26" s="73">
        <v>1052598.827371316</v>
      </c>
      <c r="AU26" s="73">
        <v>965911.86311319028</v>
      </c>
      <c r="AV26" s="73">
        <v>958701.16881785821</v>
      </c>
      <c r="AW26" s="73">
        <v>964589.42206310655</v>
      </c>
      <c r="AX26" s="73">
        <v>980076.11579309532</v>
      </c>
      <c r="AY26" s="73">
        <v>1018950.1672729218</v>
      </c>
      <c r="AZ26" s="73">
        <v>1456989.2319246035</v>
      </c>
      <c r="BA26" s="73">
        <v>12647465.379002482</v>
      </c>
    </row>
    <row r="27" spans="1:53" x14ac:dyDescent="0.25">
      <c r="A27" s="73" t="s">
        <v>11</v>
      </c>
      <c r="B27" s="73" t="s">
        <v>12</v>
      </c>
      <c r="C27" s="73" t="s">
        <v>47</v>
      </c>
      <c r="D27" s="73">
        <v>-215382.97999999998</v>
      </c>
      <c r="E27" s="73">
        <v>248212.98999999993</v>
      </c>
      <c r="F27" s="73">
        <v>244789.96999999997</v>
      </c>
      <c r="G27" s="73">
        <v>208123.92</v>
      </c>
      <c r="H27" s="73">
        <v>247180.42999999996</v>
      </c>
      <c r="I27" s="73">
        <v>200633.05000000002</v>
      </c>
      <c r="J27" s="73">
        <v>-130568.01000000005</v>
      </c>
      <c r="K27" s="73">
        <v>235475.68999999992</v>
      </c>
      <c r="L27" s="73">
        <v>203548.20999999996</v>
      </c>
      <c r="M27" s="73">
        <v>-3192757.8399999989</v>
      </c>
      <c r="N27" s="73">
        <v>68802.969999999972</v>
      </c>
      <c r="O27" s="73">
        <v>42973.97</v>
      </c>
      <c r="P27" s="73">
        <v>-2008823.1300000008</v>
      </c>
      <c r="Q27" s="73">
        <v>-501415.57</v>
      </c>
      <c r="R27" s="73">
        <v>-310315.65999999992</v>
      </c>
      <c r="S27" s="73">
        <v>-332792.86000000004</v>
      </c>
      <c r="T27" s="73">
        <v>-346079.43000000005</v>
      </c>
      <c r="U27" s="73">
        <v>-296855.32999999984</v>
      </c>
      <c r="V27" s="73">
        <v>-365201.94999999978</v>
      </c>
      <c r="W27" s="73">
        <v>-324694.43999999994</v>
      </c>
      <c r="X27" s="73">
        <v>-343319.4</v>
      </c>
      <c r="Y27" s="73">
        <v>-568477.09999999986</v>
      </c>
      <c r="Z27" s="73">
        <v>-317559.67999999993</v>
      </c>
      <c r="AA27" s="73">
        <v>-329855.00999999995</v>
      </c>
      <c r="AB27" s="73">
        <v>-2917989.4800000004</v>
      </c>
      <c r="AC27" s="73">
        <v>148293.93</v>
      </c>
      <c r="AD27" s="73">
        <v>-797.93000000003121</v>
      </c>
      <c r="AE27" s="73">
        <v>24377.160000000029</v>
      </c>
      <c r="AF27" s="73">
        <v>82994.680000000008</v>
      </c>
      <c r="AG27" s="73">
        <v>55368.079999999994</v>
      </c>
      <c r="AH27" s="73">
        <v>-10705.099999999984</v>
      </c>
      <c r="AI27" s="73">
        <v>75270.00999999998</v>
      </c>
      <c r="AJ27" s="73">
        <v>81136.59</v>
      </c>
      <c r="AK27" s="73">
        <v>-1955567.3600000003</v>
      </c>
      <c r="AL27" s="73">
        <v>121741.77</v>
      </c>
      <c r="AM27" s="73">
        <v>143510.96000000005</v>
      </c>
      <c r="AN27" s="73">
        <v>-1300671.3300000005</v>
      </c>
      <c r="AO27" s="73">
        <v>391444.75</v>
      </c>
      <c r="AP27" s="73">
        <v>392045.40999999992</v>
      </c>
      <c r="AQ27" s="73">
        <v>392091.08333333331</v>
      </c>
      <c r="AR27" s="73">
        <v>392091.08333333343</v>
      </c>
      <c r="AS27" s="73">
        <v>392091.08333333343</v>
      </c>
      <c r="AT27" s="73">
        <v>392091.08333333326</v>
      </c>
      <c r="AU27" s="73">
        <v>392091.08333333337</v>
      </c>
      <c r="AV27" s="73">
        <v>392091.08333333337</v>
      </c>
      <c r="AW27" s="73">
        <v>-3414908.9166666674</v>
      </c>
      <c r="AX27" s="73">
        <v>392091.08333333326</v>
      </c>
      <c r="AY27" s="73">
        <v>392091.08333333343</v>
      </c>
      <c r="AZ27" s="73">
        <v>392091.08333333349</v>
      </c>
      <c r="BA27" s="73">
        <v>-649000.00000000093</v>
      </c>
    </row>
    <row r="28" spans="1:53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 x14ac:dyDescent="0.25">
      <c r="A29" s="73"/>
      <c r="B29" s="73"/>
      <c r="C29" s="73" t="str">
        <f>"Total"</f>
        <v>Total</v>
      </c>
      <c r="D29" s="73">
        <f t="shared" ref="D29:AI29" si="0">SUM(D21:D26)-D27</f>
        <v>50584814.809999987</v>
      </c>
      <c r="E29" s="73">
        <f t="shared" si="0"/>
        <v>37745315.340000004</v>
      </c>
      <c r="F29" s="73">
        <f t="shared" si="0"/>
        <v>36170649.93999999</v>
      </c>
      <c r="G29" s="73">
        <f t="shared" si="0"/>
        <v>40975785.849999987</v>
      </c>
      <c r="H29" s="73">
        <f t="shared" si="0"/>
        <v>39712145.849999994</v>
      </c>
      <c r="I29" s="73">
        <f t="shared" si="0"/>
        <v>38939066.120000012</v>
      </c>
      <c r="J29" s="73">
        <f t="shared" si="0"/>
        <v>38469798.480000012</v>
      </c>
      <c r="K29" s="73">
        <f t="shared" si="0"/>
        <v>38802252.260000013</v>
      </c>
      <c r="L29" s="73">
        <f t="shared" si="0"/>
        <v>40682201.409999989</v>
      </c>
      <c r="M29" s="73">
        <f t="shared" si="0"/>
        <v>37152078.429999992</v>
      </c>
      <c r="N29" s="73">
        <f t="shared" si="0"/>
        <v>52561109.670000024</v>
      </c>
      <c r="O29" s="73">
        <f t="shared" si="0"/>
        <v>52640406.600000016</v>
      </c>
      <c r="P29" s="73">
        <f t="shared" si="0"/>
        <v>66463207.000000007</v>
      </c>
      <c r="Q29" s="73">
        <f t="shared" si="0"/>
        <v>33546322.450000007</v>
      </c>
      <c r="R29" s="73">
        <f t="shared" si="0"/>
        <v>38922501.919999994</v>
      </c>
      <c r="S29" s="73">
        <f t="shared" si="0"/>
        <v>38851769.579999998</v>
      </c>
      <c r="T29" s="73">
        <f t="shared" si="0"/>
        <v>37253151.869999997</v>
      </c>
      <c r="U29" s="73">
        <f t="shared" si="0"/>
        <v>34129051.29999999</v>
      </c>
      <c r="V29" s="73">
        <f t="shared" si="0"/>
        <v>44306899.149999999</v>
      </c>
      <c r="W29" s="73">
        <f t="shared" si="0"/>
        <v>39346435.289999999</v>
      </c>
      <c r="X29" s="73">
        <f t="shared" si="0"/>
        <v>34974767.18999999</v>
      </c>
      <c r="Y29" s="73">
        <f t="shared" si="0"/>
        <v>41262307.99000001</v>
      </c>
      <c r="Z29" s="73">
        <f t="shared" si="0"/>
        <v>45434788.170000002</v>
      </c>
      <c r="AA29" s="73">
        <f t="shared" si="0"/>
        <v>35548161.720000006</v>
      </c>
      <c r="AB29" s="73">
        <f t="shared" si="0"/>
        <v>45057692.489999995</v>
      </c>
      <c r="AC29" s="73">
        <f t="shared" si="0"/>
        <v>33202808.379999995</v>
      </c>
      <c r="AD29" s="73">
        <f t="shared" si="0"/>
        <v>33710104.129999995</v>
      </c>
      <c r="AE29" s="73">
        <f t="shared" si="0"/>
        <v>40537872.010000013</v>
      </c>
      <c r="AF29" s="73">
        <f t="shared" si="0"/>
        <v>38992565.759999998</v>
      </c>
      <c r="AG29" s="73">
        <f t="shared" si="0"/>
        <v>27364907.630000003</v>
      </c>
      <c r="AH29" s="73">
        <f t="shared" si="0"/>
        <v>34006978.969999999</v>
      </c>
      <c r="AI29" s="73">
        <f t="shared" si="0"/>
        <v>31687965.489999998</v>
      </c>
      <c r="AJ29" s="73">
        <f t="shared" ref="AJ29:BA29" si="1">SUM(AJ21:AJ26)-AJ27</f>
        <v>32231467.239999995</v>
      </c>
      <c r="AK29" s="73">
        <f t="shared" si="1"/>
        <v>57051303.48999998</v>
      </c>
      <c r="AL29" s="73">
        <f t="shared" si="1"/>
        <v>42149971.829999998</v>
      </c>
      <c r="AM29" s="73">
        <f t="shared" si="1"/>
        <v>39200065.010000013</v>
      </c>
      <c r="AN29" s="73">
        <f t="shared" si="1"/>
        <v>58479846.079999991</v>
      </c>
      <c r="AO29" s="73">
        <f t="shared" si="1"/>
        <v>35875463.720000006</v>
      </c>
      <c r="AP29" s="73">
        <f t="shared" si="1"/>
        <v>36810953.010000005</v>
      </c>
      <c r="AQ29" s="73">
        <f t="shared" si="1"/>
        <v>42201438.904554486</v>
      </c>
      <c r="AR29" s="73">
        <f t="shared" si="1"/>
        <v>42427104.79618454</v>
      </c>
      <c r="AS29" s="73">
        <f t="shared" si="1"/>
        <v>38272599.850028157</v>
      </c>
      <c r="AT29" s="73">
        <f t="shared" si="1"/>
        <v>39700897.300887756</v>
      </c>
      <c r="AU29" s="73">
        <f t="shared" si="1"/>
        <v>37741991.822266452</v>
      </c>
      <c r="AV29" s="73">
        <f t="shared" si="1"/>
        <v>36048972.280483626</v>
      </c>
      <c r="AW29" s="73">
        <f t="shared" si="1"/>
        <v>41189276.290636599</v>
      </c>
      <c r="AX29" s="73">
        <f t="shared" si="1"/>
        <v>37902938.633168772</v>
      </c>
      <c r="AY29" s="73">
        <f t="shared" si="1"/>
        <v>37991333.629885435</v>
      </c>
      <c r="AZ29" s="73">
        <f t="shared" si="1"/>
        <v>38812199.475650243</v>
      </c>
      <c r="BA29" s="73">
        <f t="shared" si="1"/>
        <v>473419307.81964779</v>
      </c>
    </row>
    <row r="30" spans="1:53" x14ac:dyDescent="0.25">
      <c r="A30" s="73"/>
      <c r="B30" s="73"/>
      <c r="C30" s="73" t="s">
        <v>75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1:53" x14ac:dyDescent="0.25">
      <c r="A31" s="73"/>
      <c r="B31" s="73"/>
      <c r="C31" s="73" t="s">
        <v>76</v>
      </c>
      <c r="D31" s="73">
        <f t="shared" ref="D31:AI31" si="2">+D30-D29</f>
        <v>-50584814.809999987</v>
      </c>
      <c r="E31" s="73">
        <f t="shared" si="2"/>
        <v>-37745315.340000004</v>
      </c>
      <c r="F31" s="73">
        <f t="shared" si="2"/>
        <v>-36170649.93999999</v>
      </c>
      <c r="G31" s="73">
        <f t="shared" si="2"/>
        <v>-40975785.849999987</v>
      </c>
      <c r="H31" s="73">
        <f t="shared" si="2"/>
        <v>-39712145.849999994</v>
      </c>
      <c r="I31" s="73">
        <f t="shared" si="2"/>
        <v>-38939066.120000012</v>
      </c>
      <c r="J31" s="73">
        <f t="shared" si="2"/>
        <v>-38469798.480000012</v>
      </c>
      <c r="K31" s="73">
        <f t="shared" si="2"/>
        <v>-38802252.260000013</v>
      </c>
      <c r="L31" s="73">
        <f t="shared" si="2"/>
        <v>-40682201.409999989</v>
      </c>
      <c r="M31" s="73">
        <f t="shared" si="2"/>
        <v>-37152078.429999992</v>
      </c>
      <c r="N31" s="73">
        <f t="shared" si="2"/>
        <v>-52561109.670000024</v>
      </c>
      <c r="O31" s="73">
        <f t="shared" si="2"/>
        <v>-52640406.600000016</v>
      </c>
      <c r="P31" s="73">
        <f t="shared" si="2"/>
        <v>-66463207.000000007</v>
      </c>
      <c r="Q31" s="73">
        <f t="shared" si="2"/>
        <v>-33546322.450000007</v>
      </c>
      <c r="R31" s="73">
        <f t="shared" si="2"/>
        <v>-38922501.919999994</v>
      </c>
      <c r="S31" s="73">
        <f t="shared" si="2"/>
        <v>-38851769.579999998</v>
      </c>
      <c r="T31" s="73">
        <f t="shared" si="2"/>
        <v>-37253151.869999997</v>
      </c>
      <c r="U31" s="73">
        <f t="shared" si="2"/>
        <v>-34129051.29999999</v>
      </c>
      <c r="V31" s="73">
        <f t="shared" si="2"/>
        <v>-44306899.149999999</v>
      </c>
      <c r="W31" s="73">
        <f t="shared" si="2"/>
        <v>-39346435.289999999</v>
      </c>
      <c r="X31" s="73">
        <f t="shared" si="2"/>
        <v>-34974767.18999999</v>
      </c>
      <c r="Y31" s="73">
        <f t="shared" si="2"/>
        <v>-41262307.99000001</v>
      </c>
      <c r="Z31" s="73">
        <f t="shared" si="2"/>
        <v>-45434788.170000002</v>
      </c>
      <c r="AA31" s="73">
        <f t="shared" si="2"/>
        <v>-35548161.720000006</v>
      </c>
      <c r="AB31" s="73">
        <f t="shared" si="2"/>
        <v>-45057692.489999995</v>
      </c>
      <c r="AC31" s="73">
        <f t="shared" si="2"/>
        <v>-33202808.379999995</v>
      </c>
      <c r="AD31" s="73">
        <f t="shared" si="2"/>
        <v>-33710104.129999995</v>
      </c>
      <c r="AE31" s="73">
        <f t="shared" si="2"/>
        <v>-40537872.010000013</v>
      </c>
      <c r="AF31" s="73">
        <f t="shared" si="2"/>
        <v>-38992565.759999998</v>
      </c>
      <c r="AG31" s="73">
        <f t="shared" si="2"/>
        <v>-27364907.630000003</v>
      </c>
      <c r="AH31" s="73">
        <f t="shared" si="2"/>
        <v>-34006978.969999999</v>
      </c>
      <c r="AI31" s="73">
        <f t="shared" si="2"/>
        <v>-31687965.489999998</v>
      </c>
      <c r="AJ31" s="73">
        <f t="shared" ref="AJ31:BA31" si="3">+AJ30-AJ29</f>
        <v>-32231467.239999995</v>
      </c>
      <c r="AK31" s="73">
        <f t="shared" si="3"/>
        <v>-57051303.48999998</v>
      </c>
      <c r="AL31" s="73">
        <f t="shared" si="3"/>
        <v>-42149971.829999998</v>
      </c>
      <c r="AM31" s="73">
        <f t="shared" si="3"/>
        <v>-39200065.010000013</v>
      </c>
      <c r="AN31" s="73">
        <f t="shared" si="3"/>
        <v>-58479846.079999991</v>
      </c>
      <c r="AO31" s="73">
        <f t="shared" si="3"/>
        <v>-35875463.720000006</v>
      </c>
      <c r="AP31" s="73">
        <f t="shared" si="3"/>
        <v>-36810953.010000005</v>
      </c>
      <c r="AQ31" s="73">
        <f t="shared" si="3"/>
        <v>-42201438.904554486</v>
      </c>
      <c r="AR31" s="73">
        <f t="shared" si="3"/>
        <v>-42427104.79618454</v>
      </c>
      <c r="AS31" s="73">
        <f t="shared" si="3"/>
        <v>-38272599.850028157</v>
      </c>
      <c r="AT31" s="73">
        <f t="shared" si="3"/>
        <v>-39700897.300887756</v>
      </c>
      <c r="AU31" s="73">
        <f t="shared" si="3"/>
        <v>-37741991.822266452</v>
      </c>
      <c r="AV31" s="73">
        <f t="shared" si="3"/>
        <v>-36048972.280483626</v>
      </c>
      <c r="AW31" s="73">
        <f t="shared" si="3"/>
        <v>-41189276.290636599</v>
      </c>
      <c r="AX31" s="73">
        <f t="shared" si="3"/>
        <v>-37902938.633168772</v>
      </c>
      <c r="AY31" s="73">
        <f t="shared" si="3"/>
        <v>-37991333.629885435</v>
      </c>
      <c r="AZ31" s="73">
        <f t="shared" si="3"/>
        <v>-38812199.475650243</v>
      </c>
      <c r="BA31" s="73">
        <f t="shared" si="3"/>
        <v>-473419307.81964779</v>
      </c>
    </row>
    <row r="32" spans="1:53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53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53" x14ac:dyDescent="0.25">
      <c r="A34" s="71"/>
      <c r="B34" s="71"/>
      <c r="C34" s="71" t="str">
        <f>"Year Tag"</f>
        <v>Year Tag</v>
      </c>
      <c r="D34" s="71">
        <f>2017</f>
        <v>2017</v>
      </c>
      <c r="E34" s="71">
        <f>D34+1</f>
        <v>2018</v>
      </c>
      <c r="F34" s="71">
        <f t="shared" ref="F34:P34" si="4">+E34</f>
        <v>2018</v>
      </c>
      <c r="G34" s="71">
        <f t="shared" si="4"/>
        <v>2018</v>
      </c>
      <c r="H34" s="71">
        <f t="shared" si="4"/>
        <v>2018</v>
      </c>
      <c r="I34" s="71">
        <f t="shared" si="4"/>
        <v>2018</v>
      </c>
      <c r="J34" s="71">
        <f t="shared" si="4"/>
        <v>2018</v>
      </c>
      <c r="K34" s="71">
        <f t="shared" si="4"/>
        <v>2018</v>
      </c>
      <c r="L34" s="71">
        <f t="shared" si="4"/>
        <v>2018</v>
      </c>
      <c r="M34" s="71">
        <f t="shared" si="4"/>
        <v>2018</v>
      </c>
      <c r="N34" s="71">
        <f t="shared" si="4"/>
        <v>2018</v>
      </c>
      <c r="O34" s="71">
        <f t="shared" si="4"/>
        <v>2018</v>
      </c>
      <c r="P34" s="71">
        <f t="shared" si="4"/>
        <v>2018</v>
      </c>
      <c r="Q34" s="71">
        <f>+P34+1</f>
        <v>2019</v>
      </c>
      <c r="R34" s="71">
        <f t="shared" ref="R34:AB34" si="5">+Q34</f>
        <v>2019</v>
      </c>
      <c r="S34" s="71">
        <f t="shared" si="5"/>
        <v>2019</v>
      </c>
      <c r="T34" s="71">
        <f t="shared" si="5"/>
        <v>2019</v>
      </c>
      <c r="U34" s="71">
        <f t="shared" si="5"/>
        <v>2019</v>
      </c>
      <c r="V34" s="71">
        <f t="shared" si="5"/>
        <v>2019</v>
      </c>
      <c r="W34" s="71">
        <f t="shared" si="5"/>
        <v>2019</v>
      </c>
      <c r="X34" s="71">
        <f t="shared" si="5"/>
        <v>2019</v>
      </c>
      <c r="Y34" s="71">
        <f t="shared" si="5"/>
        <v>2019</v>
      </c>
      <c r="Z34" s="71">
        <f t="shared" si="5"/>
        <v>2019</v>
      </c>
      <c r="AA34" s="71">
        <f t="shared" si="5"/>
        <v>2019</v>
      </c>
      <c r="AB34" s="71">
        <f t="shared" si="5"/>
        <v>2019</v>
      </c>
      <c r="AC34" s="71">
        <f>AB34+1</f>
        <v>2020</v>
      </c>
      <c r="AD34" s="71">
        <f t="shared" ref="AD34:AN34" si="6">+AC34</f>
        <v>2020</v>
      </c>
      <c r="AE34" s="71">
        <f t="shared" si="6"/>
        <v>2020</v>
      </c>
      <c r="AF34" s="71">
        <f t="shared" si="6"/>
        <v>2020</v>
      </c>
      <c r="AG34" s="71">
        <f t="shared" si="6"/>
        <v>2020</v>
      </c>
      <c r="AH34" s="71">
        <f t="shared" si="6"/>
        <v>2020</v>
      </c>
      <c r="AI34" s="71">
        <f t="shared" si="6"/>
        <v>2020</v>
      </c>
      <c r="AJ34" s="71">
        <f t="shared" si="6"/>
        <v>2020</v>
      </c>
      <c r="AK34" s="71">
        <f t="shared" si="6"/>
        <v>2020</v>
      </c>
      <c r="AL34" s="71">
        <f t="shared" si="6"/>
        <v>2020</v>
      </c>
      <c r="AM34" s="71">
        <f t="shared" si="6"/>
        <v>2020</v>
      </c>
      <c r="AN34" s="71">
        <f t="shared" si="6"/>
        <v>2020</v>
      </c>
      <c r="AO34" s="71">
        <f>$AN$34+1</f>
        <v>2021</v>
      </c>
      <c r="AP34" s="71">
        <f t="shared" ref="AP34:AZ34" si="7">AO34</f>
        <v>2021</v>
      </c>
      <c r="AQ34" s="71">
        <f t="shared" si="7"/>
        <v>2021</v>
      </c>
      <c r="AR34" s="71">
        <f t="shared" si="7"/>
        <v>2021</v>
      </c>
      <c r="AS34" s="71">
        <f t="shared" si="7"/>
        <v>2021</v>
      </c>
      <c r="AT34" s="71">
        <f t="shared" si="7"/>
        <v>2021</v>
      </c>
      <c r="AU34" s="71">
        <f t="shared" si="7"/>
        <v>2021</v>
      </c>
      <c r="AV34" s="71">
        <f t="shared" si="7"/>
        <v>2021</v>
      </c>
      <c r="AW34" s="71">
        <f t="shared" si="7"/>
        <v>2021</v>
      </c>
      <c r="AX34" s="71">
        <f t="shared" si="7"/>
        <v>2021</v>
      </c>
      <c r="AY34" s="71">
        <f t="shared" si="7"/>
        <v>2021</v>
      </c>
      <c r="AZ34" s="71">
        <f t="shared" si="7"/>
        <v>2021</v>
      </c>
      <c r="BA34" s="71">
        <f>AZ34+1</f>
        <v>2022</v>
      </c>
    </row>
    <row r="35" spans="1:53" x14ac:dyDescent="0.25">
      <c r="A35" s="73"/>
      <c r="B35" s="73"/>
      <c r="C35" s="75" t="s">
        <v>55</v>
      </c>
      <c r="D35" s="71">
        <f>2017</f>
        <v>2017</v>
      </c>
      <c r="E35" s="71">
        <f>D35+1</f>
        <v>2018</v>
      </c>
      <c r="F35" s="71">
        <f t="shared" ref="F35" si="8">+E35</f>
        <v>2018</v>
      </c>
      <c r="G35" s="71">
        <f t="shared" ref="G35" si="9">+F35</f>
        <v>2018</v>
      </c>
      <c r="H35" s="71">
        <f t="shared" ref="H35" si="10">+G35</f>
        <v>2018</v>
      </c>
      <c r="I35" s="71">
        <f t="shared" ref="I35" si="11">+H35</f>
        <v>2018</v>
      </c>
      <c r="J35" s="71">
        <f t="shared" ref="J35" si="12">+I35</f>
        <v>2018</v>
      </c>
      <c r="K35" s="71">
        <f t="shared" ref="K35" si="13">+J35</f>
        <v>2018</v>
      </c>
      <c r="L35" s="71">
        <f t="shared" ref="L35" si="14">+K35</f>
        <v>2018</v>
      </c>
      <c r="M35" s="71">
        <f t="shared" ref="M35" si="15">+L35</f>
        <v>2018</v>
      </c>
      <c r="N35" s="71">
        <f t="shared" ref="N35" si="16">+M35</f>
        <v>2018</v>
      </c>
      <c r="O35" s="71">
        <f t="shared" ref="O35" si="17">+N35</f>
        <v>2018</v>
      </c>
      <c r="P35" s="71">
        <f t="shared" ref="P35" si="18">+O35</f>
        <v>2018</v>
      </c>
      <c r="Q35" s="71">
        <f>+P35+1</f>
        <v>2019</v>
      </c>
      <c r="R35" s="71">
        <f t="shared" ref="R35" si="19">+Q35</f>
        <v>2019</v>
      </c>
      <c r="S35" s="71">
        <f t="shared" ref="S35" si="20">+R35</f>
        <v>2019</v>
      </c>
      <c r="T35" s="71">
        <f t="shared" ref="T35" si="21">+S35</f>
        <v>2019</v>
      </c>
      <c r="U35" s="71">
        <f t="shared" ref="U35" si="22">+T35</f>
        <v>2019</v>
      </c>
      <c r="V35" s="71">
        <f t="shared" ref="V35" si="23">+U35</f>
        <v>2019</v>
      </c>
      <c r="W35" s="71">
        <f t="shared" ref="W35" si="24">+V35</f>
        <v>2019</v>
      </c>
      <c r="X35" s="71">
        <f t="shared" ref="X35" si="25">+W35</f>
        <v>2019</v>
      </c>
      <c r="Y35" s="71">
        <f t="shared" ref="Y35" si="26">+X35</f>
        <v>2019</v>
      </c>
      <c r="Z35" s="71">
        <f t="shared" ref="Z35" si="27">+Y35</f>
        <v>2019</v>
      </c>
      <c r="AA35" s="71">
        <f t="shared" ref="AA35" si="28">+Z35</f>
        <v>2019</v>
      </c>
      <c r="AB35" s="71">
        <f t="shared" ref="AB35" si="29">+AA35</f>
        <v>2019</v>
      </c>
      <c r="AC35" s="71">
        <f>AB35+1</f>
        <v>2020</v>
      </c>
      <c r="AD35" s="71">
        <f t="shared" ref="AD35" si="30">+AC35</f>
        <v>2020</v>
      </c>
      <c r="AE35" s="71">
        <f t="shared" ref="AE35" si="31">+AD35</f>
        <v>2020</v>
      </c>
      <c r="AF35" s="71">
        <f t="shared" ref="AF35" si="32">+AE35</f>
        <v>2020</v>
      </c>
      <c r="AG35" s="71">
        <f t="shared" ref="AG35" si="33">+AF35</f>
        <v>2020</v>
      </c>
      <c r="AH35" s="71">
        <f t="shared" ref="AH35" si="34">+AG35</f>
        <v>2020</v>
      </c>
      <c r="AI35" s="71">
        <f t="shared" ref="AI35" si="35">+AH35</f>
        <v>2020</v>
      </c>
      <c r="AJ35" s="71">
        <f t="shared" ref="AJ35" si="36">+AI35</f>
        <v>2020</v>
      </c>
      <c r="AK35" s="71">
        <v>2021</v>
      </c>
      <c r="AL35" s="71">
        <v>2021</v>
      </c>
      <c r="AM35" s="71">
        <v>2021</v>
      </c>
      <c r="AN35" s="71">
        <v>2021</v>
      </c>
      <c r="AO35" s="71">
        <v>2021</v>
      </c>
      <c r="AP35" s="71">
        <v>2021</v>
      </c>
      <c r="AQ35" s="71">
        <v>2021</v>
      </c>
      <c r="AR35" s="71">
        <v>2021</v>
      </c>
      <c r="AS35" s="71">
        <v>2021</v>
      </c>
      <c r="AT35" s="71">
        <v>2021</v>
      </c>
      <c r="AU35" s="71">
        <v>2021</v>
      </c>
      <c r="AV35" s="71">
        <v>2021</v>
      </c>
      <c r="AW35" s="73"/>
      <c r="AX35" s="73"/>
      <c r="AY35" s="73"/>
      <c r="AZ35" s="73"/>
      <c r="BA35" s="73"/>
    </row>
  </sheetData>
  <pageMargins left="0.2" right="0.2" top="1.5" bottom="0.75" header="0.5" footer="0.3"/>
  <pageSetup orientation="landscape" verticalDpi="90" r:id="rId1"/>
  <headerFooter>
    <oddHeader>&amp;L&amp;"Arial Narrow,Regular"KY PSC Case No. 2021-00183
AG2-55
Attachment A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AK40"/>
  <sheetViews>
    <sheetView view="pageLayout" zoomScaleNormal="100" workbookViewId="0">
      <selection activeCell="D1" sqref="D1:D1048576"/>
    </sheetView>
  </sheetViews>
  <sheetFormatPr defaultColWidth="8.85546875" defaultRowHeight="12.75" x14ac:dyDescent="0.2"/>
  <cols>
    <col min="1" max="1" width="18.85546875" style="25" bestFit="1" customWidth="1"/>
    <col min="2" max="2" width="14.85546875" style="25" bestFit="1" customWidth="1"/>
    <col min="3" max="3" width="22.42578125" style="25" customWidth="1"/>
    <col min="4" max="4" width="11.140625" style="1" hidden="1" customWidth="1"/>
    <col min="5" max="12" width="10.7109375" style="1" bestFit="1" customWidth="1"/>
    <col min="13" max="13" width="11.140625" style="1" bestFit="1" customWidth="1"/>
    <col min="14" max="17" width="10.7109375" style="1" bestFit="1" customWidth="1"/>
    <col min="18" max="19" width="9.85546875" style="1" bestFit="1" customWidth="1"/>
    <col min="20" max="20" width="10.7109375" style="1" bestFit="1" customWidth="1"/>
    <col min="21" max="25" width="11.140625" style="1" bestFit="1" customWidth="1"/>
    <col min="26" max="26" width="10.7109375" style="1" bestFit="1" customWidth="1"/>
    <col min="27" max="27" width="11.140625" style="1" bestFit="1" customWidth="1"/>
    <col min="28" max="28" width="9.85546875" style="1" bestFit="1" customWidth="1"/>
    <col min="29" max="33" width="10.7109375" style="1" bestFit="1" customWidth="1"/>
    <col min="34" max="34" width="11.140625" style="1" bestFit="1" customWidth="1"/>
    <col min="35" max="35" width="9.85546875" style="1" bestFit="1" customWidth="1"/>
    <col min="36" max="37" width="11.140625" style="1" bestFit="1" customWidth="1"/>
    <col min="38" max="38" width="10.7109375" style="1" bestFit="1" customWidth="1"/>
    <col min="39" max="39" width="11.140625" style="1" bestFit="1" customWidth="1"/>
    <col min="40" max="42" width="10.7109375" style="1" bestFit="1" customWidth="1"/>
    <col min="43" max="53" width="11.7109375" style="1" bestFit="1" customWidth="1"/>
    <col min="54" max="54" width="8.85546875" style="1"/>
    <col min="55" max="55" width="10.85546875" style="1" bestFit="1" customWidth="1"/>
    <col min="56" max="57" width="10" style="1" bestFit="1" customWidth="1"/>
    <col min="58" max="16384" width="8.85546875" style="1"/>
  </cols>
  <sheetData>
    <row r="1" spans="1:37" s="7" customFormat="1" x14ac:dyDescent="0.2">
      <c r="A1" s="84"/>
      <c r="B1" s="85"/>
      <c r="C1" s="85"/>
      <c r="D1" s="86" t="s">
        <v>0</v>
      </c>
      <c r="E1" s="86" t="s">
        <v>0</v>
      </c>
      <c r="F1" s="86" t="s">
        <v>0</v>
      </c>
      <c r="G1" s="86" t="s">
        <v>0</v>
      </c>
      <c r="H1" s="86" t="s">
        <v>0</v>
      </c>
      <c r="I1" s="86" t="s">
        <v>0</v>
      </c>
      <c r="J1" s="86" t="s">
        <v>0</v>
      </c>
      <c r="K1" s="86" t="s">
        <v>0</v>
      </c>
      <c r="L1" s="86" t="s">
        <v>0</v>
      </c>
      <c r="M1" s="86" t="s">
        <v>0</v>
      </c>
      <c r="N1" s="86" t="s">
        <v>0</v>
      </c>
      <c r="O1" s="86" t="s">
        <v>0</v>
      </c>
      <c r="P1" s="87" t="s">
        <v>0</v>
      </c>
    </row>
    <row r="2" spans="1:37" s="7" customFormat="1" x14ac:dyDescent="0.2">
      <c r="A2" s="88"/>
      <c r="B2" s="5"/>
      <c r="C2" s="5"/>
      <c r="D2" s="8" t="s">
        <v>46</v>
      </c>
      <c r="E2" s="8" t="s">
        <v>46</v>
      </c>
      <c r="F2" s="8" t="s">
        <v>46</v>
      </c>
      <c r="G2" s="8" t="s">
        <v>46</v>
      </c>
      <c r="H2" s="8" t="s">
        <v>46</v>
      </c>
      <c r="I2" s="8" t="s">
        <v>46</v>
      </c>
      <c r="J2" s="8" t="s">
        <v>46</v>
      </c>
      <c r="K2" s="8" t="s">
        <v>46</v>
      </c>
      <c r="L2" s="8" t="s">
        <v>46</v>
      </c>
      <c r="M2" s="8" t="s">
        <v>46</v>
      </c>
      <c r="N2" s="8" t="s">
        <v>46</v>
      </c>
      <c r="O2" s="8" t="s">
        <v>46</v>
      </c>
      <c r="P2" s="89" t="s">
        <v>46</v>
      </c>
    </row>
    <row r="3" spans="1:37" s="7" customFormat="1" x14ac:dyDescent="0.2">
      <c r="A3" s="88"/>
      <c r="B3" s="5"/>
      <c r="C3" s="5"/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0" t="s">
        <v>1</v>
      </c>
    </row>
    <row r="4" spans="1:37" s="7" customFormat="1" x14ac:dyDescent="0.2">
      <c r="A4" s="88"/>
      <c r="B4" s="5"/>
      <c r="C4" s="5"/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0" t="s">
        <v>3</v>
      </c>
    </row>
    <row r="5" spans="1:37" s="7" customFormat="1" x14ac:dyDescent="0.2">
      <c r="A5" s="91"/>
      <c r="B5" s="11"/>
      <c r="C5" s="11"/>
      <c r="D5" s="12" t="s">
        <v>5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92" t="s">
        <v>6</v>
      </c>
    </row>
    <row r="6" spans="1:37" s="15" customFormat="1" x14ac:dyDescent="0.2">
      <c r="A6" s="93"/>
      <c r="B6" s="13"/>
      <c r="C6" s="13"/>
      <c r="D6" s="14" t="s">
        <v>13</v>
      </c>
      <c r="E6" s="14" t="s">
        <v>28</v>
      </c>
      <c r="F6" s="14" t="s">
        <v>30</v>
      </c>
      <c r="G6" s="14" t="s">
        <v>31</v>
      </c>
      <c r="H6" s="14" t="s">
        <v>32</v>
      </c>
      <c r="I6" s="14" t="s">
        <v>33</v>
      </c>
      <c r="J6" s="14" t="s">
        <v>34</v>
      </c>
      <c r="K6" s="14" t="s">
        <v>35</v>
      </c>
      <c r="L6" s="14" t="s">
        <v>36</v>
      </c>
      <c r="M6" s="14" t="s">
        <v>37</v>
      </c>
      <c r="N6" s="14" t="s">
        <v>38</v>
      </c>
      <c r="O6" s="14" t="s">
        <v>39</v>
      </c>
      <c r="P6" s="94" t="s">
        <v>13</v>
      </c>
    </row>
    <row r="7" spans="1:37" s="2" customFormat="1" x14ac:dyDescent="0.2">
      <c r="A7" s="95" t="s">
        <v>83</v>
      </c>
      <c r="B7" s="19" t="s">
        <v>12</v>
      </c>
      <c r="C7" s="19" t="s">
        <v>82</v>
      </c>
      <c r="D7" s="2">
        <v>1865710.63</v>
      </c>
      <c r="E7" s="2">
        <v>1473972.47</v>
      </c>
      <c r="F7" s="2">
        <v>1362999.81</v>
      </c>
      <c r="G7" s="2">
        <v>1473233.93</v>
      </c>
      <c r="H7" s="2">
        <v>1472296.98</v>
      </c>
      <c r="I7" s="2">
        <v>1408708.02</v>
      </c>
      <c r="J7" s="2">
        <v>1453533.24</v>
      </c>
      <c r="K7" s="2">
        <v>1388341.29</v>
      </c>
      <c r="L7" s="2">
        <v>1498363.45</v>
      </c>
      <c r="M7" s="2">
        <v>1278184.3400000003</v>
      </c>
      <c r="N7" s="2">
        <v>1334187.8700000001</v>
      </c>
      <c r="O7" s="2">
        <v>1217421.81</v>
      </c>
      <c r="P7" s="96">
        <v>1381813.17</v>
      </c>
    </row>
    <row r="8" spans="1:37" s="2" customFormat="1" ht="13.5" thickBot="1" x14ac:dyDescent="0.25">
      <c r="A8" s="97" t="s">
        <v>83</v>
      </c>
      <c r="B8" s="98" t="s">
        <v>12</v>
      </c>
      <c r="C8" s="98" t="s">
        <v>80</v>
      </c>
      <c r="D8" s="99">
        <v>0</v>
      </c>
      <c r="E8" s="99">
        <v>-280</v>
      </c>
      <c r="F8" s="99">
        <v>-665</v>
      </c>
      <c r="G8" s="99">
        <v>1678.53</v>
      </c>
      <c r="H8" s="99">
        <v>-210</v>
      </c>
      <c r="I8" s="99">
        <v>3052.95</v>
      </c>
      <c r="J8" s="99">
        <v>0</v>
      </c>
      <c r="K8" s="99">
        <v>0</v>
      </c>
      <c r="L8" s="99">
        <v>0</v>
      </c>
      <c r="M8" s="99">
        <v>-665</v>
      </c>
      <c r="N8" s="99">
        <v>-352.25</v>
      </c>
      <c r="O8" s="99">
        <v>-210</v>
      </c>
      <c r="P8" s="100">
        <v>-70</v>
      </c>
    </row>
    <row r="9" spans="1:37" s="2" customFormat="1" x14ac:dyDescent="0.2">
      <c r="A9" s="101"/>
      <c r="B9" s="102"/>
      <c r="C9" s="102"/>
      <c r="D9" s="103"/>
      <c r="E9" s="86" t="s">
        <v>0</v>
      </c>
      <c r="F9" s="104" t="s">
        <v>0</v>
      </c>
      <c r="G9" s="104" t="s">
        <v>0</v>
      </c>
      <c r="H9" s="104" t="s">
        <v>0</v>
      </c>
      <c r="I9" s="104" t="s">
        <v>0</v>
      </c>
      <c r="J9" s="104" t="s">
        <v>0</v>
      </c>
      <c r="K9" s="104" t="s">
        <v>0</v>
      </c>
      <c r="L9" s="104" t="s">
        <v>0</v>
      </c>
      <c r="M9" s="104" t="s">
        <v>0</v>
      </c>
      <c r="N9" s="104" t="s">
        <v>0</v>
      </c>
      <c r="O9" s="104" t="s">
        <v>0</v>
      </c>
      <c r="P9" s="105" t="s">
        <v>0</v>
      </c>
    </row>
    <row r="10" spans="1:37" x14ac:dyDescent="0.2">
      <c r="A10" s="106"/>
      <c r="B10" s="107"/>
      <c r="C10" s="107"/>
      <c r="D10" s="108"/>
      <c r="E10" s="8" t="s">
        <v>46</v>
      </c>
      <c r="F10" s="8" t="s">
        <v>46</v>
      </c>
      <c r="G10" s="8" t="s">
        <v>46</v>
      </c>
      <c r="H10" s="8" t="s">
        <v>46</v>
      </c>
      <c r="I10" s="8" t="s">
        <v>46</v>
      </c>
      <c r="J10" s="8" t="s">
        <v>46</v>
      </c>
      <c r="K10" s="8" t="s">
        <v>46</v>
      </c>
      <c r="L10" s="8" t="s">
        <v>46</v>
      </c>
      <c r="M10" s="8" t="s">
        <v>46</v>
      </c>
      <c r="N10" s="8" t="s">
        <v>46</v>
      </c>
      <c r="O10" s="8" t="s">
        <v>46</v>
      </c>
      <c r="P10" s="89" t="s">
        <v>46</v>
      </c>
      <c r="AK10" s="30"/>
    </row>
    <row r="11" spans="1:37" x14ac:dyDescent="0.2">
      <c r="A11" s="106"/>
      <c r="B11" s="107"/>
      <c r="C11" s="107"/>
      <c r="D11" s="108"/>
      <c r="E11" s="9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09" t="s">
        <v>1</v>
      </c>
    </row>
    <row r="12" spans="1:37" x14ac:dyDescent="0.2">
      <c r="A12" s="106"/>
      <c r="B12" s="107"/>
      <c r="C12" s="107"/>
      <c r="D12" s="108"/>
      <c r="E12" s="9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15" t="s">
        <v>3</v>
      </c>
      <c r="M12" s="15" t="s">
        <v>3</v>
      </c>
      <c r="N12" s="15" t="s">
        <v>3</v>
      </c>
      <c r="O12" s="15" t="s">
        <v>3</v>
      </c>
      <c r="P12" s="109" t="s">
        <v>3</v>
      </c>
    </row>
    <row r="13" spans="1:37" x14ac:dyDescent="0.2">
      <c r="A13" s="106"/>
      <c r="B13" s="107"/>
      <c r="C13" s="107"/>
      <c r="D13" s="108"/>
      <c r="E13" s="12" t="s">
        <v>7</v>
      </c>
      <c r="F13" s="110" t="s">
        <v>7</v>
      </c>
      <c r="G13" s="110" t="s">
        <v>7</v>
      </c>
      <c r="H13" s="110" t="s">
        <v>7</v>
      </c>
      <c r="I13" s="110" t="s">
        <v>7</v>
      </c>
      <c r="J13" s="110" t="s">
        <v>7</v>
      </c>
      <c r="K13" s="110" t="s">
        <v>7</v>
      </c>
      <c r="L13" s="110" t="s">
        <v>7</v>
      </c>
      <c r="M13" s="110" t="s">
        <v>7</v>
      </c>
      <c r="N13" s="110" t="s">
        <v>7</v>
      </c>
      <c r="O13" s="110" t="s">
        <v>7</v>
      </c>
      <c r="P13" s="111" t="s">
        <v>7</v>
      </c>
    </row>
    <row r="14" spans="1:37" x14ac:dyDescent="0.2">
      <c r="A14" s="106"/>
      <c r="B14" s="107"/>
      <c r="C14" s="107"/>
      <c r="D14" s="108"/>
      <c r="E14" s="14" t="s">
        <v>28</v>
      </c>
      <c r="F14" s="15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  <c r="L14" s="15" t="s">
        <v>36</v>
      </c>
      <c r="M14" s="15" t="s">
        <v>37</v>
      </c>
      <c r="N14" s="15" t="s">
        <v>38</v>
      </c>
      <c r="O14" s="15" t="s">
        <v>39</v>
      </c>
      <c r="P14" s="109" t="s">
        <v>13</v>
      </c>
    </row>
    <row r="15" spans="1:37" x14ac:dyDescent="0.2">
      <c r="A15" s="95" t="s">
        <v>83</v>
      </c>
      <c r="B15" s="19" t="s">
        <v>12</v>
      </c>
      <c r="C15" s="19" t="s">
        <v>82</v>
      </c>
      <c r="D15" s="108"/>
      <c r="E15" s="2">
        <v>1248020.44</v>
      </c>
      <c r="F15" s="2">
        <v>1513562.32</v>
      </c>
      <c r="G15" s="2">
        <v>1469546.79</v>
      </c>
      <c r="H15" s="2">
        <v>1486178.43</v>
      </c>
      <c r="I15" s="2">
        <v>1300402.1599999997</v>
      </c>
      <c r="J15" s="2">
        <v>1695332.81</v>
      </c>
      <c r="K15" s="2">
        <v>1462954.1599999997</v>
      </c>
      <c r="L15" s="2">
        <v>1362343.63</v>
      </c>
      <c r="M15" s="2">
        <v>1555441.1900000002</v>
      </c>
      <c r="N15" s="2">
        <v>1796060.5</v>
      </c>
      <c r="O15" s="2">
        <v>1359639.53</v>
      </c>
      <c r="P15" s="96">
        <v>1723482.4800000002</v>
      </c>
    </row>
    <row r="16" spans="1:37" ht="13.5" thickBot="1" x14ac:dyDescent="0.25">
      <c r="A16" s="97" t="s">
        <v>83</v>
      </c>
      <c r="B16" s="98" t="s">
        <v>12</v>
      </c>
      <c r="C16" s="98" t="s">
        <v>80</v>
      </c>
      <c r="D16" s="112"/>
      <c r="E16" s="99">
        <v>-350</v>
      </c>
      <c r="F16" s="99">
        <v>-490</v>
      </c>
      <c r="G16" s="99">
        <v>-665</v>
      </c>
      <c r="H16" s="99">
        <v>-210</v>
      </c>
      <c r="I16" s="99">
        <v>0</v>
      </c>
      <c r="J16" s="99">
        <v>0</v>
      </c>
      <c r="K16" s="99">
        <v>7567.62</v>
      </c>
      <c r="L16" s="99">
        <v>0</v>
      </c>
      <c r="M16" s="99">
        <v>560.46</v>
      </c>
      <c r="N16" s="99">
        <v>-19077.46</v>
      </c>
      <c r="O16" s="99">
        <v>153.71</v>
      </c>
      <c r="P16" s="100">
        <v>-140</v>
      </c>
    </row>
    <row r="17" spans="1:16" x14ac:dyDescent="0.2">
      <c r="A17" s="113"/>
      <c r="B17" s="114"/>
      <c r="C17" s="114"/>
      <c r="D17" s="115"/>
      <c r="E17" s="104" t="s">
        <v>0</v>
      </c>
      <c r="F17" s="104" t="s">
        <v>0</v>
      </c>
      <c r="G17" s="104" t="s">
        <v>0</v>
      </c>
      <c r="H17" s="104" t="s">
        <v>0</v>
      </c>
      <c r="I17" s="104" t="s">
        <v>0</v>
      </c>
      <c r="J17" s="104" t="s">
        <v>0</v>
      </c>
      <c r="K17" s="104" t="s">
        <v>0</v>
      </c>
      <c r="L17" s="104" t="s">
        <v>0</v>
      </c>
      <c r="M17" s="104" t="s">
        <v>0</v>
      </c>
      <c r="N17" s="104" t="s">
        <v>0</v>
      </c>
      <c r="O17" s="104" t="s">
        <v>0</v>
      </c>
      <c r="P17" s="105" t="s">
        <v>0</v>
      </c>
    </row>
    <row r="18" spans="1:16" x14ac:dyDescent="0.2">
      <c r="A18" s="106"/>
      <c r="B18" s="107"/>
      <c r="C18" s="107"/>
      <c r="D18" s="108"/>
      <c r="E18" s="8" t="s">
        <v>46</v>
      </c>
      <c r="F18" s="8" t="s">
        <v>46</v>
      </c>
      <c r="G18" s="8" t="s">
        <v>46</v>
      </c>
      <c r="H18" s="8" t="s">
        <v>46</v>
      </c>
      <c r="I18" s="8" t="s">
        <v>46</v>
      </c>
      <c r="J18" s="8" t="s">
        <v>46</v>
      </c>
      <c r="K18" s="8" t="s">
        <v>46</v>
      </c>
      <c r="L18" s="8" t="s">
        <v>46</v>
      </c>
      <c r="M18" s="8" t="s">
        <v>46</v>
      </c>
      <c r="N18" s="8" t="s">
        <v>46</v>
      </c>
      <c r="O18" s="8" t="s">
        <v>46</v>
      </c>
      <c r="P18" s="89" t="s">
        <v>46</v>
      </c>
    </row>
    <row r="19" spans="1:16" x14ac:dyDescent="0.2">
      <c r="A19" s="106"/>
      <c r="B19" s="107"/>
      <c r="C19" s="107"/>
      <c r="D19" s="108"/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 t="s">
        <v>1</v>
      </c>
      <c r="K19" s="15" t="s">
        <v>1</v>
      </c>
      <c r="L19" s="15" t="s">
        <v>1</v>
      </c>
      <c r="M19" s="15" t="s">
        <v>1</v>
      </c>
      <c r="N19" s="15" t="s">
        <v>1</v>
      </c>
      <c r="O19" s="15" t="s">
        <v>1</v>
      </c>
      <c r="P19" s="109" t="s">
        <v>1</v>
      </c>
    </row>
    <row r="20" spans="1:16" x14ac:dyDescent="0.2">
      <c r="A20" s="106"/>
      <c r="B20" s="107"/>
      <c r="C20" s="107"/>
      <c r="D20" s="108"/>
      <c r="E20" s="15" t="s">
        <v>3</v>
      </c>
      <c r="F20" s="15" t="s">
        <v>3</v>
      </c>
      <c r="G20" s="15" t="s">
        <v>3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 t="s">
        <v>3</v>
      </c>
      <c r="P20" s="109" t="s">
        <v>3</v>
      </c>
    </row>
    <row r="21" spans="1:16" x14ac:dyDescent="0.2">
      <c r="A21" s="106"/>
      <c r="B21" s="107"/>
      <c r="C21" s="107"/>
      <c r="D21" s="108"/>
      <c r="E21" s="110" t="s">
        <v>8</v>
      </c>
      <c r="F21" s="110" t="s">
        <v>8</v>
      </c>
      <c r="G21" s="110" t="s">
        <v>8</v>
      </c>
      <c r="H21" s="110" t="s">
        <v>8</v>
      </c>
      <c r="I21" s="110" t="s">
        <v>8</v>
      </c>
      <c r="J21" s="110" t="s">
        <v>8</v>
      </c>
      <c r="K21" s="110" t="s">
        <v>8</v>
      </c>
      <c r="L21" s="110" t="s">
        <v>8</v>
      </c>
      <c r="M21" s="110" t="s">
        <v>8</v>
      </c>
      <c r="N21" s="110" t="s">
        <v>8</v>
      </c>
      <c r="O21" s="110" t="s">
        <v>8</v>
      </c>
      <c r="P21" s="111" t="s">
        <v>8</v>
      </c>
    </row>
    <row r="22" spans="1:16" x14ac:dyDescent="0.2">
      <c r="A22" s="106"/>
      <c r="B22" s="107"/>
      <c r="C22" s="107"/>
      <c r="D22" s="108"/>
      <c r="E22" s="15" t="s">
        <v>28</v>
      </c>
      <c r="F22" s="15" t="s">
        <v>30</v>
      </c>
      <c r="G22" s="15" t="s">
        <v>31</v>
      </c>
      <c r="H22" s="15" t="s">
        <v>32</v>
      </c>
      <c r="I22" s="15" t="s">
        <v>33</v>
      </c>
      <c r="J22" s="15" t="s">
        <v>34</v>
      </c>
      <c r="K22" s="15" t="s">
        <v>35</v>
      </c>
      <c r="L22" s="15" t="s">
        <v>36</v>
      </c>
      <c r="M22" s="15" t="s">
        <v>37</v>
      </c>
      <c r="N22" s="15" t="s">
        <v>38</v>
      </c>
      <c r="O22" s="15" t="s">
        <v>39</v>
      </c>
      <c r="P22" s="109" t="s">
        <v>13</v>
      </c>
    </row>
    <row r="23" spans="1:16" x14ac:dyDescent="0.2">
      <c r="A23" s="95" t="s">
        <v>83</v>
      </c>
      <c r="B23" s="19" t="s">
        <v>12</v>
      </c>
      <c r="C23" s="19" t="s">
        <v>82</v>
      </c>
      <c r="D23" s="108"/>
      <c r="E23" s="2">
        <v>1317658.95</v>
      </c>
      <c r="F23" s="2">
        <v>1270789.9300000002</v>
      </c>
      <c r="G23" s="2">
        <v>1528206.62</v>
      </c>
      <c r="H23" s="2">
        <v>1501176.6199999999</v>
      </c>
      <c r="I23" s="2">
        <v>1004937.7800000001</v>
      </c>
      <c r="J23" s="2">
        <v>1139671.81</v>
      </c>
      <c r="K23" s="2">
        <v>1297337.77</v>
      </c>
      <c r="L23" s="2">
        <v>1162302.31</v>
      </c>
      <c r="M23" s="2">
        <v>2034332.2</v>
      </c>
      <c r="N23" s="2">
        <v>1559347.75</v>
      </c>
      <c r="O23" s="2">
        <v>1485845.12</v>
      </c>
      <c r="P23" s="96">
        <v>2235506.6700000004</v>
      </c>
    </row>
    <row r="24" spans="1:16" ht="13.5" thickBot="1" x14ac:dyDescent="0.25">
      <c r="A24" s="97" t="s">
        <v>83</v>
      </c>
      <c r="B24" s="98" t="s">
        <v>12</v>
      </c>
      <c r="C24" s="98" t="s">
        <v>80</v>
      </c>
      <c r="D24" s="112"/>
      <c r="E24" s="99">
        <v>-210</v>
      </c>
      <c r="F24" s="99">
        <v>895.91</v>
      </c>
      <c r="G24" s="99">
        <v>-280</v>
      </c>
      <c r="H24" s="99">
        <v>-245</v>
      </c>
      <c r="I24" s="99">
        <v>-350</v>
      </c>
      <c r="J24" s="99">
        <v>-140</v>
      </c>
      <c r="K24" s="99">
        <v>-525</v>
      </c>
      <c r="L24" s="99">
        <v>-3344.31</v>
      </c>
      <c r="M24" s="99">
        <v>-1429.58</v>
      </c>
      <c r="N24" s="99">
        <v>-8032.77</v>
      </c>
      <c r="O24" s="99">
        <v>-12427.14</v>
      </c>
      <c r="P24" s="100">
        <v>7986.57</v>
      </c>
    </row>
    <row r="25" spans="1:16" x14ac:dyDescent="0.2">
      <c r="A25" s="113"/>
      <c r="B25" s="114"/>
      <c r="C25" s="114"/>
      <c r="D25" s="115"/>
      <c r="E25" s="104" t="s">
        <v>0</v>
      </c>
      <c r="F25" s="104" t="s">
        <v>0</v>
      </c>
      <c r="G25" s="104" t="s">
        <v>0</v>
      </c>
      <c r="H25" s="104" t="s">
        <v>0</v>
      </c>
      <c r="I25" s="104" t="s">
        <v>0</v>
      </c>
      <c r="J25" s="104" t="s">
        <v>0</v>
      </c>
      <c r="K25" s="104" t="s">
        <v>0</v>
      </c>
      <c r="L25" s="104" t="s">
        <v>0</v>
      </c>
      <c r="M25" s="104" t="s">
        <v>0</v>
      </c>
      <c r="N25" s="104" t="s">
        <v>0</v>
      </c>
      <c r="O25" s="104" t="s">
        <v>0</v>
      </c>
      <c r="P25" s="105" t="s">
        <v>0</v>
      </c>
    </row>
    <row r="26" spans="1:16" x14ac:dyDescent="0.2">
      <c r="A26" s="106"/>
      <c r="B26" s="107"/>
      <c r="C26" s="107"/>
      <c r="D26" s="108"/>
      <c r="E26" s="8" t="s">
        <v>46</v>
      </c>
      <c r="F26" s="8" t="s">
        <v>46</v>
      </c>
      <c r="G26" s="8" t="s">
        <v>46</v>
      </c>
      <c r="H26" s="8" t="s">
        <v>46</v>
      </c>
      <c r="I26" s="8" t="s">
        <v>46</v>
      </c>
      <c r="J26" s="8" t="s">
        <v>46</v>
      </c>
      <c r="K26" s="8" t="s">
        <v>46</v>
      </c>
      <c r="L26" s="8" t="s">
        <v>46</v>
      </c>
      <c r="M26" s="8" t="s">
        <v>46</v>
      </c>
      <c r="N26" s="8" t="s">
        <v>46</v>
      </c>
      <c r="O26" s="8" t="s">
        <v>46</v>
      </c>
      <c r="P26" s="89" t="s">
        <v>46</v>
      </c>
    </row>
    <row r="27" spans="1:16" x14ac:dyDescent="0.2">
      <c r="A27" s="106"/>
      <c r="B27" s="107"/>
      <c r="C27" s="107"/>
      <c r="D27" s="108"/>
      <c r="E27" s="15" t="s">
        <v>1</v>
      </c>
      <c r="F27" s="15" t="s">
        <v>1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09" t="s">
        <v>2</v>
      </c>
    </row>
    <row r="28" spans="1:16" x14ac:dyDescent="0.2">
      <c r="A28" s="106"/>
      <c r="B28" s="107"/>
      <c r="C28" s="107"/>
      <c r="D28" s="108"/>
      <c r="E28" s="15" t="s">
        <v>3</v>
      </c>
      <c r="F28" s="15" t="s">
        <v>3</v>
      </c>
      <c r="G28" s="110" t="s">
        <v>4</v>
      </c>
      <c r="H28" s="110" t="s">
        <v>4</v>
      </c>
      <c r="I28" s="110" t="s">
        <v>4</v>
      </c>
      <c r="J28" s="110" t="s">
        <v>4</v>
      </c>
      <c r="K28" s="110" t="s">
        <v>4</v>
      </c>
      <c r="L28" s="110" t="s">
        <v>4</v>
      </c>
      <c r="M28" s="110" t="s">
        <v>4</v>
      </c>
      <c r="N28" s="110" t="s">
        <v>4</v>
      </c>
      <c r="O28" s="110" t="s">
        <v>4</v>
      </c>
      <c r="P28" s="111" t="s">
        <v>4</v>
      </c>
    </row>
    <row r="29" spans="1:16" x14ac:dyDescent="0.2">
      <c r="A29" s="106"/>
      <c r="B29" s="107"/>
      <c r="C29" s="107"/>
      <c r="D29" s="108"/>
      <c r="E29" s="110" t="s">
        <v>9</v>
      </c>
      <c r="F29" s="110" t="s">
        <v>9</v>
      </c>
      <c r="G29" s="110" t="s">
        <v>9</v>
      </c>
      <c r="H29" s="110" t="s">
        <v>9</v>
      </c>
      <c r="I29" s="110" t="s">
        <v>9</v>
      </c>
      <c r="J29" s="110" t="s">
        <v>9</v>
      </c>
      <c r="K29" s="110" t="s">
        <v>9</v>
      </c>
      <c r="L29" s="110" t="s">
        <v>9</v>
      </c>
      <c r="M29" s="110" t="s">
        <v>9</v>
      </c>
      <c r="N29" s="110" t="s">
        <v>9</v>
      </c>
      <c r="O29" s="110" t="s">
        <v>9</v>
      </c>
      <c r="P29" s="111" t="s">
        <v>9</v>
      </c>
    </row>
    <row r="30" spans="1:16" x14ac:dyDescent="0.2">
      <c r="A30" s="106"/>
      <c r="B30" s="107"/>
      <c r="C30" s="107"/>
      <c r="D30" s="108"/>
      <c r="E30" s="15" t="s">
        <v>28</v>
      </c>
      <c r="F30" s="15" t="s">
        <v>30</v>
      </c>
      <c r="G30" s="15" t="s">
        <v>31</v>
      </c>
      <c r="H30" s="15" t="s">
        <v>32</v>
      </c>
      <c r="I30" s="15" t="s">
        <v>33</v>
      </c>
      <c r="J30" s="15" t="s">
        <v>34</v>
      </c>
      <c r="K30" s="15" t="s">
        <v>35</v>
      </c>
      <c r="L30" s="15" t="s">
        <v>36</v>
      </c>
      <c r="M30" s="15" t="s">
        <v>37</v>
      </c>
      <c r="N30" s="15" t="s">
        <v>38</v>
      </c>
      <c r="O30" s="15" t="s">
        <v>39</v>
      </c>
      <c r="P30" s="109" t="s">
        <v>13</v>
      </c>
    </row>
    <row r="31" spans="1:16" x14ac:dyDescent="0.2">
      <c r="A31" s="95" t="s">
        <v>83</v>
      </c>
      <c r="B31" s="19" t="s">
        <v>12</v>
      </c>
      <c r="C31" s="19" t="s">
        <v>82</v>
      </c>
      <c r="D31" s="108"/>
      <c r="E31" s="2">
        <v>1488267.03</v>
      </c>
      <c r="F31" s="2">
        <v>1501685.4499999997</v>
      </c>
      <c r="G31" s="2">
        <v>1865826.3202589175</v>
      </c>
      <c r="H31" s="2">
        <v>1885895.142596999</v>
      </c>
      <c r="I31" s="2">
        <v>1721804.0873191566</v>
      </c>
      <c r="J31" s="2">
        <v>1756097.6716565557</v>
      </c>
      <c r="K31" s="2">
        <v>1684347.9331860535</v>
      </c>
      <c r="L31" s="2">
        <v>1615301.0787802646</v>
      </c>
      <c r="M31" s="2">
        <v>1860968.0534867493</v>
      </c>
      <c r="N31" s="2">
        <v>1686268.2724072095</v>
      </c>
      <c r="O31" s="2">
        <v>1687399.1817680574</v>
      </c>
      <c r="P31" s="96">
        <v>1843371.814358966</v>
      </c>
    </row>
    <row r="32" spans="1:16" ht="13.5" thickBot="1" x14ac:dyDescent="0.25">
      <c r="A32" s="97" t="s">
        <v>83</v>
      </c>
      <c r="B32" s="98" t="s">
        <v>12</v>
      </c>
      <c r="C32" s="98" t="s">
        <v>80</v>
      </c>
      <c r="D32" s="112"/>
      <c r="E32" s="99">
        <v>-11583.3</v>
      </c>
      <c r="F32" s="99">
        <v>-583.75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1:5" x14ac:dyDescent="0.2">
      <c r="A33" s="113"/>
      <c r="B33" s="114"/>
      <c r="C33" s="114"/>
      <c r="D33" s="115"/>
      <c r="E33" s="105" t="s">
        <v>0</v>
      </c>
    </row>
    <row r="34" spans="1:5" x14ac:dyDescent="0.2">
      <c r="A34" s="106"/>
      <c r="B34" s="107"/>
      <c r="C34" s="107"/>
      <c r="D34" s="108"/>
      <c r="E34" s="89" t="s">
        <v>46</v>
      </c>
    </row>
    <row r="35" spans="1:5" x14ac:dyDescent="0.2">
      <c r="A35" s="106"/>
      <c r="B35" s="107"/>
      <c r="C35" s="107"/>
      <c r="D35" s="108"/>
      <c r="E35" s="109" t="s">
        <v>2</v>
      </c>
    </row>
    <row r="36" spans="1:5" x14ac:dyDescent="0.2">
      <c r="A36" s="106"/>
      <c r="B36" s="107"/>
      <c r="C36" s="107"/>
      <c r="D36" s="108"/>
      <c r="E36" s="111" t="s">
        <v>4</v>
      </c>
    </row>
    <row r="37" spans="1:5" x14ac:dyDescent="0.2">
      <c r="A37" s="106"/>
      <c r="B37" s="107"/>
      <c r="C37" s="107"/>
      <c r="D37" s="108"/>
      <c r="E37" s="111" t="s">
        <v>10</v>
      </c>
    </row>
    <row r="38" spans="1:5" x14ac:dyDescent="0.2">
      <c r="A38" s="106"/>
      <c r="B38" s="107"/>
      <c r="C38" s="107"/>
      <c r="D38" s="108"/>
      <c r="E38" s="109" t="s">
        <v>29</v>
      </c>
    </row>
    <row r="39" spans="1:5" x14ac:dyDescent="0.2">
      <c r="A39" s="95" t="s">
        <v>83</v>
      </c>
      <c r="B39" s="19" t="s">
        <v>12</v>
      </c>
      <c r="C39" s="19" t="s">
        <v>82</v>
      </c>
      <c r="D39" s="108"/>
      <c r="E39" s="96">
        <v>20913571.999469031</v>
      </c>
    </row>
    <row r="40" spans="1:5" ht="13.5" thickBot="1" x14ac:dyDescent="0.25">
      <c r="A40" s="97" t="s">
        <v>83</v>
      </c>
      <c r="B40" s="98" t="s">
        <v>12</v>
      </c>
      <c r="C40" s="98" t="s">
        <v>80</v>
      </c>
      <c r="D40" s="112"/>
      <c r="E40" s="100">
        <v>0</v>
      </c>
    </row>
  </sheetData>
  <pageMargins left="0.25" right="0.25" top="1.5" bottom="0.75" header="0.5" footer="0.3"/>
  <pageSetup scale="33" orientation="landscape" verticalDpi="90" r:id="rId1"/>
  <headerFooter>
    <oddHeader>&amp;L&amp;"Arial Narrow,Regular"KY PSC Case No. 2021-00183
AG2-55
Attachment A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161</vt:lpstr>
      <vt:lpstr>137</vt:lpstr>
      <vt:lpstr>ESSBASE (KY)</vt:lpstr>
      <vt:lpstr>ESSBASE (NCS)</vt:lpstr>
      <vt:lpstr>ESSBASE (NCS ad hoc)</vt:lpstr>
      <vt:lpstr>'137'!Print_Area</vt:lpstr>
      <vt:lpstr>'161'!Print_Area</vt:lpstr>
      <vt:lpstr>'ESSBASE (KY)'!Print_Area</vt:lpstr>
      <vt:lpstr>'ESSBASE (NCS ad hoc)'!Print_Area</vt:lpstr>
      <vt:lpstr>'ESSBASE (NCS)'!Print_Area</vt:lpstr>
      <vt:lpstr>'ESSBASE (KY)'!Print_Titles</vt:lpstr>
      <vt:lpstr>'ESSBASE (NCS)'!Print_Titles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Bly \ Nicholas \ Randall</dc:creator>
  <cp:lastModifiedBy>Ryan \ John</cp:lastModifiedBy>
  <cp:lastPrinted>2021-08-18T19:32:38Z</cp:lastPrinted>
  <dcterms:created xsi:type="dcterms:W3CDTF">2021-05-11T16:35:25Z</dcterms:created>
  <dcterms:modified xsi:type="dcterms:W3CDTF">2021-08-23T14:13:41Z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